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5480" windowHeight="10050" tabRatio="933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module" sheetId="5" r:id="rId5"/>
    <sheet name="C1 direction" sheetId="6" r:id="rId6"/>
    <sheet name="Harmonics" sheetId="7" r:id="rId7"/>
    <sheet name="Harmonics sigma" sheetId="8" r:id="rId8"/>
    <sheet name="Dx Dy" sheetId="9" r:id="rId9"/>
    <sheet name="Work sheet" sheetId="10" r:id="rId10"/>
    <sheet name="Work sheet diff" sheetId="11" r:id="rId11"/>
    <sheet name="Alstom Bound" sheetId="12" r:id="rId12"/>
    <sheet name="Noell Bound" sheetId="13" r:id="rId13"/>
    <sheet name="Ansaldo Bound" sheetId="14" r:id="rId14"/>
    <sheet name="MTF" sheetId="15" r:id="rId15"/>
    <sheet name="Inclinometer" sheetId="16" r:id="rId16"/>
  </sheets>
  <definedNames/>
  <calcPr fullCalcOnLoad="1"/>
</workbook>
</file>

<file path=xl/sharedStrings.xml><?xml version="1.0" encoding="utf-8"?>
<sst xmlns="http://schemas.openxmlformats.org/spreadsheetml/2006/main" count="1583" uniqueCount="368">
  <si>
    <t>File</t>
  </si>
  <si>
    <t>Multipoles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</si>
  <si>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</si>
  <si>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</si>
  <si>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</si>
  <si>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</si>
  <si>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</si>
  <si>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</si>
  <si>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</si>
  <si>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</si>
  <si>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</si>
  <si>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</si>
  <si>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</si>
  <si>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</si>
  <si>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</si>
  <si>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</si>
  <si>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</si>
  <si>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</si>
  <si>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</si>
  <si>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</si>
  <si>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</si>
  <si>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</si>
  <si>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</si>
  <si>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</si>
  <si>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</si>
  <si>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</si>
  <si>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</si>
  <si>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</si>
  <si>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</si>
  <si>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</si>
  <si>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</si>
  <si>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</si>
  <si>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</si>
  <si>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</si>
  <si>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</si>
  <si>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</si>
  <si>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</si>
  <si>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</si>
  <si>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</si>
  <si>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</si>
  <si>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2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</si>
  <si>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</si>
  <si>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</si>
  <si>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</si>
  <si>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</si>
  <si>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</si>
  <si>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</si>
  <si>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</si>
  <si>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</si>
  <si>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</si>
  <si>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</si>
  <si>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</si>
  <si>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</si>
  <si>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</si>
  <si>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</si>
  <si>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</si>
  <si>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</si>
  <si>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</si>
  <si>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</si>
  <si>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</si>
  <si>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</si>
  <si>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</si>
  <si>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</si>
  <si>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</si>
  <si>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</si>
  <si>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</si>
  <si>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</si>
  <si>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</si>
  <si>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</si>
  <si>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</si>
  <si>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</si>
  <si>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</si>
  <si>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</si>
  <si>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</si>
  <si>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</si>
  <si>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</si>
  <si>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</si>
  <si>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</si>
  <si>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</si>
  <si>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</si>
  <si>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</si>
  <si>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</si>
  <si>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</si>
  <si>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</si>
  <si>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</si>
  <si>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</si>
  <si>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</si>
  <si>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</si>
  <si>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</si>
  <si>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</si>
  <si>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</si>
  <si>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</si>
  <si>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</si>
  <si>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</si>
  <si>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</si>
  <si>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Ref. Test Proced.</t>
  </si>
  <si>
    <t>CERN IT 2708/LHC/LHC Rev 1.1 Annex b.18</t>
  </si>
  <si>
    <t>Mole name</t>
  </si>
  <si>
    <t>Analysis tools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</si>
  <si>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</si>
  <si>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</si>
  <si>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</si>
  <si>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</si>
  <si>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</si>
  <si>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</si>
  <si>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</si>
  <si>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</si>
  <si>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</si>
  <si>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</si>
  <si>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</si>
  <si>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</si>
  <si>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</si>
  <si>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</si>
  <si>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</si>
  <si>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</si>
  <si>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</si>
  <si>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</si>
  <si>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</si>
  <si>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</si>
  <si>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Tranfs. Function (mT/KA)</t>
  </si>
  <si>
    <t>Transfer funct. (mT/KA)</t>
  </si>
  <si>
    <t>Current (A)</t>
  </si>
  <si>
    <t>C1/i (mT/KA)</t>
  </si>
  <si>
    <t>TF (mT/KA)</t>
  </si>
  <si>
    <t>Signs</t>
  </si>
  <si>
    <t>b even</t>
  </si>
  <si>
    <t>a odd</t>
  </si>
  <si>
    <t>a even</t>
  </si>
  <si>
    <t>Magnet name</t>
  </si>
  <si>
    <t>Shims</t>
  </si>
  <si>
    <t>Straight part</t>
  </si>
  <si>
    <t>Integral</t>
  </si>
  <si>
    <t>Coil pos.</t>
  </si>
  <si>
    <t>TF</t>
  </si>
  <si>
    <t>Mag len</t>
  </si>
  <si>
    <t>Version :</t>
  </si>
  <si>
    <t>cern</t>
  </si>
  <si>
    <t>CTRL-g pour charger les fichers des mesures .txt</t>
  </si>
  <si>
    <t>Date of test Ap 1</t>
  </si>
  <si>
    <t>Date of test Ap 2</t>
  </si>
  <si>
    <t>Average straight</t>
  </si>
  <si>
    <t>Variation straight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</si>
  <si>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</si>
  <si>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</si>
  <si>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</si>
  <si>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</si>
  <si>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</si>
  <si>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</si>
  <si>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</si>
  <si>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</si>
  <si>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</si>
  <si>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</si>
  <si>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</si>
  <si>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</si>
  <si>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</si>
  <si>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</si>
  <si>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</si>
  <si>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</si>
  <si>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</si>
  <si>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</si>
  <si>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</si>
  <si>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</si>
  <si>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</si>
  <si>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</si>
  <si>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</si>
  <si>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</si>
  <si>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</si>
  <si>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</si>
  <si>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</si>
  <si>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</si>
  <si>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</si>
  <si>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</si>
  <si>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</si>
  <si>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</si>
  <si>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</si>
  <si>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</si>
  <si>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</si>
  <si>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</si>
  <si>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</si>
  <si>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</si>
  <si>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</si>
  <si>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</si>
  <si>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</si>
  <si>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</si>
  <si>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</si>
  <si>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</si>
  <si>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</si>
  <si>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</si>
  <si>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</si>
  <si>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</si>
  <si>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</si>
  <si>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</si>
  <si>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</si>
  <si>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</si>
  <si>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</si>
  <si>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</si>
  <si>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</si>
  <si>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</si>
  <si>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</si>
  <si>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</si>
  <si>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</si>
  <si>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</si>
  <si>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Magnetic Length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</si>
  <si>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</si>
  <si>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</si>
  <si>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</si>
  <si>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</si>
  <si>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</si>
  <si>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</si>
  <si>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</si>
  <si>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</si>
  <si>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</si>
  <si>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</si>
  <si>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</si>
  <si>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</si>
  <si>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</si>
  <si>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</si>
  <si>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</si>
  <si>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</si>
  <si>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</si>
  <si>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</si>
  <si>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</si>
  <si>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</si>
  <si>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</si>
  <si>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</si>
  <si>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</si>
  <si>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</si>
  <si>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</si>
  <si>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</si>
  <si>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</si>
  <si>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</si>
  <si>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</si>
  <si>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</si>
  <si>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</si>
  <si>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</si>
  <si>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</si>
  <si>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</si>
  <si>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</si>
  <si>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</si>
  <si>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</si>
  <si>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</si>
  <si>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</si>
  <si>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</si>
  <si>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</si>
  <si>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</si>
  <si>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</si>
  <si>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</si>
  <si>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</si>
  <si>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Aperture 1 - Cold mass</t>
  </si>
  <si>
    <t>Aperture 2 - Cold mass</t>
  </si>
  <si>
    <t>Excitation current (A)</t>
  </si>
  <si>
    <t>dri,rot,nor,cel,fdw</t>
  </si>
  <si>
    <t>50/500</t>
  </si>
  <si>
    <t>Dx (m)</t>
  </si>
  <si>
    <t>Dy (m)</t>
  </si>
  <si>
    <t>Blue: test on cold mass</t>
  </si>
  <si>
    <t>Black: test on cm-collared coil</t>
  </si>
  <si>
    <t>File name for aperture 1</t>
  </si>
  <si>
    <t>File name for aperture 2</t>
  </si>
  <si>
    <t>Coil positioning</t>
  </si>
  <si>
    <t xml:space="preserve"> Aperture 2 - Cold mass</t>
  </si>
  <si>
    <t>Coil length (m)</t>
  </si>
  <si>
    <t>Coil temperature (Celsius)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</si>
  <si>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</si>
  <si>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</si>
  <si>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</si>
  <si>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</si>
  <si>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</si>
  <si>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</si>
  <si>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</si>
  <si>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</si>
  <si>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</si>
  <si>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</si>
  <si>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</si>
  <si>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</si>
  <si>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</si>
  <si>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</si>
  <si>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</si>
  <si>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</si>
  <si>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</si>
  <si>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</si>
  <si>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</si>
  <si>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</si>
  <si>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E. Wildner</t>
  </si>
  <si>
    <t>Cold mass template - version 11.10.2002</t>
  </si>
  <si>
    <t>Remplir les champs jaunes dans Original Data</t>
  </si>
  <si>
    <t>Francais</t>
  </si>
  <si>
    <t>Ouvrir le fichier avec les mesures de la collared coil</t>
  </si>
  <si>
    <t>Tools - Macro - Macros - Collared coil analysis - Run  (pour faire l'analyse - resultats dans Alarm sheet)</t>
  </si>
  <si>
    <t>Sauver le fichier</t>
  </si>
  <si>
    <t>Riempire I campi gialli in Original Data</t>
  </si>
  <si>
    <t>CTRL-g per caricare I file di misura .txt</t>
  </si>
  <si>
    <t>Aprire il file delle misure della collared coil corrispondente</t>
  </si>
  <si>
    <t>Tools - Macro - Macros - Collared coil analysis - Run  (per fare l'analisi - risultati in Alarm sheet)</t>
  </si>
  <si>
    <t>Salvare il file</t>
  </si>
  <si>
    <t>Fill in the yellow fields in Original Data</t>
  </si>
  <si>
    <t>English</t>
  </si>
  <si>
    <t>CTRL-g to load the measurement files .txt</t>
  </si>
  <si>
    <t>Open the file of the collared coil measurement of the same magnet</t>
  </si>
  <si>
    <t>Tools - Macro - Macros - Collared coil analysis - Run  (to perform the analysis - results in Alarm sheet)</t>
  </si>
  <si>
    <t>Save the file</t>
  </si>
  <si>
    <t>Additional lamin. (mm)</t>
  </si>
  <si>
    <t>Last modif on</t>
  </si>
  <si>
    <t>by</t>
  </si>
  <si>
    <t>Modifications:</t>
  </si>
  <si>
    <t>E. Todesco</t>
  </si>
  <si>
    <t>Cell for iron additional iron laminations - check on magnetic length includes additional iron laminations</t>
  </si>
  <si>
    <t>Go back to cold_mass file. Tools - Macro - Macros - Make difference - Run (to make the difference between collared coil and cold mass)</t>
  </si>
  <si>
    <t>Revenir au ficher cold_mass. Tools - Macro - Macros - Make difference - Run (pour faire la difference entre collared coil et cold mass)</t>
  </si>
  <si>
    <t>Tornare sul file cold_mass. Tools - Macro - Macros - Make difference - Run (per fare la differenza tra collared coil e cold mass)</t>
  </si>
  <si>
    <t>Salvare il file con il nome "ufficiale" in Original Data C1</t>
  </si>
  <si>
    <t>Sauver le fichier avec le nom "officiel" dans Original Data C1</t>
  </si>
  <si>
    <t>Save as … with the "official" name in Original Data C1</t>
  </si>
  <si>
    <t>Die gelben Felder in Original Data ausfüllen</t>
  </si>
  <si>
    <t>Ctrl-g um die Messdatei  ( Datei  .txt)  zu laden.</t>
  </si>
  <si>
    <t>Die Datei mit der ”offiziellen” bezeichnung im Original Data C1 speichern mit “Save as…”.</t>
  </si>
  <si>
    <t>Deutsch</t>
  </si>
  <si>
    <t>Öffnen “Collared Coils” Messdatei (gleiche Magnete versteht sich)</t>
  </si>
  <si>
    <t>Zurück zum cold mass Datei. Tools - Macro - Macros - Make difference - Run (Zeigt allen unterschieden in Messdatei zw. cc und cm)</t>
  </si>
  <si>
    <t>Tools - Macro - Macros - Collared coil analysis - Run (Um Maßdaten zu analysieren - Resultaten ins Alarm Sheet)</t>
  </si>
  <si>
    <t>Datei speichern</t>
  </si>
  <si>
    <t>German version of instructions added</t>
  </si>
  <si>
    <t>Italiano</t>
  </si>
  <si>
    <t>C1 (mT)</t>
  </si>
  <si>
    <t>6 (3+,3-)</t>
  </si>
  <si>
    <t>Noell</t>
  </si>
  <si>
    <t>Integer vector</t>
  </si>
  <si>
    <t>Measured harmonics- Aperture 2 (with local feed-down)</t>
  </si>
  <si>
    <t>Measured harmonics- Aperture 1 (with local feed-down)</t>
  </si>
  <si>
    <t>Update of bounds: all heads tested on differences</t>
  </si>
  <si>
    <t>?</t>
  </si>
  <si>
    <t>P. Hagen</t>
  </si>
  <si>
    <t>Twist Integral</t>
  </si>
  <si>
    <t>Removal of correction for magnetic length and main field implemented in 12/20/2002</t>
  </si>
  <si>
    <t>Added Twist Integral - I0</t>
  </si>
  <si>
    <t>VB code changes. Macro "All" runs all macros. Cleaned up module names, macro names and shortcuts</t>
  </si>
  <si>
    <t>Compute sigma units for cells with alarm (yellow or red)</t>
  </si>
  <si>
    <t>GetSetData changed to reformat mole name according to CERN AT/MAS convention</t>
  </si>
  <si>
    <t xml:space="preserve">GetSetData changed to extract the dipole type and correctly reformat magnet name and serial number         </t>
  </si>
  <si>
    <t xml:space="preserve">Fields which must be filled-in or check in yellow and with initial value ?           </t>
  </si>
  <si>
    <t>Predefined some fields for convenience (cross section=3, analyser, controller)</t>
  </si>
  <si>
    <t>Using same date format in this table and holding point as in Oracle</t>
  </si>
  <si>
    <t>Changed notation "mbp" with "Heads CS/NCS" in Work Sheet</t>
  </si>
  <si>
    <t>dB/B Heads CS+NCS</t>
  </si>
  <si>
    <t>Fixed issue in GetSetMacro macro that "Original data" must be current sheet before starting macro</t>
  </si>
  <si>
    <t>Changed the way CopyPaste macro determines CC or CM</t>
  </si>
  <si>
    <t>Sufficient to enter only first meas file name in "Original data" P4</t>
  </si>
  <si>
    <t>Copied DIMM specific mole data into "Original Data" for completeness</t>
  </si>
  <si>
    <t>Replace "Exit Sub" with "End" in macros to ensure abort execution when problems</t>
  </si>
  <si>
    <t>Processing of measurement info from web based holding point (leave "Original data" P4 and P5 empty)</t>
  </si>
  <si>
    <t>Changed ModifTitre macro to correctly handle 3 digits magnet numbers</t>
  </si>
  <si>
    <t>Correction of integrals in worksheet, worksheet diff, MTF, and computation of dx dy from multipoles</t>
  </si>
  <si>
    <t>Effective length (m)</t>
  </si>
  <si>
    <t>a1 angle (mrad)</t>
  </si>
  <si>
    <t>Twist (m2 mrad)</t>
  </si>
  <si>
    <t>Twist Integral (I0) (m2 rad)</t>
  </si>
  <si>
    <t>Twist Integral Aperture 1</t>
  </si>
  <si>
    <t>Twist Integral Aperture 2</t>
  </si>
  <si>
    <t>Twist (m2 rad)</t>
  </si>
  <si>
    <t>Detection of suspect meas date, corrected processing of non-nominal shims</t>
  </si>
  <si>
    <t>Workaround for meas date wrong if Regional Settings short date format not US (Excel OpenText inconsistent with "best practice")</t>
  </si>
  <si>
    <t>Corrected "Time of test" in Original data to contain start time - end time</t>
  </si>
  <si>
    <t>Check Computation for Aperture1</t>
  </si>
  <si>
    <t>Added more code to reformat magnet serial no which is followed by _ space or -</t>
  </si>
  <si>
    <t>Added Inclinometer data into separate sheet if present in ASCII files</t>
  </si>
  <si>
    <t>J. Beauquis</t>
  </si>
  <si>
    <t>Check if the difference between two consecutives local field angle is bigger than 2 (on positions 2 to 20)</t>
  </si>
  <si>
    <t>Check if mole positioning is within +/- 5 cm all positions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</si>
</sst>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chf&quot;_-;\-* #,##0\ &quot;chf&quot;_-;_-* &quot;-&quot;\ &quot;chf&quot;_-;_-@_-"/>
    <numFmt numFmtId="179" formatCode="_-* #,##0\ _C_H_F_-;\-* #,##0\ _C_H_F_-;_-* &quot;-&quot;\ _C_H_F_-;_-@_-"/>
    <numFmt numFmtId="180" formatCode="_-* #,##0.00\ &quot;chf&quot;_-;\-* #,##0.00\ &quot;chf&quot;_-;_-* &quot;-&quot;??\ &quot;chf&quot;_-;_-@_-"/>
    <numFmt numFmtId="181" formatCode="_-* #,##0.00\ _C_H_F_-;\-* #,##0.00\ _C_H_F_-;_-* &quot;-&quot;??\ _C_H_F_-;_-@_-"/>
    <numFmt numFmtId="182" formatCode="0.000"/>
    <numFmt numFmtId="183" formatCode="0.0"/>
    <numFmt numFmtId="184" formatCode="0.0000"/>
    <numFmt numFmtId="185" formatCode="0.00000"/>
    <numFmt numFmtId="186" formatCode="0.00000000"/>
    <numFmt numFmtId="187" formatCode="dd\-mmm\-yyyy"/>
    <numFmt numFmtId="188" formatCode="[$-409]d\-mmm\-yyyy;@"/>
    <numFmt numFmtId="189" formatCode="mmm\-yy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10.2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sz val="13"/>
      <name val="Arial"/>
      <family val="2"/>
    </font>
    <font>
      <sz val="15.75"/>
      <name val="Arial"/>
      <family val="0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Arial"/>
      <family val="2"/>
    </font>
    <font>
      <b/>
      <sz val="14.7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82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82" fontId="2" fillId="0" borderId="5" xfId="0" applyNumberFormat="1" applyFont="1" applyBorder="1" applyAlignment="1">
      <alignment/>
    </xf>
    <xf numFmtId="182" fontId="3" fillId="0" borderId="2" xfId="0" applyNumberFormat="1" applyFont="1" applyBorder="1" applyAlignment="1">
      <alignment/>
    </xf>
    <xf numFmtId="182" fontId="3" fillId="0" borderId="8" xfId="0" applyNumberFormat="1" applyFont="1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5" xfId="0" applyNumberFormat="1" applyFont="1" applyBorder="1" applyAlignment="1">
      <alignment/>
    </xf>
    <xf numFmtId="182" fontId="3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4" fillId="0" borderId="4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7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2" fillId="0" borderId="5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84" fontId="2" fillId="0" borderId="13" xfId="0" applyNumberFormat="1" applyFont="1" applyBorder="1" applyAlignment="1">
      <alignment horizontal="center"/>
    </xf>
    <xf numFmtId="184" fontId="2" fillId="0" borderId="14" xfId="0" applyNumberFormat="1" applyFont="1" applyBorder="1" applyAlignment="1">
      <alignment horizontal="center"/>
    </xf>
    <xf numFmtId="184" fontId="2" fillId="0" borderId="14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82" fontId="2" fillId="0" borderId="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2" fillId="0" borderId="5" xfId="0" applyNumberFormat="1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Alignment="1">
      <alignment/>
    </xf>
    <xf numFmtId="184" fontId="0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4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 horizontal="center"/>
    </xf>
    <xf numFmtId="182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84" fontId="0" fillId="0" borderId="6" xfId="0" applyNumberFormat="1" applyBorder="1" applyAlignment="1">
      <alignment/>
    </xf>
    <xf numFmtId="182" fontId="0" fillId="0" borderId="7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7" xfId="0" applyFont="1" applyBorder="1" applyAlignment="1">
      <alignment/>
    </xf>
    <xf numFmtId="184" fontId="20" fillId="0" borderId="10" xfId="0" applyNumberFormat="1" applyFont="1" applyBorder="1" applyAlignment="1">
      <alignment/>
    </xf>
    <xf numFmtId="184" fontId="20" fillId="0" borderId="5" xfId="0" applyNumberFormat="1" applyFont="1" applyBorder="1" applyAlignment="1">
      <alignment/>
    </xf>
    <xf numFmtId="1" fontId="20" fillId="0" borderId="5" xfId="0" applyNumberFormat="1" applyFont="1" applyBorder="1" applyAlignment="1">
      <alignment horizontal="center"/>
    </xf>
    <xf numFmtId="183" fontId="20" fillId="0" borderId="6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6" fontId="1" fillId="0" borderId="19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6" fontId="1" fillId="0" borderId="28" xfId="0" applyNumberFormat="1" applyFont="1" applyBorder="1" applyAlignment="1">
      <alignment/>
    </xf>
    <xf numFmtId="0" fontId="21" fillId="0" borderId="2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" fillId="0" borderId="29" xfId="0" applyFont="1" applyFill="1" applyBorder="1" applyAlignment="1">
      <alignment/>
    </xf>
    <xf numFmtId="182" fontId="3" fillId="0" borderId="2" xfId="0" applyNumberFormat="1" applyFont="1" applyFill="1" applyBorder="1" applyAlignment="1">
      <alignment/>
    </xf>
    <xf numFmtId="182" fontId="3" fillId="0" borderId="8" xfId="0" applyNumberFormat="1" applyFont="1" applyFill="1" applyBorder="1" applyAlignment="1">
      <alignment/>
    </xf>
    <xf numFmtId="182" fontId="3" fillId="0" borderId="9" xfId="0" applyNumberFormat="1" applyFont="1" applyFill="1" applyBorder="1" applyAlignment="1">
      <alignment/>
    </xf>
    <xf numFmtId="182" fontId="2" fillId="0" borderId="9" xfId="0" applyNumberFormat="1" applyFont="1" applyFill="1" applyBorder="1" applyAlignment="1">
      <alignment/>
    </xf>
    <xf numFmtId="182" fontId="3" fillId="0" borderId="5" xfId="0" applyNumberFormat="1" applyFont="1" applyFill="1" applyBorder="1" applyAlignment="1">
      <alignment/>
    </xf>
    <xf numFmtId="182" fontId="3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84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8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182" fontId="20" fillId="0" borderId="10" xfId="0" applyNumberFormat="1" applyFont="1" applyBorder="1" applyAlignment="1">
      <alignment/>
    </xf>
    <xf numFmtId="182" fontId="20" fillId="0" borderId="5" xfId="0" applyNumberFormat="1" applyFont="1" applyBorder="1" applyAlignment="1">
      <alignment/>
    </xf>
    <xf numFmtId="182" fontId="20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9" xfId="0" applyFill="1" applyBorder="1" applyAlignment="1">
      <alignment/>
    </xf>
    <xf numFmtId="18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4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82" fontId="0" fillId="0" borderId="7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186" fontId="24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82" fontId="26" fillId="0" borderId="8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4" xfId="0" applyFont="1" applyBorder="1" applyAlignment="1">
      <alignment/>
    </xf>
    <xf numFmtId="0" fontId="26" fillId="0" borderId="5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19" xfId="0" applyFont="1" applyBorder="1" applyAlignment="1">
      <alignment/>
    </xf>
    <xf numFmtId="182" fontId="26" fillId="0" borderId="19" xfId="0" applyNumberFormat="1" applyFont="1" applyFill="1" applyBorder="1" applyAlignment="1">
      <alignment/>
    </xf>
    <xf numFmtId="0" fontId="26" fillId="0" borderId="7" xfId="0" applyFont="1" applyFill="1" applyBorder="1" applyAlignment="1">
      <alignment/>
    </xf>
    <xf numFmtId="0" fontId="25" fillId="0" borderId="8" xfId="0" applyFont="1" applyFill="1" applyBorder="1" applyAlignment="1">
      <alignment horizontal="center"/>
    </xf>
    <xf numFmtId="0" fontId="25" fillId="0" borderId="8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28" xfId="0" applyFont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182" fontId="26" fillId="0" borderId="2" xfId="0" applyNumberFormat="1" applyFont="1" applyFill="1" applyBorder="1" applyAlignment="1">
      <alignment/>
    </xf>
    <xf numFmtId="182" fontId="26" fillId="0" borderId="8" xfId="0" applyNumberFormat="1" applyFont="1" applyFill="1" applyBorder="1" applyAlignment="1">
      <alignment/>
    </xf>
    <xf numFmtId="182" fontId="26" fillId="0" borderId="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182" fontId="26" fillId="0" borderId="5" xfId="0" applyNumberFormat="1" applyFont="1" applyFill="1" applyBorder="1" applyAlignment="1">
      <alignment/>
    </xf>
    <xf numFmtId="0" fontId="25" fillId="0" borderId="2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28" xfId="0" applyFont="1" applyFill="1" applyBorder="1" applyAlignment="1">
      <alignment/>
    </xf>
    <xf numFmtId="186" fontId="26" fillId="0" borderId="0" xfId="0" applyNumberFormat="1" applyFont="1" applyAlignment="1">
      <alignment/>
    </xf>
    <xf numFmtId="184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184" fontId="27" fillId="0" borderId="6" xfId="0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184" fontId="27" fillId="0" borderId="10" xfId="0" applyNumberFormat="1" applyFont="1" applyFill="1" applyBorder="1" applyAlignment="1">
      <alignment/>
    </xf>
    <xf numFmtId="0" fontId="27" fillId="0" borderId="28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184" fontId="23" fillId="0" borderId="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horizontal="right"/>
    </xf>
    <xf numFmtId="182" fontId="2" fillId="0" borderId="19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/>
    </xf>
    <xf numFmtId="184" fontId="23" fillId="0" borderId="19" xfId="0" applyNumberFormat="1" applyFont="1" applyFill="1" applyBorder="1" applyAlignment="1">
      <alignment/>
    </xf>
    <xf numFmtId="184" fontId="2" fillId="0" borderId="6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84" fontId="2" fillId="0" borderId="5" xfId="0" applyNumberFormat="1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9" xfId="0" applyNumberFormat="1" applyFont="1" applyFill="1" applyBorder="1" applyAlignment="1">
      <alignment horizontal="right"/>
    </xf>
    <xf numFmtId="184" fontId="2" fillId="0" borderId="7" xfId="0" applyNumberFormat="1" applyFont="1" applyFill="1" applyBorder="1" applyAlignment="1">
      <alignment horizontal="right"/>
    </xf>
    <xf numFmtId="184" fontId="2" fillId="0" borderId="6" xfId="0" applyNumberFormat="1" applyFont="1" applyFill="1" applyBorder="1" applyAlignment="1">
      <alignment horizontal="right"/>
    </xf>
    <xf numFmtId="184" fontId="2" fillId="0" borderId="5" xfId="0" applyNumberFormat="1" applyFont="1" applyFill="1" applyBorder="1" applyAlignment="1">
      <alignment horizontal="right"/>
    </xf>
    <xf numFmtId="184" fontId="2" fillId="0" borderId="8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184" fontId="27" fillId="0" borderId="0" xfId="0" applyNumberFormat="1" applyFont="1" applyFill="1" applyBorder="1" applyAlignment="1">
      <alignment horizontal="right"/>
    </xf>
    <xf numFmtId="184" fontId="2" fillId="0" borderId="2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right"/>
    </xf>
    <xf numFmtId="184" fontId="27" fillId="0" borderId="7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27" fillId="0" borderId="5" xfId="0" applyNumberFormat="1" applyFont="1" applyFill="1" applyBorder="1" applyAlignment="1">
      <alignment horizontal="right"/>
    </xf>
    <xf numFmtId="184" fontId="27" fillId="0" borderId="19" xfId="0" applyNumberFormat="1" applyFont="1" applyFill="1" applyBorder="1" applyAlignment="1">
      <alignment horizontal="right"/>
    </xf>
    <xf numFmtId="184" fontId="27" fillId="0" borderId="6" xfId="0" applyNumberFormat="1" applyFont="1" applyFill="1" applyBorder="1" applyAlignment="1">
      <alignment horizontal="right"/>
    </xf>
    <xf numFmtId="184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" fontId="2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82" fontId="2" fillId="0" borderId="2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0" borderId="5" xfId="0" applyNumberFormat="1" applyFont="1" applyFill="1" applyBorder="1" applyAlignment="1">
      <alignment/>
    </xf>
    <xf numFmtId="182" fontId="2" fillId="0" borderId="6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182" fontId="29" fillId="0" borderId="5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182" fontId="29" fillId="0" borderId="8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1" fillId="0" borderId="12" xfId="0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86" fontId="1" fillId="5" borderId="1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83" fontId="2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 horizontal="left"/>
    </xf>
    <xf numFmtId="0" fontId="21" fillId="0" borderId="11" xfId="0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184" fontId="2" fillId="0" borderId="5" xfId="0" applyNumberFormat="1" applyFont="1" applyFill="1" applyBorder="1" applyAlignment="1">
      <alignment/>
    </xf>
    <xf numFmtId="184" fontId="2" fillId="0" borderId="6" xfId="0" applyNumberFormat="1" applyFont="1" applyFill="1" applyBorder="1" applyAlignment="1">
      <alignment/>
    </xf>
    <xf numFmtId="184" fontId="27" fillId="0" borderId="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82" fontId="2" fillId="0" borderId="28" xfId="0" applyNumberFormat="1" applyFont="1" applyFill="1" applyBorder="1" applyAlignment="1">
      <alignment/>
    </xf>
    <xf numFmtId="182" fontId="2" fillId="0" borderId="30" xfId="0" applyNumberFormat="1" applyFont="1" applyFill="1" applyBorder="1" applyAlignment="1">
      <alignment/>
    </xf>
    <xf numFmtId="182" fontId="2" fillId="0" borderId="29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28" fillId="0" borderId="1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5" fillId="0" borderId="30" xfId="0" applyFont="1" applyFill="1" applyBorder="1" applyAlignment="1">
      <alignment/>
    </xf>
    <xf numFmtId="182" fontId="29" fillId="0" borderId="30" xfId="0" applyNumberFormat="1" applyFont="1" applyFill="1" applyBorder="1" applyAlignment="1">
      <alignment/>
    </xf>
    <xf numFmtId="1" fontId="2" fillId="6" borderId="31" xfId="0" applyNumberFormat="1" applyFont="1" applyFill="1" applyBorder="1" applyAlignment="1">
      <alignment/>
    </xf>
    <xf numFmtId="182" fontId="2" fillId="6" borderId="32" xfId="0" applyNumberFormat="1" applyFont="1" applyFill="1" applyBorder="1" applyAlignment="1">
      <alignment/>
    </xf>
    <xf numFmtId="182" fontId="2" fillId="6" borderId="0" xfId="0" applyNumberFormat="1" applyFont="1" applyFill="1" applyBorder="1" applyAlignment="1">
      <alignment/>
    </xf>
    <xf numFmtId="182" fontId="2" fillId="6" borderId="5" xfId="0" applyNumberFormat="1" applyFont="1" applyFill="1" applyBorder="1" applyAlignment="1">
      <alignment/>
    </xf>
    <xf numFmtId="182" fontId="2" fillId="6" borderId="19" xfId="0" applyNumberFormat="1" applyFont="1" applyFill="1" applyBorder="1" applyAlignment="1">
      <alignment/>
    </xf>
    <xf numFmtId="182" fontId="2" fillId="7" borderId="0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182" fontId="2" fillId="7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82" fontId="2" fillId="0" borderId="7" xfId="0" applyNumberFormat="1" applyFont="1" applyFill="1" applyBorder="1" applyAlignment="1">
      <alignment/>
    </xf>
    <xf numFmtId="184" fontId="2" fillId="0" borderId="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4" fontId="2" fillId="0" borderId="2" xfId="0" applyNumberFormat="1" applyFont="1" applyFill="1" applyBorder="1" applyAlignment="1">
      <alignment horizontal="right"/>
    </xf>
    <xf numFmtId="184" fontId="2" fillId="0" borderId="8" xfId="0" applyNumberFormat="1" applyFont="1" applyFill="1" applyBorder="1" applyAlignment="1">
      <alignment horizontal="right"/>
    </xf>
    <xf numFmtId="184" fontId="2" fillId="0" borderId="9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184" fontId="2" fillId="0" borderId="7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2" fillId="0" borderId="5" xfId="0" applyNumberFormat="1" applyFont="1" applyFill="1" applyBorder="1" applyAlignment="1">
      <alignment horizontal="right"/>
    </xf>
    <xf numFmtId="184" fontId="2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185" fontId="20" fillId="0" borderId="6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/>
    </xf>
    <xf numFmtId="188" fontId="2" fillId="0" borderId="19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2" borderId="29" xfId="0" applyNumberFormat="1" applyFont="1" applyFill="1" applyBorder="1" applyAlignment="1">
      <alignment horizontal="center"/>
    </xf>
    <xf numFmtId="14" fontId="2" fillId="2" borderId="29" xfId="0" applyNumberFormat="1" applyFont="1" applyFill="1" applyBorder="1" applyAlignment="1">
      <alignment horizontal="center"/>
    </xf>
    <xf numFmtId="182" fontId="29" fillId="0" borderId="29" xfId="0" applyNumberFormat="1" applyFont="1" applyFill="1" applyBorder="1" applyAlignment="1">
      <alignment/>
    </xf>
    <xf numFmtId="182" fontId="2" fillId="0" borderId="6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184" fontId="0" fillId="0" borderId="7" xfId="0" applyNumberFormat="1" applyFill="1" applyBorder="1" applyAlignment="1">
      <alignment/>
    </xf>
    <xf numFmtId="182" fontId="0" fillId="0" borderId="6" xfId="0" applyNumberForma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7" fontId="0" fillId="2" borderId="3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9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Fill="1" applyBorder="1" applyAlignment="1">
      <alignment horizontal="center"/>
    </xf>
    <xf numFmtId="187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9" fontId="0" fillId="2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6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HCMBBRA001-3000039 (Noell 39)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5"/>
          <c:w val="0.946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-0.001053484700752283</c:v>
                </c:pt>
                <c:pt idx="1">
                  <c:v>1.559999141176327E-05</c:v>
                </c:pt>
                <c:pt idx="2">
                  <c:v>7.298144692313713E-05</c:v>
                </c:pt>
                <c:pt idx="3">
                  <c:v>2.838298892671176E-05</c:v>
                </c:pt>
                <c:pt idx="4">
                  <c:v>0.00016274649613889913</c:v>
                </c:pt>
                <c:pt idx="5">
                  <c:v>0.00013803270094348008</c:v>
                </c:pt>
                <c:pt idx="6">
                  <c:v>9.116171005563167E-05</c:v>
                </c:pt>
                <c:pt idx="7">
                  <c:v>0.00016104209647038736</c:v>
                </c:pt>
                <c:pt idx="8">
                  <c:v>0.00011402907227675563</c:v>
                </c:pt>
                <c:pt idx="9">
                  <c:v>7.504092985666233E-06</c:v>
                </c:pt>
                <c:pt idx="10">
                  <c:v>8.576444443808562E-05</c:v>
                </c:pt>
                <c:pt idx="11">
                  <c:v>0.0001182900714482571</c:v>
                </c:pt>
                <c:pt idx="12">
                  <c:v>3.804125371575928E-05</c:v>
                </c:pt>
                <c:pt idx="13">
                  <c:v>5.394898395660874E-05</c:v>
                </c:pt>
                <c:pt idx="14">
                  <c:v>0.00022680351701942492</c:v>
                </c:pt>
                <c:pt idx="15">
                  <c:v>0.0002691294421242052</c:v>
                </c:pt>
                <c:pt idx="16">
                  <c:v>0.00012212497070285266</c:v>
                </c:pt>
                <c:pt idx="17">
                  <c:v>-0.0006520985787840106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-0.0019367981919533594</c:v>
                </c:pt>
                <c:pt idx="1">
                  <c:v>5.431853414217258E-05</c:v>
                </c:pt>
                <c:pt idx="2">
                  <c:v>7.193023783269581E-05</c:v>
                </c:pt>
                <c:pt idx="3">
                  <c:v>0.00013158278259028933</c:v>
                </c:pt>
                <c:pt idx="4">
                  <c:v>0.00017646422102712833</c:v>
                </c:pt>
                <c:pt idx="5">
                  <c:v>0.00011283483995216947</c:v>
                </c:pt>
                <c:pt idx="6">
                  <c:v>4.537065242837812E-05</c:v>
                </c:pt>
                <c:pt idx="7">
                  <c:v>8.599119481123019E-05</c:v>
                </c:pt>
                <c:pt idx="8">
                  <c:v>0.00013243496180126435</c:v>
                </c:pt>
                <c:pt idx="9">
                  <c:v>2.221978386751644E-05</c:v>
                </c:pt>
                <c:pt idx="10">
                  <c:v>0.00019080923774295044</c:v>
                </c:pt>
                <c:pt idx="11">
                  <c:v>0.0002835547418542639</c:v>
                </c:pt>
                <c:pt idx="12">
                  <c:v>0.0001624032640483719</c:v>
                </c:pt>
                <c:pt idx="13">
                  <c:v>0.00015629597970412412</c:v>
                </c:pt>
                <c:pt idx="14">
                  <c:v>0.00021253980761870572</c:v>
                </c:pt>
                <c:pt idx="15">
                  <c:v>0.00023483849696859238</c:v>
                </c:pt>
                <c:pt idx="16">
                  <c:v>0.00013385526048570462</c:v>
                </c:pt>
                <c:pt idx="17">
                  <c:v>-0.00027064580491964474</c:v>
                </c:pt>
              </c:numCache>
            </c:numRef>
          </c:yVal>
          <c:smooth val="0"/>
        </c:ser>
        <c:axId val="28926478"/>
        <c:axId val="59011711"/>
      </c:scatterChart>
      <c:valAx>
        <c:axId val="2892647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At val="0"/>
        <c:crossBetween val="midCat"/>
        <c:dispUnits/>
      </c:val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55"/>
          <c:y val="0.290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HCMBBRA001-3000039 (Noell 39)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1.698247</c:v>
                </c:pt>
                <c:pt idx="1">
                  <c:v>-1.071689</c:v>
                </c:pt>
                <c:pt idx="2">
                  <c:v>-0.825475</c:v>
                </c:pt>
                <c:pt idx="3">
                  <c:v>-0.659726</c:v>
                </c:pt>
                <c:pt idx="4">
                  <c:v>-0.297149</c:v>
                </c:pt>
                <c:pt idx="5">
                  <c:v>0.194087</c:v>
                </c:pt>
                <c:pt idx="6">
                  <c:v>0.39963</c:v>
                </c:pt>
                <c:pt idx="7">
                  <c:v>0.449529</c:v>
                </c:pt>
                <c:pt idx="8">
                  <c:v>0.334252</c:v>
                </c:pt>
                <c:pt idx="9">
                  <c:v>0.332662</c:v>
                </c:pt>
                <c:pt idx="10">
                  <c:v>0.16613</c:v>
                </c:pt>
                <c:pt idx="11">
                  <c:v>0.187528</c:v>
                </c:pt>
                <c:pt idx="12">
                  <c:v>-0.123672</c:v>
                </c:pt>
                <c:pt idx="13">
                  <c:v>-0.145606</c:v>
                </c:pt>
                <c:pt idx="14">
                  <c:v>-0.082864</c:v>
                </c:pt>
                <c:pt idx="15">
                  <c:v>0.1308</c:v>
                </c:pt>
                <c:pt idx="16">
                  <c:v>-0.097837</c:v>
                </c:pt>
                <c:pt idx="17">
                  <c:v>-0.127615</c:v>
                </c:pt>
                <c:pt idx="18">
                  <c:v>0.123115</c:v>
                </c:pt>
                <c:pt idx="19">
                  <c:v>0.44739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4.371003</c:v>
                </c:pt>
                <c:pt idx="1">
                  <c:v>-1.143917</c:v>
                </c:pt>
                <c:pt idx="2">
                  <c:v>-0.939362</c:v>
                </c:pt>
                <c:pt idx="3">
                  <c:v>-0.951244</c:v>
                </c:pt>
                <c:pt idx="4">
                  <c:v>-1.072866</c:v>
                </c:pt>
                <c:pt idx="5">
                  <c:v>-0.270768</c:v>
                </c:pt>
                <c:pt idx="6">
                  <c:v>-0.086857</c:v>
                </c:pt>
                <c:pt idx="7">
                  <c:v>0.265861</c:v>
                </c:pt>
                <c:pt idx="8">
                  <c:v>0.093151</c:v>
                </c:pt>
                <c:pt idx="9">
                  <c:v>0.090518</c:v>
                </c:pt>
                <c:pt idx="10">
                  <c:v>0.541216</c:v>
                </c:pt>
                <c:pt idx="11">
                  <c:v>0.160124</c:v>
                </c:pt>
                <c:pt idx="12">
                  <c:v>0.207616</c:v>
                </c:pt>
                <c:pt idx="13">
                  <c:v>-0.148754</c:v>
                </c:pt>
                <c:pt idx="14">
                  <c:v>0.616799</c:v>
                </c:pt>
                <c:pt idx="15">
                  <c:v>0.286108</c:v>
                </c:pt>
                <c:pt idx="16">
                  <c:v>0.281178</c:v>
                </c:pt>
                <c:pt idx="17">
                  <c:v>-0.007567</c:v>
                </c:pt>
                <c:pt idx="18">
                  <c:v>0.349452</c:v>
                </c:pt>
                <c:pt idx="19">
                  <c:v>-0.870334</c:v>
                </c:pt>
              </c:numCache>
            </c:numRef>
          </c:yVal>
          <c:smooth val="0"/>
        </c:ser>
        <c:axId val="61343352"/>
        <c:axId val="15219257"/>
      </c:scatterChart>
      <c:valAx>
        <c:axId val="61343352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crossBetween val="midCat"/>
        <c:dispUnits/>
      </c:val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225"/>
          <c:y val="0.6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HCMBBRA001-3000039 (Noell 39)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-0.16507277536384204</c:v>
                </c:pt>
                <c:pt idx="1">
                  <c:v>3.625685662943992</c:v>
                </c:pt>
                <c:pt idx="2">
                  <c:v>-0.12786126216018487</c:v>
                </c:pt>
                <c:pt idx="3">
                  <c:v>0.11542554139238716</c:v>
                </c:pt>
                <c:pt idx="4">
                  <c:v>-0.012654372664163301</c:v>
                </c:pt>
                <c:pt idx="5">
                  <c:v>0.7788672681813564</c:v>
                </c:pt>
                <c:pt idx="6">
                  <c:v>-0.023447946099975744</c:v>
                </c:pt>
                <c:pt idx="7">
                  <c:v>0.4993314059816452</c:v>
                </c:pt>
                <c:pt idx="8">
                  <c:v>-8.131516293641283E-20</c:v>
                </c:pt>
                <c:pt idx="9">
                  <c:v>0.617810608506037</c:v>
                </c:pt>
                <c:pt idx="10">
                  <c:v>0.003986018938194432</c:v>
                </c:pt>
                <c:pt idx="11">
                  <c:v>0.6372612375216858</c:v>
                </c:pt>
                <c:pt idx="12">
                  <c:v>-0.03184123794721252</c:v>
                </c:pt>
                <c:pt idx="13">
                  <c:v>0.205486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-0.7473390811777736</c:v>
                </c:pt>
                <c:pt idx="1">
                  <c:v>4.518930662104367</c:v>
                </c:pt>
                <c:pt idx="2">
                  <c:v>-0.06434195636427785</c:v>
                </c:pt>
                <c:pt idx="3">
                  <c:v>-0.3609978028507261</c:v>
                </c:pt>
                <c:pt idx="4">
                  <c:v>-0.021282878740790417</c:v>
                </c:pt>
                <c:pt idx="5">
                  <c:v>0.7623246928908542</c:v>
                </c:pt>
                <c:pt idx="6">
                  <c:v>-0.011998544805316029</c:v>
                </c:pt>
                <c:pt idx="7">
                  <c:v>0.4590706604732632</c:v>
                </c:pt>
                <c:pt idx="8">
                  <c:v>-8.673617379884035E-19</c:v>
                </c:pt>
                <c:pt idx="9">
                  <c:v>0.6137158854028165</c:v>
                </c:pt>
                <c:pt idx="10">
                  <c:v>-0.013992151507358493</c:v>
                </c:pt>
                <c:pt idx="11">
                  <c:v>0.6801163206413375</c:v>
                </c:pt>
                <c:pt idx="12">
                  <c:v>-0.03042806799360829</c:v>
                </c:pt>
                <c:pt idx="13">
                  <c:v>0.20325320000000002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-0.6453132148972383</c:v>
                </c:pt>
                <c:pt idx="1">
                  <c:v>4.323173192019715</c:v>
                </c:pt>
                <c:pt idx="2">
                  <c:v>-0.17584398564238624</c:v>
                </c:pt>
                <c:pt idx="3">
                  <c:v>-0.1325225050306118</c:v>
                </c:pt>
                <c:pt idx="4">
                  <c:v>-0.06046564042234352</c:v>
                </c:pt>
                <c:pt idx="5">
                  <c:v>0.8572246079312132</c:v>
                </c:pt>
                <c:pt idx="6">
                  <c:v>0.0006318854217156021</c:v>
                </c:pt>
                <c:pt idx="7">
                  <c:v>0.4737216949785732</c:v>
                </c:pt>
                <c:pt idx="8">
                  <c:v>6.938893903907228E-18</c:v>
                </c:pt>
                <c:pt idx="9">
                  <c:v>0.6206687781440885</c:v>
                </c:pt>
                <c:pt idx="10">
                  <c:v>0.012051773141990699</c:v>
                </c:pt>
                <c:pt idx="11">
                  <c:v>0.6288611168517442</c:v>
                </c:pt>
                <c:pt idx="12">
                  <c:v>-0.02044834977057454</c:v>
                </c:pt>
                <c:pt idx="13">
                  <c:v>0.1862522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-1.0141836690424955</c:v>
                </c:pt>
                <c:pt idx="1">
                  <c:v>4.8881486785240975</c:v>
                </c:pt>
                <c:pt idx="2">
                  <c:v>-0.24288975301444563</c:v>
                </c:pt>
                <c:pt idx="3">
                  <c:v>-0.03682436905699267</c:v>
                </c:pt>
                <c:pt idx="4">
                  <c:v>-0.0797269334574372</c:v>
                </c:pt>
                <c:pt idx="5">
                  <c:v>0.8433382913670229</c:v>
                </c:pt>
                <c:pt idx="6">
                  <c:v>0.00577556693979052</c:v>
                </c:pt>
                <c:pt idx="7">
                  <c:v>0.4882633329232598</c:v>
                </c:pt>
                <c:pt idx="8">
                  <c:v>0</c:v>
                </c:pt>
                <c:pt idx="9">
                  <c:v>0.6246928163851931</c:v>
                </c:pt>
                <c:pt idx="10">
                  <c:v>0.004657330800015096</c:v>
                </c:pt>
                <c:pt idx="11">
                  <c:v>0.633512835883284</c:v>
                </c:pt>
                <c:pt idx="12">
                  <c:v>-0.019995475479318577</c:v>
                </c:pt>
                <c:pt idx="13">
                  <c:v>0.17368640000000002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-1.0223472747209796</c:v>
                </c:pt>
                <c:pt idx="1">
                  <c:v>4.722515672569475</c:v>
                </c:pt>
                <c:pt idx="2">
                  <c:v>-0.32057667879936186</c:v>
                </c:pt>
                <c:pt idx="3">
                  <c:v>-0.043858719977782894</c:v>
                </c:pt>
                <c:pt idx="4">
                  <c:v>-0.05665506583751822</c:v>
                </c:pt>
                <c:pt idx="5">
                  <c:v>0.8758375368659648</c:v>
                </c:pt>
                <c:pt idx="6">
                  <c:v>-0.011483469344469864</c:v>
                </c:pt>
                <c:pt idx="7">
                  <c:v>0.47082679108134673</c:v>
                </c:pt>
                <c:pt idx="8">
                  <c:v>2.168404344971009E-19</c:v>
                </c:pt>
                <c:pt idx="9">
                  <c:v>0.6258066034697501</c:v>
                </c:pt>
                <c:pt idx="10">
                  <c:v>-0.004644983505300297</c:v>
                </c:pt>
                <c:pt idx="11">
                  <c:v>0.641814343420919</c:v>
                </c:pt>
                <c:pt idx="12">
                  <c:v>-0.017971588212174705</c:v>
                </c:pt>
                <c:pt idx="13">
                  <c:v>0.17276989999999998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-0.9145860239098261</c:v>
                </c:pt>
                <c:pt idx="1">
                  <c:v>4.982484790109825</c:v>
                </c:pt>
                <c:pt idx="2">
                  <c:v>-0.2592816176794203</c:v>
                </c:pt>
                <c:pt idx="3">
                  <c:v>-0.15075906351551355</c:v>
                </c:pt>
                <c:pt idx="4">
                  <c:v>-0.05688086214031664</c:v>
                </c:pt>
                <c:pt idx="5">
                  <c:v>0.8269153292747137</c:v>
                </c:pt>
                <c:pt idx="6">
                  <c:v>-0.024254725218118743</c:v>
                </c:pt>
                <c:pt idx="7">
                  <c:v>0.4792562309068814</c:v>
                </c:pt>
                <c:pt idx="8">
                  <c:v>0</c:v>
                </c:pt>
                <c:pt idx="9">
                  <c:v>0.6235336837541958</c:v>
                </c:pt>
                <c:pt idx="10">
                  <c:v>-0.015831614188185808</c:v>
                </c:pt>
                <c:pt idx="11">
                  <c:v>0.6430854481104145</c:v>
                </c:pt>
                <c:pt idx="12">
                  <c:v>-0.02370842723201476</c:v>
                </c:pt>
                <c:pt idx="13">
                  <c:v>0.179112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-0.5366252148826139</c:v>
                </c:pt>
                <c:pt idx="1">
                  <c:v>4.826516108812311</c:v>
                </c:pt>
                <c:pt idx="2">
                  <c:v>-0.27958603762036816</c:v>
                </c:pt>
                <c:pt idx="3">
                  <c:v>-0.09530661795612616</c:v>
                </c:pt>
                <c:pt idx="4">
                  <c:v>-0.052171361997705994</c:v>
                </c:pt>
                <c:pt idx="5">
                  <c:v>0.8412231855215835</c:v>
                </c:pt>
                <c:pt idx="6">
                  <c:v>-0.006253939440775107</c:v>
                </c:pt>
                <c:pt idx="7">
                  <c:v>0.4698671504253506</c:v>
                </c:pt>
                <c:pt idx="8">
                  <c:v>0</c:v>
                </c:pt>
                <c:pt idx="9">
                  <c:v>0.620640434289935</c:v>
                </c:pt>
                <c:pt idx="10">
                  <c:v>-0.01744605771787166</c:v>
                </c:pt>
                <c:pt idx="11">
                  <c:v>0.6393509360434056</c:v>
                </c:pt>
                <c:pt idx="12">
                  <c:v>-0.02559897076853076</c:v>
                </c:pt>
                <c:pt idx="13">
                  <c:v>0.1645692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-0.5238142108877707</c:v>
                </c:pt>
                <c:pt idx="1">
                  <c:v>4.939653296419775</c:v>
                </c:pt>
                <c:pt idx="2">
                  <c:v>-0.4008364314686347</c:v>
                </c:pt>
                <c:pt idx="3">
                  <c:v>-0.1550914514036466</c:v>
                </c:pt>
                <c:pt idx="4">
                  <c:v>-0.08211015028655491</c:v>
                </c:pt>
                <c:pt idx="5">
                  <c:v>0.8455305670546102</c:v>
                </c:pt>
                <c:pt idx="6">
                  <c:v>0.02450556659683471</c:v>
                </c:pt>
                <c:pt idx="7">
                  <c:v>0.4754125690067785</c:v>
                </c:pt>
                <c:pt idx="8">
                  <c:v>0</c:v>
                </c:pt>
                <c:pt idx="9">
                  <c:v>0.6230399101751289</c:v>
                </c:pt>
                <c:pt idx="10">
                  <c:v>-0.01260731602291355</c:v>
                </c:pt>
                <c:pt idx="11">
                  <c:v>0.6317591610678369</c:v>
                </c:pt>
                <c:pt idx="12">
                  <c:v>-0.02372336504948171</c:v>
                </c:pt>
                <c:pt idx="13">
                  <c:v>0.1816882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-1.2391278491624818</c:v>
                </c:pt>
                <c:pt idx="1">
                  <c:v>4.999132019855443</c:v>
                </c:pt>
                <c:pt idx="2">
                  <c:v>-0.3163241415419595</c:v>
                </c:pt>
                <c:pt idx="3">
                  <c:v>-0.04055792658677373</c:v>
                </c:pt>
                <c:pt idx="4">
                  <c:v>-0.04051039496591703</c:v>
                </c:pt>
                <c:pt idx="5">
                  <c:v>0.8658992672316033</c:v>
                </c:pt>
                <c:pt idx="6">
                  <c:v>-0.03314367782704804</c:v>
                </c:pt>
                <c:pt idx="7">
                  <c:v>0.4728993211937052</c:v>
                </c:pt>
                <c:pt idx="8">
                  <c:v>0</c:v>
                </c:pt>
                <c:pt idx="9">
                  <c:v>0.6194530139042695</c:v>
                </c:pt>
                <c:pt idx="10">
                  <c:v>-0.022600562404800253</c:v>
                </c:pt>
                <c:pt idx="11">
                  <c:v>0.6312898232066854</c:v>
                </c:pt>
                <c:pt idx="12">
                  <c:v>-0.033286872332285326</c:v>
                </c:pt>
                <c:pt idx="13">
                  <c:v>0.1757388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-0.9251840174184786</c:v>
                </c:pt>
                <c:pt idx="1">
                  <c:v>3.5243073650338252</c:v>
                </c:pt>
                <c:pt idx="2">
                  <c:v>-0.43612941898101776</c:v>
                </c:pt>
                <c:pt idx="3">
                  <c:v>0.16474916549715987</c:v>
                </c:pt>
                <c:pt idx="4">
                  <c:v>0.061969725532293365</c:v>
                </c:pt>
                <c:pt idx="5">
                  <c:v>0.8316962270887011</c:v>
                </c:pt>
                <c:pt idx="6">
                  <c:v>-0.021656910998944432</c:v>
                </c:pt>
                <c:pt idx="7">
                  <c:v>0.45181945760129233</c:v>
                </c:pt>
                <c:pt idx="8">
                  <c:v>-1.734723475976807E-18</c:v>
                </c:pt>
                <c:pt idx="9">
                  <c:v>0.6346326220114453</c:v>
                </c:pt>
                <c:pt idx="10">
                  <c:v>0.00546416566799577</c:v>
                </c:pt>
                <c:pt idx="11">
                  <c:v>0.6379949799460839</c:v>
                </c:pt>
                <c:pt idx="12">
                  <c:v>-0.02862675144130198</c:v>
                </c:pt>
                <c:pt idx="13">
                  <c:v>0.18868429999999997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-0.5348672525826739</c:v>
                </c:pt>
                <c:pt idx="1">
                  <c:v>4.034898560626688</c:v>
                </c:pt>
                <c:pt idx="2">
                  <c:v>-0.21734017425426003</c:v>
                </c:pt>
                <c:pt idx="3">
                  <c:v>0.02665722817670379</c:v>
                </c:pt>
                <c:pt idx="4">
                  <c:v>-0.032356494502060205</c:v>
                </c:pt>
                <c:pt idx="5">
                  <c:v>0.8129928979702258</c:v>
                </c:pt>
                <c:pt idx="6">
                  <c:v>-0.015832941847215766</c:v>
                </c:pt>
                <c:pt idx="7">
                  <c:v>0.4564186428725292</c:v>
                </c:pt>
                <c:pt idx="8">
                  <c:v>0</c:v>
                </c:pt>
                <c:pt idx="9">
                  <c:v>0.6305833326184463</c:v>
                </c:pt>
                <c:pt idx="10">
                  <c:v>-0.01804914388480548</c:v>
                </c:pt>
                <c:pt idx="11">
                  <c:v>0.6369697746083968</c:v>
                </c:pt>
                <c:pt idx="12">
                  <c:v>-0.032045026926489764</c:v>
                </c:pt>
                <c:pt idx="13">
                  <c:v>0.19581939999999998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-0.6221090064403572</c:v>
                </c:pt>
                <c:pt idx="1">
                  <c:v>4.739196873985562</c:v>
                </c:pt>
                <c:pt idx="2">
                  <c:v>-0.20289172708547934</c:v>
                </c:pt>
                <c:pt idx="3">
                  <c:v>-0.1044240498821574</c:v>
                </c:pt>
                <c:pt idx="4">
                  <c:v>-0.011774490598133376</c:v>
                </c:pt>
                <c:pt idx="5">
                  <c:v>0.7842375024962166</c:v>
                </c:pt>
                <c:pt idx="6">
                  <c:v>-0.010034821160540084</c:v>
                </c:pt>
                <c:pt idx="7">
                  <c:v>0.46137777772367544</c:v>
                </c:pt>
                <c:pt idx="8">
                  <c:v>3.469446951953614E-18</c:v>
                </c:pt>
                <c:pt idx="9">
                  <c:v>0.6305781293107439</c:v>
                </c:pt>
                <c:pt idx="10">
                  <c:v>-0.02060015718519832</c:v>
                </c:pt>
                <c:pt idx="11">
                  <c:v>0.6576574166846961</c:v>
                </c:pt>
                <c:pt idx="12">
                  <c:v>-0.03018210854501274</c:v>
                </c:pt>
                <c:pt idx="13">
                  <c:v>0.192187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-0.22415040410370893</c:v>
                </c:pt>
                <c:pt idx="1">
                  <c:v>3.7696428297256084</c:v>
                </c:pt>
                <c:pt idx="2">
                  <c:v>-0.16735754912471468</c:v>
                </c:pt>
                <c:pt idx="3">
                  <c:v>-0.16786922898023654</c:v>
                </c:pt>
                <c:pt idx="4">
                  <c:v>-0.016770347807361363</c:v>
                </c:pt>
                <c:pt idx="5">
                  <c:v>0.8095442844600694</c:v>
                </c:pt>
                <c:pt idx="6">
                  <c:v>0.008850297905371826</c:v>
                </c:pt>
                <c:pt idx="7">
                  <c:v>0.46593784008852185</c:v>
                </c:pt>
                <c:pt idx="8">
                  <c:v>1.734723475976807E-18</c:v>
                </c:pt>
                <c:pt idx="9">
                  <c:v>0.6327542420661889</c:v>
                </c:pt>
                <c:pt idx="10">
                  <c:v>0.005272815210075091</c:v>
                </c:pt>
                <c:pt idx="11">
                  <c:v>0.6546556210507798</c:v>
                </c:pt>
                <c:pt idx="12">
                  <c:v>-0.023553293758152814</c:v>
                </c:pt>
                <c:pt idx="13">
                  <c:v>0.1760446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-0.03414026191022525</c:v>
                </c:pt>
                <c:pt idx="1">
                  <c:v>4.028009346130726</c:v>
                </c:pt>
                <c:pt idx="2">
                  <c:v>-0.37349772476447124</c:v>
                </c:pt>
                <c:pt idx="3">
                  <c:v>0.004445763007713323</c:v>
                </c:pt>
                <c:pt idx="4">
                  <c:v>-0.08710507744765036</c:v>
                </c:pt>
                <c:pt idx="5">
                  <c:v>0.7914075421998991</c:v>
                </c:pt>
                <c:pt idx="6">
                  <c:v>0.01769093206050958</c:v>
                </c:pt>
                <c:pt idx="7">
                  <c:v>0.4534167154312148</c:v>
                </c:pt>
                <c:pt idx="8">
                  <c:v>-1.3877787807814457E-17</c:v>
                </c:pt>
                <c:pt idx="9">
                  <c:v>0.6307725730484766</c:v>
                </c:pt>
                <c:pt idx="10">
                  <c:v>-0.0006549190481969745</c:v>
                </c:pt>
                <c:pt idx="11">
                  <c:v>0.6253458626465038</c:v>
                </c:pt>
                <c:pt idx="12">
                  <c:v>-0.014622126045685059</c:v>
                </c:pt>
                <c:pt idx="13">
                  <c:v>0.16735909999999998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-0.7468278461141881</c:v>
                </c:pt>
                <c:pt idx="1">
                  <c:v>3.9741466703764834</c:v>
                </c:pt>
                <c:pt idx="2">
                  <c:v>-0.6115298086059396</c:v>
                </c:pt>
                <c:pt idx="3">
                  <c:v>-0.03832877422011814</c:v>
                </c:pt>
                <c:pt idx="4">
                  <c:v>-0.006721261607350076</c:v>
                </c:pt>
                <c:pt idx="5">
                  <c:v>0.7278583707902258</c:v>
                </c:pt>
                <c:pt idx="6">
                  <c:v>0.022088213329170468</c:v>
                </c:pt>
                <c:pt idx="7">
                  <c:v>0.45265992268104044</c:v>
                </c:pt>
                <c:pt idx="8">
                  <c:v>0</c:v>
                </c:pt>
                <c:pt idx="9">
                  <c:v>0.6260288436104612</c:v>
                </c:pt>
                <c:pt idx="10">
                  <c:v>-0.03248492970253518</c:v>
                </c:pt>
                <c:pt idx="11">
                  <c:v>0.6102065246446672</c:v>
                </c:pt>
                <c:pt idx="12">
                  <c:v>-0.02363347526136405</c:v>
                </c:pt>
                <c:pt idx="13">
                  <c:v>0.20531359999999999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-0.7894021396014865</c:v>
                </c:pt>
                <c:pt idx="1">
                  <c:v>5.090346023261494</c:v>
                </c:pt>
                <c:pt idx="2">
                  <c:v>-0.2951199727842317</c:v>
                </c:pt>
                <c:pt idx="3">
                  <c:v>-0.09137751293593813</c:v>
                </c:pt>
                <c:pt idx="4">
                  <c:v>0.010296563546800704</c:v>
                </c:pt>
                <c:pt idx="5">
                  <c:v>0.816503568345726</c:v>
                </c:pt>
                <c:pt idx="6">
                  <c:v>-0.005539097268540447</c:v>
                </c:pt>
                <c:pt idx="7">
                  <c:v>0.4480359773861938</c:v>
                </c:pt>
                <c:pt idx="8">
                  <c:v>0</c:v>
                </c:pt>
                <c:pt idx="9">
                  <c:v>0.6221114464717995</c:v>
                </c:pt>
                <c:pt idx="10">
                  <c:v>0.009905685008832453</c:v>
                </c:pt>
                <c:pt idx="11">
                  <c:v>0.6313390127364906</c:v>
                </c:pt>
                <c:pt idx="12">
                  <c:v>-0.02265196328847926</c:v>
                </c:pt>
                <c:pt idx="13">
                  <c:v>0.1791161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-0.119101960476972</c:v>
                </c:pt>
                <c:pt idx="1">
                  <c:v>4.5107303162159536</c:v>
                </c:pt>
                <c:pt idx="2">
                  <c:v>-0.21835051360702368</c:v>
                </c:pt>
                <c:pt idx="3">
                  <c:v>-0.017954564253669068</c:v>
                </c:pt>
                <c:pt idx="4">
                  <c:v>-0.07089524364444179</c:v>
                </c:pt>
                <c:pt idx="5">
                  <c:v>0.8981652319878974</c:v>
                </c:pt>
                <c:pt idx="6">
                  <c:v>0.015052084393988929</c:v>
                </c:pt>
                <c:pt idx="7">
                  <c:v>0.4565828578482497</c:v>
                </c:pt>
                <c:pt idx="8">
                  <c:v>0</c:v>
                </c:pt>
                <c:pt idx="9">
                  <c:v>0.6231012151314128</c:v>
                </c:pt>
                <c:pt idx="10">
                  <c:v>0.017564483376326927</c:v>
                </c:pt>
                <c:pt idx="11">
                  <c:v>0.6444886250091321</c:v>
                </c:pt>
                <c:pt idx="12">
                  <c:v>-0.02242394801679619</c:v>
                </c:pt>
                <c:pt idx="13">
                  <c:v>0.1787983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0.12895665217594904</c:v>
                </c:pt>
                <c:pt idx="1">
                  <c:v>5.7109609828860535</c:v>
                </c:pt>
                <c:pt idx="2">
                  <c:v>-0.15263298192500177</c:v>
                </c:pt>
                <c:pt idx="3">
                  <c:v>-0.08202111780016763</c:v>
                </c:pt>
                <c:pt idx="4">
                  <c:v>-0.034651035563443885</c:v>
                </c:pt>
                <c:pt idx="5">
                  <c:v>0.8479600835678905</c:v>
                </c:pt>
                <c:pt idx="6">
                  <c:v>-0.0006654289559321898</c:v>
                </c:pt>
                <c:pt idx="7">
                  <c:v>0.48152802240607057</c:v>
                </c:pt>
                <c:pt idx="8">
                  <c:v>-1.734723475976807E-18</c:v>
                </c:pt>
                <c:pt idx="9">
                  <c:v>0.6248685037341851</c:v>
                </c:pt>
                <c:pt idx="10">
                  <c:v>0.026552862709301905</c:v>
                </c:pt>
                <c:pt idx="11">
                  <c:v>0.6631450060827955</c:v>
                </c:pt>
                <c:pt idx="12">
                  <c:v>-0.008672952347232928</c:v>
                </c:pt>
                <c:pt idx="13">
                  <c:v>0.1944019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3.768968942975093</c:v>
                </c:pt>
                <c:pt idx="1">
                  <c:v>0.1678125466460793</c:v>
                </c:pt>
                <c:pt idx="2">
                  <c:v>1.0245835673451384</c:v>
                </c:pt>
                <c:pt idx="3">
                  <c:v>-0.02766500626888466</c:v>
                </c:pt>
                <c:pt idx="4">
                  <c:v>-0.003165268810750371</c:v>
                </c:pt>
                <c:pt idx="5">
                  <c:v>-0.11249015922494236</c:v>
                </c:pt>
                <c:pt idx="6">
                  <c:v>-0.009274878773163672</c:v>
                </c:pt>
                <c:pt idx="7">
                  <c:v>-0.011525580076042336</c:v>
                </c:pt>
                <c:pt idx="8">
                  <c:v>1.734723475976807E-18</c:v>
                </c:pt>
                <c:pt idx="9">
                  <c:v>-0.06195507595978007</c:v>
                </c:pt>
                <c:pt idx="10">
                  <c:v>0.0377824783679931</c:v>
                </c:pt>
                <c:pt idx="11">
                  <c:v>-0.04701610935412894</c:v>
                </c:pt>
                <c:pt idx="12">
                  <c:v>-0.05406717786496747</c:v>
                </c:pt>
                <c:pt idx="13">
                  <c:v>-0.04917693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2.8901280209177154</c:v>
                </c:pt>
                <c:pt idx="1">
                  <c:v>-0.40974515780167464</c:v>
                </c:pt>
                <c:pt idx="2">
                  <c:v>0.7953814297484146</c:v>
                </c:pt>
                <c:pt idx="3">
                  <c:v>-0.13351292604224926</c:v>
                </c:pt>
                <c:pt idx="4">
                  <c:v>-0.010484038568226207</c:v>
                </c:pt>
                <c:pt idx="5">
                  <c:v>-0.05829627276620254</c:v>
                </c:pt>
                <c:pt idx="6">
                  <c:v>0.005247327622515611</c:v>
                </c:pt>
                <c:pt idx="7">
                  <c:v>-0.03598625600262301</c:v>
                </c:pt>
                <c:pt idx="8">
                  <c:v>4.336808689942018E-19</c:v>
                </c:pt>
                <c:pt idx="9">
                  <c:v>-0.05251534320168869</c:v>
                </c:pt>
                <c:pt idx="10">
                  <c:v>0.014318265298412933</c:v>
                </c:pt>
                <c:pt idx="11">
                  <c:v>-0.06065861637102732</c:v>
                </c:pt>
                <c:pt idx="12">
                  <c:v>-0.05870468821989862</c:v>
                </c:pt>
                <c:pt idx="13">
                  <c:v>-0.05528437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2.9257634391795406</c:v>
                </c:pt>
                <c:pt idx="1">
                  <c:v>-0.6752380430902633</c:v>
                </c:pt>
                <c:pt idx="2">
                  <c:v>0.4501334366968419</c:v>
                </c:pt>
                <c:pt idx="3">
                  <c:v>-0.1097484369871619</c:v>
                </c:pt>
                <c:pt idx="4">
                  <c:v>0.08268452830368014</c:v>
                </c:pt>
                <c:pt idx="5">
                  <c:v>-0.04515066447091845</c:v>
                </c:pt>
                <c:pt idx="6">
                  <c:v>-0.015388151988447049</c:v>
                </c:pt>
                <c:pt idx="7">
                  <c:v>-0.03842598537297415</c:v>
                </c:pt>
                <c:pt idx="8">
                  <c:v>1.734723475976807E-18</c:v>
                </c:pt>
                <c:pt idx="9">
                  <c:v>-0.050377464717542966</c:v>
                </c:pt>
                <c:pt idx="10">
                  <c:v>0.0609110508178012</c:v>
                </c:pt>
                <c:pt idx="11">
                  <c:v>-0.06501550243517754</c:v>
                </c:pt>
                <c:pt idx="12">
                  <c:v>-0.07081501975222577</c:v>
                </c:pt>
                <c:pt idx="13">
                  <c:v>-0.03444926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2.7867087257089693</c:v>
                </c:pt>
                <c:pt idx="1">
                  <c:v>-0.4542529969098264</c:v>
                </c:pt>
                <c:pt idx="2">
                  <c:v>0.3846969905866973</c:v>
                </c:pt>
                <c:pt idx="3">
                  <c:v>-0.14462042775878806</c:v>
                </c:pt>
                <c:pt idx="4">
                  <c:v>-0.004781438429597107</c:v>
                </c:pt>
                <c:pt idx="5">
                  <c:v>-0.049565266924706856</c:v>
                </c:pt>
                <c:pt idx="6">
                  <c:v>-0.02021442216957635</c:v>
                </c:pt>
                <c:pt idx="7">
                  <c:v>-0.021963668236208482</c:v>
                </c:pt>
                <c:pt idx="8">
                  <c:v>-5.421010862427522E-20</c:v>
                </c:pt>
                <c:pt idx="9">
                  <c:v>-0.043712324719637395</c:v>
                </c:pt>
                <c:pt idx="10">
                  <c:v>0.01341805934277365</c:v>
                </c:pt>
                <c:pt idx="11">
                  <c:v>-0.05377401455812506</c:v>
                </c:pt>
                <c:pt idx="12">
                  <c:v>-0.07757840365211073</c:v>
                </c:pt>
                <c:pt idx="13">
                  <c:v>-0.051575220000000005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2.5586526933209908</c:v>
                </c:pt>
                <c:pt idx="1">
                  <c:v>-0.6047224036417351</c:v>
                </c:pt>
                <c:pt idx="2">
                  <c:v>0.4956883584899736</c:v>
                </c:pt>
                <c:pt idx="3">
                  <c:v>-0.08908252587626196</c:v>
                </c:pt>
                <c:pt idx="4">
                  <c:v>0.01410648668364474</c:v>
                </c:pt>
                <c:pt idx="5">
                  <c:v>-0.05100017004222609</c:v>
                </c:pt>
                <c:pt idx="6">
                  <c:v>0.011813550139777147</c:v>
                </c:pt>
                <c:pt idx="7">
                  <c:v>-0.035373348991768035</c:v>
                </c:pt>
                <c:pt idx="8">
                  <c:v>0</c:v>
                </c:pt>
                <c:pt idx="9">
                  <c:v>-0.04577210464226101</c:v>
                </c:pt>
                <c:pt idx="10">
                  <c:v>0.019204807884044175</c:v>
                </c:pt>
                <c:pt idx="11">
                  <c:v>-0.06852438236262862</c:v>
                </c:pt>
                <c:pt idx="12">
                  <c:v>-0.05742705102311714</c:v>
                </c:pt>
                <c:pt idx="13">
                  <c:v>-0.03982943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2.8453461065715238</c:v>
                </c:pt>
                <c:pt idx="1">
                  <c:v>-0.4006166938407022</c:v>
                </c:pt>
                <c:pt idx="2">
                  <c:v>0.6434680205714961</c:v>
                </c:pt>
                <c:pt idx="3">
                  <c:v>-0.001960466475949311</c:v>
                </c:pt>
                <c:pt idx="4">
                  <c:v>0.06595754751235695</c:v>
                </c:pt>
                <c:pt idx="5">
                  <c:v>-0.05446107858747044</c:v>
                </c:pt>
                <c:pt idx="6">
                  <c:v>-0.00511487923534874</c:v>
                </c:pt>
                <c:pt idx="7">
                  <c:v>-0.04886266972725298</c:v>
                </c:pt>
                <c:pt idx="8">
                  <c:v>0</c:v>
                </c:pt>
                <c:pt idx="9">
                  <c:v>-0.039792645961139315</c:v>
                </c:pt>
                <c:pt idx="10">
                  <c:v>0.023508845901674718</c:v>
                </c:pt>
                <c:pt idx="11">
                  <c:v>-0.06760790440013922</c:v>
                </c:pt>
                <c:pt idx="12">
                  <c:v>-0.06280758009015878</c:v>
                </c:pt>
                <c:pt idx="13">
                  <c:v>-0.04699818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3.161903424989977</c:v>
                </c:pt>
                <c:pt idx="1">
                  <c:v>-0.4807506120930827</c:v>
                </c:pt>
                <c:pt idx="2">
                  <c:v>0.7482482571905843</c:v>
                </c:pt>
                <c:pt idx="3">
                  <c:v>0.024724988759834823</c:v>
                </c:pt>
                <c:pt idx="4">
                  <c:v>0.11758626618626217</c:v>
                </c:pt>
                <c:pt idx="5">
                  <c:v>-0.045569026839413315</c:v>
                </c:pt>
                <c:pt idx="6">
                  <c:v>0.01606369380136606</c:v>
                </c:pt>
                <c:pt idx="7">
                  <c:v>-0.029337039075877307</c:v>
                </c:pt>
                <c:pt idx="8">
                  <c:v>3.469446951953614E-18</c:v>
                </c:pt>
                <c:pt idx="9">
                  <c:v>-0.03678515071619863</c:v>
                </c:pt>
                <c:pt idx="10">
                  <c:v>0.031266283902591105</c:v>
                </c:pt>
                <c:pt idx="11">
                  <c:v>-0.04479207344433338</c:v>
                </c:pt>
                <c:pt idx="12">
                  <c:v>-0.06402291457722116</c:v>
                </c:pt>
                <c:pt idx="13">
                  <c:v>-0.05288719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4.188547571689796</c:v>
                </c:pt>
                <c:pt idx="1">
                  <c:v>-0.6461889589178986</c:v>
                </c:pt>
                <c:pt idx="2">
                  <c:v>0.9066128965321333</c:v>
                </c:pt>
                <c:pt idx="3">
                  <c:v>-0.15520153693182728</c:v>
                </c:pt>
                <c:pt idx="4">
                  <c:v>0.09991046277002166</c:v>
                </c:pt>
                <c:pt idx="5">
                  <c:v>-0.07696486227932008</c:v>
                </c:pt>
                <c:pt idx="6">
                  <c:v>0.0029553635029697604</c:v>
                </c:pt>
                <c:pt idx="7">
                  <c:v>-0.02927764218296129</c:v>
                </c:pt>
                <c:pt idx="8">
                  <c:v>0</c:v>
                </c:pt>
                <c:pt idx="9">
                  <c:v>-0.040946890244134594</c:v>
                </c:pt>
                <c:pt idx="10">
                  <c:v>0.02682784456090173</c:v>
                </c:pt>
                <c:pt idx="11">
                  <c:v>-0.05654435849528762</c:v>
                </c:pt>
                <c:pt idx="12">
                  <c:v>-0.0719342301447771</c:v>
                </c:pt>
                <c:pt idx="13">
                  <c:v>-0.04606634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3.307176789014886</c:v>
                </c:pt>
                <c:pt idx="1">
                  <c:v>-1.0095642421466589</c:v>
                </c:pt>
                <c:pt idx="2">
                  <c:v>0.855951584765442</c:v>
                </c:pt>
                <c:pt idx="3">
                  <c:v>-0.334662426916179</c:v>
                </c:pt>
                <c:pt idx="4">
                  <c:v>0.108932391034475</c:v>
                </c:pt>
                <c:pt idx="5">
                  <c:v>-0.09308767007331466</c:v>
                </c:pt>
                <c:pt idx="6">
                  <c:v>0.007832840415636505</c:v>
                </c:pt>
                <c:pt idx="7">
                  <c:v>-0.03304729039401359</c:v>
                </c:pt>
                <c:pt idx="8">
                  <c:v>0</c:v>
                </c:pt>
                <c:pt idx="9">
                  <c:v>-0.043577418364901394</c:v>
                </c:pt>
                <c:pt idx="10">
                  <c:v>0.02339325185561101</c:v>
                </c:pt>
                <c:pt idx="11">
                  <c:v>-0.06261251784413428</c:v>
                </c:pt>
                <c:pt idx="12">
                  <c:v>-0.05442070631985631</c:v>
                </c:pt>
                <c:pt idx="13">
                  <c:v>-0.061944929999999995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2.861953406437328</c:v>
                </c:pt>
                <c:pt idx="1">
                  <c:v>-0.7443298983550424</c:v>
                </c:pt>
                <c:pt idx="2">
                  <c:v>0.9734328915225</c:v>
                </c:pt>
                <c:pt idx="3">
                  <c:v>0.010966264423957754</c:v>
                </c:pt>
                <c:pt idx="4">
                  <c:v>0.06198656022880957</c:v>
                </c:pt>
                <c:pt idx="5">
                  <c:v>-0.1513569599222319</c:v>
                </c:pt>
                <c:pt idx="6">
                  <c:v>-0.028802800558515078</c:v>
                </c:pt>
                <c:pt idx="7">
                  <c:v>-0.04059467008363232</c:v>
                </c:pt>
                <c:pt idx="8">
                  <c:v>0</c:v>
                </c:pt>
                <c:pt idx="9">
                  <c:v>-0.039364221661056915</c:v>
                </c:pt>
                <c:pt idx="10">
                  <c:v>0.02019016217122243</c:v>
                </c:pt>
                <c:pt idx="11">
                  <c:v>-0.05190656043841848</c:v>
                </c:pt>
                <c:pt idx="12">
                  <c:v>-0.06167642620830021</c:v>
                </c:pt>
                <c:pt idx="13">
                  <c:v>-0.055146049999999995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3.4612375653343355</c:v>
                </c:pt>
                <c:pt idx="1">
                  <c:v>-0.6324775898135572</c:v>
                </c:pt>
                <c:pt idx="2">
                  <c:v>0.9820472373884588</c:v>
                </c:pt>
                <c:pt idx="3">
                  <c:v>-0.13024754664362465</c:v>
                </c:pt>
                <c:pt idx="4">
                  <c:v>0.017039464360951447</c:v>
                </c:pt>
                <c:pt idx="5">
                  <c:v>-0.0427716876189311</c:v>
                </c:pt>
                <c:pt idx="6">
                  <c:v>0.015631364052785323</c:v>
                </c:pt>
                <c:pt idx="7">
                  <c:v>-0.033541615493104596</c:v>
                </c:pt>
                <c:pt idx="8">
                  <c:v>0</c:v>
                </c:pt>
                <c:pt idx="9">
                  <c:v>-0.038432916441717396</c:v>
                </c:pt>
                <c:pt idx="10">
                  <c:v>-0.006539788189328429</c:v>
                </c:pt>
                <c:pt idx="11">
                  <c:v>-0.03977029178800412</c:v>
                </c:pt>
                <c:pt idx="12">
                  <c:v>-0.05392868935793784</c:v>
                </c:pt>
                <c:pt idx="13">
                  <c:v>-0.04843788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3.965608073382663</c:v>
                </c:pt>
                <c:pt idx="1">
                  <c:v>-0.9030233453001542</c:v>
                </c:pt>
                <c:pt idx="2">
                  <c:v>0.6150528823693817</c:v>
                </c:pt>
                <c:pt idx="3">
                  <c:v>-0.07698981664259844</c:v>
                </c:pt>
                <c:pt idx="4">
                  <c:v>-0.0008699540389917187</c:v>
                </c:pt>
                <c:pt idx="5">
                  <c:v>-0.05554646961302814</c:v>
                </c:pt>
                <c:pt idx="6">
                  <c:v>-0.0092015083343592</c:v>
                </c:pt>
                <c:pt idx="7">
                  <c:v>-0.03918458453506448</c:v>
                </c:pt>
                <c:pt idx="8">
                  <c:v>3.469446951953614E-18</c:v>
                </c:pt>
                <c:pt idx="9">
                  <c:v>-0.038278281316713146</c:v>
                </c:pt>
                <c:pt idx="10">
                  <c:v>-0.015519106456923604</c:v>
                </c:pt>
                <c:pt idx="11">
                  <c:v>-0.04388508612325702</c:v>
                </c:pt>
                <c:pt idx="12">
                  <c:v>-0.06561918714295972</c:v>
                </c:pt>
                <c:pt idx="13">
                  <c:v>-0.06332628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3.804068033299959</c:v>
                </c:pt>
                <c:pt idx="1">
                  <c:v>-0.5635830346781958</c:v>
                </c:pt>
                <c:pt idx="2">
                  <c:v>0.7906703143991292</c:v>
                </c:pt>
                <c:pt idx="3">
                  <c:v>-0.1342704757798421</c:v>
                </c:pt>
                <c:pt idx="4">
                  <c:v>0.025513893055805544</c:v>
                </c:pt>
                <c:pt idx="5">
                  <c:v>-0.045521381976752144</c:v>
                </c:pt>
                <c:pt idx="6">
                  <c:v>0.009163836268017084</c:v>
                </c:pt>
                <c:pt idx="7">
                  <c:v>-0.027652027959005357</c:v>
                </c:pt>
                <c:pt idx="8">
                  <c:v>0</c:v>
                </c:pt>
                <c:pt idx="9">
                  <c:v>-0.0434593813415799</c:v>
                </c:pt>
                <c:pt idx="10">
                  <c:v>0.0015880167606375974</c:v>
                </c:pt>
                <c:pt idx="11">
                  <c:v>-0.05050194230887206</c:v>
                </c:pt>
                <c:pt idx="12">
                  <c:v>-0.054871168261110444</c:v>
                </c:pt>
                <c:pt idx="13">
                  <c:v>-0.03101758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3.130126121894827</c:v>
                </c:pt>
                <c:pt idx="1">
                  <c:v>-0.892636327229296</c:v>
                </c:pt>
                <c:pt idx="2">
                  <c:v>0.7633770136309893</c:v>
                </c:pt>
                <c:pt idx="3">
                  <c:v>-0.22649349895556972</c:v>
                </c:pt>
                <c:pt idx="4">
                  <c:v>-0.04254822421421097</c:v>
                </c:pt>
                <c:pt idx="5">
                  <c:v>-0.01907445465580339</c:v>
                </c:pt>
                <c:pt idx="6">
                  <c:v>0.02371191084645328</c:v>
                </c:pt>
                <c:pt idx="7">
                  <c:v>-0.04149964950450713</c:v>
                </c:pt>
                <c:pt idx="8">
                  <c:v>-8.673617379884035E-19</c:v>
                </c:pt>
                <c:pt idx="9">
                  <c:v>-0.0469062157896705</c:v>
                </c:pt>
                <c:pt idx="10">
                  <c:v>-0.03158405668863419</c:v>
                </c:pt>
                <c:pt idx="11">
                  <c:v>-0.053160419707404545</c:v>
                </c:pt>
                <c:pt idx="12">
                  <c:v>-0.05117186798860287</c:v>
                </c:pt>
                <c:pt idx="13">
                  <c:v>-0.07561907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2.4731393504478127</c:v>
                </c:pt>
                <c:pt idx="1">
                  <c:v>-1.0856953270047414</c:v>
                </c:pt>
                <c:pt idx="2">
                  <c:v>1.1839128605535814</c:v>
                </c:pt>
                <c:pt idx="3">
                  <c:v>0.042312582857252666</c:v>
                </c:pt>
                <c:pt idx="4">
                  <c:v>0.01643276029433219</c:v>
                </c:pt>
                <c:pt idx="5">
                  <c:v>-0.05971540527754308</c:v>
                </c:pt>
                <c:pt idx="6">
                  <c:v>0.05275951837542562</c:v>
                </c:pt>
                <c:pt idx="7">
                  <c:v>-0.05101841832042294</c:v>
                </c:pt>
                <c:pt idx="8">
                  <c:v>2.168404344971009E-19</c:v>
                </c:pt>
                <c:pt idx="9">
                  <c:v>-0.047206676597230546</c:v>
                </c:pt>
                <c:pt idx="10">
                  <c:v>-0.02576284661256525</c:v>
                </c:pt>
                <c:pt idx="11">
                  <c:v>-0.051761423913584195</c:v>
                </c:pt>
                <c:pt idx="12">
                  <c:v>-0.035389902607320764</c:v>
                </c:pt>
                <c:pt idx="13">
                  <c:v>-0.03555528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3.282371651057969</c:v>
                </c:pt>
                <c:pt idx="1">
                  <c:v>-0.6798826256232766</c:v>
                </c:pt>
                <c:pt idx="2">
                  <c:v>0.6963037562465983</c:v>
                </c:pt>
                <c:pt idx="3">
                  <c:v>-0.1089110140858361</c:v>
                </c:pt>
                <c:pt idx="4">
                  <c:v>0.04528776938541995</c:v>
                </c:pt>
                <c:pt idx="5">
                  <c:v>-0.08383843495959296</c:v>
                </c:pt>
                <c:pt idx="6">
                  <c:v>0.004106649689205259</c:v>
                </c:pt>
                <c:pt idx="7">
                  <c:v>-0.04362158654373119</c:v>
                </c:pt>
                <c:pt idx="8">
                  <c:v>8.673617379884035E-19</c:v>
                </c:pt>
                <c:pt idx="9">
                  <c:v>-0.046245255120815294</c:v>
                </c:pt>
                <c:pt idx="10">
                  <c:v>0.003644768806022312</c:v>
                </c:pt>
                <c:pt idx="11">
                  <c:v>-0.06368135951635132</c:v>
                </c:pt>
                <c:pt idx="12">
                  <c:v>-0.0605762055474581</c:v>
                </c:pt>
                <c:pt idx="13">
                  <c:v>-0.02613661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3.766862967146146</c:v>
                </c:pt>
                <c:pt idx="1">
                  <c:v>-0.18798296541929285</c:v>
                </c:pt>
                <c:pt idx="2">
                  <c:v>0.5220426578186971</c:v>
                </c:pt>
                <c:pt idx="3">
                  <c:v>-0.12037724813489135</c:v>
                </c:pt>
                <c:pt idx="4">
                  <c:v>0.08645634080574024</c:v>
                </c:pt>
                <c:pt idx="5">
                  <c:v>-0.04115015242413618</c:v>
                </c:pt>
                <c:pt idx="6">
                  <c:v>0.009136156919554517</c:v>
                </c:pt>
                <c:pt idx="7">
                  <c:v>-0.02797587182332961</c:v>
                </c:pt>
                <c:pt idx="8">
                  <c:v>-3.469446951953614E-18</c:v>
                </c:pt>
                <c:pt idx="9">
                  <c:v>-0.04593450243885556</c:v>
                </c:pt>
                <c:pt idx="10">
                  <c:v>0.03288872071213286</c:v>
                </c:pt>
                <c:pt idx="11">
                  <c:v>-0.059467977912015565</c:v>
                </c:pt>
                <c:pt idx="12">
                  <c:v>-0.058405182943443476</c:v>
                </c:pt>
                <c:pt idx="13">
                  <c:v>-0.05097857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3.502526949358301</c:v>
                </c:pt>
                <c:pt idx="1">
                  <c:v>-0.23066977642375697</c:v>
                </c:pt>
                <c:pt idx="2">
                  <c:v>0.5574239487723681</c:v>
                </c:pt>
                <c:pt idx="3">
                  <c:v>-0.03437650654363903</c:v>
                </c:pt>
                <c:pt idx="4">
                  <c:v>0.061675275920380815</c:v>
                </c:pt>
                <c:pt idx="5">
                  <c:v>-0.049458370908001134</c:v>
                </c:pt>
                <c:pt idx="6">
                  <c:v>0.014355314500817559</c:v>
                </c:pt>
                <c:pt idx="7">
                  <c:v>-0.02572134247471148</c:v>
                </c:pt>
                <c:pt idx="8">
                  <c:v>3.469446951953614E-18</c:v>
                </c:pt>
                <c:pt idx="9">
                  <c:v>-0.04350652092403328</c:v>
                </c:pt>
                <c:pt idx="10">
                  <c:v>0.01327090893934911</c:v>
                </c:pt>
                <c:pt idx="11">
                  <c:v>-0.05764142974443429</c:v>
                </c:pt>
                <c:pt idx="12">
                  <c:v>-0.06312860684525635</c:v>
                </c:pt>
                <c:pt idx="13">
                  <c:v>-0.035190809999999996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-0.31518790729588814</c:v>
                </c:pt>
                <c:pt idx="1">
                  <c:v>3.1528301723205385</c:v>
                </c:pt>
                <c:pt idx="2">
                  <c:v>0.011443672605840678</c:v>
                </c:pt>
                <c:pt idx="3">
                  <c:v>0.37817707550700674</c:v>
                </c:pt>
                <c:pt idx="4">
                  <c:v>-0.018971418425613024</c:v>
                </c:pt>
                <c:pt idx="5">
                  <c:v>0.7166052142797422</c:v>
                </c:pt>
                <c:pt idx="6">
                  <c:v>0.020893702719443</c:v>
                </c:pt>
                <c:pt idx="7">
                  <c:v>0.48074968561160564</c:v>
                </c:pt>
                <c:pt idx="8">
                  <c:v>-6.938893903907228E-18</c:v>
                </c:pt>
                <c:pt idx="9">
                  <c:v>0.6250873145536838</c:v>
                </c:pt>
                <c:pt idx="10">
                  <c:v>0.029138303284905256</c:v>
                </c:pt>
                <c:pt idx="11">
                  <c:v>0.6054234792033455</c:v>
                </c:pt>
                <c:pt idx="12">
                  <c:v>-0.034620657600827304</c:v>
                </c:pt>
                <c:pt idx="13">
                  <c:v>0.2091334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-0.3734814821327795</c:v>
                </c:pt>
                <c:pt idx="1">
                  <c:v>3.529087699792991</c:v>
                </c:pt>
                <c:pt idx="2">
                  <c:v>-0.06798225649487573</c:v>
                </c:pt>
                <c:pt idx="3">
                  <c:v>-0.0004978157598427678</c:v>
                </c:pt>
                <c:pt idx="4">
                  <c:v>-0.009978299502640313</c:v>
                </c:pt>
                <c:pt idx="5">
                  <c:v>0.7829685363391594</c:v>
                </c:pt>
                <c:pt idx="6">
                  <c:v>-0.011173757464841954</c:v>
                </c:pt>
                <c:pt idx="7">
                  <c:v>0.45716039319816365</c:v>
                </c:pt>
                <c:pt idx="8">
                  <c:v>-6.505213034913027E-19</c:v>
                </c:pt>
                <c:pt idx="9">
                  <c:v>0.6223012850936678</c:v>
                </c:pt>
                <c:pt idx="10">
                  <c:v>0.002791303993142264</c:v>
                </c:pt>
                <c:pt idx="11">
                  <c:v>0.6730515054709046</c:v>
                </c:pt>
                <c:pt idx="12">
                  <c:v>-0.031845718249304954</c:v>
                </c:pt>
                <c:pt idx="13">
                  <c:v>0.1962836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-0.19707876110606823</c:v>
                </c:pt>
                <c:pt idx="1">
                  <c:v>3.8296102739834654</c:v>
                </c:pt>
                <c:pt idx="2">
                  <c:v>-0.09348096349828908</c:v>
                </c:pt>
                <c:pt idx="3">
                  <c:v>0.016039230539223435</c:v>
                </c:pt>
                <c:pt idx="4">
                  <c:v>0.0014405696812704837</c:v>
                </c:pt>
                <c:pt idx="5">
                  <c:v>0.8596952748546063</c:v>
                </c:pt>
                <c:pt idx="6">
                  <c:v>-0.0005753426576667101</c:v>
                </c:pt>
                <c:pt idx="7">
                  <c:v>0.4761029163135137</c:v>
                </c:pt>
                <c:pt idx="8">
                  <c:v>0</c:v>
                </c:pt>
                <c:pt idx="9">
                  <c:v>0.6338694914400858</c:v>
                </c:pt>
                <c:pt idx="10">
                  <c:v>-0.0029627847627154767</c:v>
                </c:pt>
                <c:pt idx="11">
                  <c:v>0.6540932521056647</c:v>
                </c:pt>
                <c:pt idx="12">
                  <c:v>-0.0249312805634863</c:v>
                </c:pt>
                <c:pt idx="13">
                  <c:v>0.1654456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-0.42505825636428013</c:v>
                </c:pt>
                <c:pt idx="1">
                  <c:v>4.24647324110859</c:v>
                </c:pt>
                <c:pt idx="2">
                  <c:v>0.016318426766293997</c:v>
                </c:pt>
                <c:pt idx="3">
                  <c:v>0.024139141662174755</c:v>
                </c:pt>
                <c:pt idx="4">
                  <c:v>-0.011122350607912217</c:v>
                </c:pt>
                <c:pt idx="5">
                  <c:v>0.8455307575227862</c:v>
                </c:pt>
                <c:pt idx="6">
                  <c:v>-0.023663342594312402</c:v>
                </c:pt>
                <c:pt idx="7">
                  <c:v>0.48748535047477326</c:v>
                </c:pt>
                <c:pt idx="8">
                  <c:v>1.3877787807814457E-17</c:v>
                </c:pt>
                <c:pt idx="9">
                  <c:v>0.6348014728800575</c:v>
                </c:pt>
                <c:pt idx="10">
                  <c:v>0.0090222235209625</c:v>
                </c:pt>
                <c:pt idx="11">
                  <c:v>0.6489268680795071</c:v>
                </c:pt>
                <c:pt idx="12">
                  <c:v>-0.01975219555479817</c:v>
                </c:pt>
                <c:pt idx="13">
                  <c:v>0.1539331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0.20970404639012374</c:v>
                </c:pt>
                <c:pt idx="1">
                  <c:v>3.877533105962918</c:v>
                </c:pt>
                <c:pt idx="2">
                  <c:v>0.09382500882189793</c:v>
                </c:pt>
                <c:pt idx="3">
                  <c:v>0.10272959334079963</c:v>
                </c:pt>
                <c:pt idx="4">
                  <c:v>0.04731729326528695</c:v>
                </c:pt>
                <c:pt idx="5">
                  <c:v>0.8449470111334341</c:v>
                </c:pt>
                <c:pt idx="6">
                  <c:v>-7.2601982316240765E-06</c:v>
                </c:pt>
                <c:pt idx="7">
                  <c:v>0.4690677874430553</c:v>
                </c:pt>
                <c:pt idx="8">
                  <c:v>0</c:v>
                </c:pt>
                <c:pt idx="9">
                  <c:v>0.6411207593533167</c:v>
                </c:pt>
                <c:pt idx="10">
                  <c:v>0.04032355264105071</c:v>
                </c:pt>
                <c:pt idx="11">
                  <c:v>0.6530084229261279</c:v>
                </c:pt>
                <c:pt idx="12">
                  <c:v>-0.016020934769265912</c:v>
                </c:pt>
                <c:pt idx="13">
                  <c:v>0.14719390000000002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0.1929854880201144</c:v>
                </c:pt>
                <c:pt idx="1">
                  <c:v>4.361311825374543</c:v>
                </c:pt>
                <c:pt idx="2">
                  <c:v>-0.037753011450968585</c:v>
                </c:pt>
                <c:pt idx="3">
                  <c:v>0.012479463394743194</c:v>
                </c:pt>
                <c:pt idx="4">
                  <c:v>0.0032159572513800984</c:v>
                </c:pt>
                <c:pt idx="5">
                  <c:v>0.8380123316676085</c:v>
                </c:pt>
                <c:pt idx="6">
                  <c:v>-0.010347334307262888</c:v>
                </c:pt>
                <c:pt idx="7">
                  <c:v>0.48176369117542245</c:v>
                </c:pt>
                <c:pt idx="8">
                  <c:v>-8.673617379884035E-19</c:v>
                </c:pt>
                <c:pt idx="9">
                  <c:v>0.6349548952470184</c:v>
                </c:pt>
                <c:pt idx="10">
                  <c:v>0.028106606731893934</c:v>
                </c:pt>
                <c:pt idx="11">
                  <c:v>0.6511271567038399</c:v>
                </c:pt>
                <c:pt idx="12">
                  <c:v>-0.0163270175676613</c:v>
                </c:pt>
                <c:pt idx="13">
                  <c:v>0.16708649999999997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-0.7518462796783246</c:v>
                </c:pt>
                <c:pt idx="1">
                  <c:v>3.9806285337438534</c:v>
                </c:pt>
                <c:pt idx="2">
                  <c:v>-0.09746121478196147</c:v>
                </c:pt>
                <c:pt idx="3">
                  <c:v>0.06622141297823515</c:v>
                </c:pt>
                <c:pt idx="4">
                  <c:v>0.1007802748215412</c:v>
                </c:pt>
                <c:pt idx="5">
                  <c:v>0.8461227158375999</c:v>
                </c:pt>
                <c:pt idx="6">
                  <c:v>-0.010940639408270442</c:v>
                </c:pt>
                <c:pt idx="7">
                  <c:v>0.48264802690165776</c:v>
                </c:pt>
                <c:pt idx="8">
                  <c:v>0</c:v>
                </c:pt>
                <c:pt idx="9">
                  <c:v>0.6353454598002016</c:v>
                </c:pt>
                <c:pt idx="10">
                  <c:v>0.007937531971120414</c:v>
                </c:pt>
                <c:pt idx="11">
                  <c:v>0.6295710143316203</c:v>
                </c:pt>
                <c:pt idx="12">
                  <c:v>-0.018033275127790804</c:v>
                </c:pt>
                <c:pt idx="13">
                  <c:v>0.1651746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-0.4851897487327064</c:v>
                </c:pt>
                <c:pt idx="1">
                  <c:v>4.028149535739846</c:v>
                </c:pt>
                <c:pt idx="2">
                  <c:v>0.027199150327599078</c:v>
                </c:pt>
                <c:pt idx="3">
                  <c:v>0.2206789535340378</c:v>
                </c:pt>
                <c:pt idx="4">
                  <c:v>0.06500883866988941</c:v>
                </c:pt>
                <c:pt idx="5">
                  <c:v>0.8631659739396617</c:v>
                </c:pt>
                <c:pt idx="6">
                  <c:v>-0.016473775109012916</c:v>
                </c:pt>
                <c:pt idx="7">
                  <c:v>0.49639728314794684</c:v>
                </c:pt>
                <c:pt idx="8">
                  <c:v>-2.168404344971009E-19</c:v>
                </c:pt>
                <c:pt idx="9">
                  <c:v>0.6394265425016452</c:v>
                </c:pt>
                <c:pt idx="10">
                  <c:v>0.01829590322469893</c:v>
                </c:pt>
                <c:pt idx="11">
                  <c:v>0.6267125284043953</c:v>
                </c:pt>
                <c:pt idx="12">
                  <c:v>-0.025525894774033338</c:v>
                </c:pt>
                <c:pt idx="13">
                  <c:v>0.1757311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-0.20425238449542993</c:v>
                </c:pt>
                <c:pt idx="1">
                  <c:v>4.135485160107373</c:v>
                </c:pt>
                <c:pt idx="2">
                  <c:v>0.024403565628927065</c:v>
                </c:pt>
                <c:pt idx="3">
                  <c:v>0.3342331069344734</c:v>
                </c:pt>
                <c:pt idx="4">
                  <c:v>0.09289809869184658</c:v>
                </c:pt>
                <c:pt idx="5">
                  <c:v>0.8452257453930275</c:v>
                </c:pt>
                <c:pt idx="6">
                  <c:v>0.031683988060349735</c:v>
                </c:pt>
                <c:pt idx="7">
                  <c:v>0.4886102112311246</c:v>
                </c:pt>
                <c:pt idx="8">
                  <c:v>3.469446951953614E-18</c:v>
                </c:pt>
                <c:pt idx="9">
                  <c:v>0.6353590312722392</c:v>
                </c:pt>
                <c:pt idx="10">
                  <c:v>0.0027534243992901925</c:v>
                </c:pt>
                <c:pt idx="11">
                  <c:v>0.5995680077279102</c:v>
                </c:pt>
                <c:pt idx="12">
                  <c:v>-0.019937223724763847</c:v>
                </c:pt>
                <c:pt idx="13">
                  <c:v>0.17597249999999998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-0.5780110333472828</c:v>
                </c:pt>
                <c:pt idx="1">
                  <c:v>3.746304766785606</c:v>
                </c:pt>
                <c:pt idx="2">
                  <c:v>0.02689524977958799</c:v>
                </c:pt>
                <c:pt idx="3">
                  <c:v>0.523155234510335</c:v>
                </c:pt>
                <c:pt idx="4">
                  <c:v>0.04573193485941567</c:v>
                </c:pt>
                <c:pt idx="5">
                  <c:v>0.8433382239286984</c:v>
                </c:pt>
                <c:pt idx="6">
                  <c:v>0.033353380744462924</c:v>
                </c:pt>
                <c:pt idx="7">
                  <c:v>0.49142566897888484</c:v>
                </c:pt>
                <c:pt idx="8">
                  <c:v>0</c:v>
                </c:pt>
                <c:pt idx="9">
                  <c:v>0.6424866397330733</c:v>
                </c:pt>
                <c:pt idx="10">
                  <c:v>0.0037401969652462895</c:v>
                </c:pt>
                <c:pt idx="11">
                  <c:v>0.599491646297042</c:v>
                </c:pt>
                <c:pt idx="12">
                  <c:v>-0.03584560437515168</c:v>
                </c:pt>
                <c:pt idx="13">
                  <c:v>0.1822311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-0.4436777993967824</c:v>
                </c:pt>
                <c:pt idx="1">
                  <c:v>4.422577396367223</c:v>
                </c:pt>
                <c:pt idx="2">
                  <c:v>-0.008470730678958253</c:v>
                </c:pt>
                <c:pt idx="3">
                  <c:v>0.1924720725755005</c:v>
                </c:pt>
                <c:pt idx="4">
                  <c:v>0.045378295422466755</c:v>
                </c:pt>
                <c:pt idx="5">
                  <c:v>0.7805180499546347</c:v>
                </c:pt>
                <c:pt idx="6">
                  <c:v>0.021817729437680074</c:v>
                </c:pt>
                <c:pt idx="7">
                  <c:v>0.478688380833865</c:v>
                </c:pt>
                <c:pt idx="8">
                  <c:v>-1.734723475976807E-18</c:v>
                </c:pt>
                <c:pt idx="9">
                  <c:v>0.6371502196975671</c:v>
                </c:pt>
                <c:pt idx="10">
                  <c:v>0.030509510402709224</c:v>
                </c:pt>
                <c:pt idx="11">
                  <c:v>0.6324910156216439</c:v>
                </c:pt>
                <c:pt idx="12">
                  <c:v>-0.021430140390499546</c:v>
                </c:pt>
                <c:pt idx="13">
                  <c:v>0.18053249999999998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0.30161367992249777</c:v>
                </c:pt>
                <c:pt idx="1">
                  <c:v>4.759878120524265</c:v>
                </c:pt>
                <c:pt idx="2">
                  <c:v>-0.01738304823778563</c:v>
                </c:pt>
                <c:pt idx="3">
                  <c:v>0.0751427979830424</c:v>
                </c:pt>
                <c:pt idx="4">
                  <c:v>-0.05184145667294803</c:v>
                </c:pt>
                <c:pt idx="5">
                  <c:v>0.8016920447633652</c:v>
                </c:pt>
                <c:pt idx="6">
                  <c:v>-0.00698483007718902</c:v>
                </c:pt>
                <c:pt idx="7">
                  <c:v>0.47292826671316396</c:v>
                </c:pt>
                <c:pt idx="8">
                  <c:v>0</c:v>
                </c:pt>
                <c:pt idx="9">
                  <c:v>0.639429188500363</c:v>
                </c:pt>
                <c:pt idx="10">
                  <c:v>0.01063903303508281</c:v>
                </c:pt>
                <c:pt idx="11">
                  <c:v>0.6556432037858119</c:v>
                </c:pt>
                <c:pt idx="12">
                  <c:v>-0.02716213569679416</c:v>
                </c:pt>
                <c:pt idx="13">
                  <c:v>0.1672906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-0.2597486614377512</c:v>
                </c:pt>
                <c:pt idx="1">
                  <c:v>3.9229238761444507</c:v>
                </c:pt>
                <c:pt idx="2">
                  <c:v>-0.2521395065458092</c:v>
                </c:pt>
                <c:pt idx="3">
                  <c:v>0.1412691851935024</c:v>
                </c:pt>
                <c:pt idx="4">
                  <c:v>-0.08045200866498937</c:v>
                </c:pt>
                <c:pt idx="5">
                  <c:v>0.79866111340251</c:v>
                </c:pt>
                <c:pt idx="6">
                  <c:v>0.0055040515410800395</c:v>
                </c:pt>
                <c:pt idx="7">
                  <c:v>0.48307386571520367</c:v>
                </c:pt>
                <c:pt idx="8">
                  <c:v>1.734723475976807E-18</c:v>
                </c:pt>
                <c:pt idx="9">
                  <c:v>0.6405070342020742</c:v>
                </c:pt>
                <c:pt idx="10">
                  <c:v>0.038297456492499</c:v>
                </c:pt>
                <c:pt idx="11">
                  <c:v>0.618954181111098</c:v>
                </c:pt>
                <c:pt idx="12">
                  <c:v>-0.015050253352868114</c:v>
                </c:pt>
                <c:pt idx="13">
                  <c:v>0.1727513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0.16267231184272712</c:v>
                </c:pt>
                <c:pt idx="1">
                  <c:v>4.405933387326338</c:v>
                </c:pt>
                <c:pt idx="2">
                  <c:v>-0.00211327004550021</c:v>
                </c:pt>
                <c:pt idx="3">
                  <c:v>0.17832247999904613</c:v>
                </c:pt>
                <c:pt idx="4">
                  <c:v>-0.061593192900533666</c:v>
                </c:pt>
                <c:pt idx="5">
                  <c:v>0.7850973677872625</c:v>
                </c:pt>
                <c:pt idx="6">
                  <c:v>-0.01482479872420217</c:v>
                </c:pt>
                <c:pt idx="7">
                  <c:v>0.47842113965617444</c:v>
                </c:pt>
                <c:pt idx="8">
                  <c:v>-6.938893903907228E-18</c:v>
                </c:pt>
                <c:pt idx="9">
                  <c:v>0.6365908115104162</c:v>
                </c:pt>
                <c:pt idx="10">
                  <c:v>0.01918642218874684</c:v>
                </c:pt>
                <c:pt idx="11">
                  <c:v>0.6173815004829452</c:v>
                </c:pt>
                <c:pt idx="12">
                  <c:v>-0.02380973584757483</c:v>
                </c:pt>
                <c:pt idx="13">
                  <c:v>0.16000380000000003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0.17650609411095686</c:v>
                </c:pt>
                <c:pt idx="1">
                  <c:v>4.770558153225785</c:v>
                </c:pt>
                <c:pt idx="2">
                  <c:v>0.022933295151853796</c:v>
                </c:pt>
                <c:pt idx="3">
                  <c:v>0.2237274339226411</c:v>
                </c:pt>
                <c:pt idx="4">
                  <c:v>-0.0967855701237894</c:v>
                </c:pt>
                <c:pt idx="5">
                  <c:v>0.8212553769567407</c:v>
                </c:pt>
                <c:pt idx="6">
                  <c:v>0.004774949259308298</c:v>
                </c:pt>
                <c:pt idx="7">
                  <c:v>0.4676508434530146</c:v>
                </c:pt>
                <c:pt idx="8">
                  <c:v>0</c:v>
                </c:pt>
                <c:pt idx="9">
                  <c:v>0.6293491205387276</c:v>
                </c:pt>
                <c:pt idx="10">
                  <c:v>0.047000004255255516</c:v>
                </c:pt>
                <c:pt idx="11">
                  <c:v>0.6138484496194756</c:v>
                </c:pt>
                <c:pt idx="12">
                  <c:v>-0.0081821636865577</c:v>
                </c:pt>
                <c:pt idx="13">
                  <c:v>0.1867312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0.10759176236734608</c:v>
                </c:pt>
                <c:pt idx="1">
                  <c:v>4.486360225481848</c:v>
                </c:pt>
                <c:pt idx="2">
                  <c:v>0.00023605821428947672</c:v>
                </c:pt>
                <c:pt idx="3">
                  <c:v>0.1457056100011591</c:v>
                </c:pt>
                <c:pt idx="4">
                  <c:v>0.025433123455542293</c:v>
                </c:pt>
                <c:pt idx="5">
                  <c:v>0.7889736053702199</c:v>
                </c:pt>
                <c:pt idx="6">
                  <c:v>0.007090608851926368</c:v>
                </c:pt>
                <c:pt idx="7">
                  <c:v>0.4465449039579146</c:v>
                </c:pt>
                <c:pt idx="8">
                  <c:v>0</c:v>
                </c:pt>
                <c:pt idx="9">
                  <c:v>0.6283417768865084</c:v>
                </c:pt>
                <c:pt idx="10">
                  <c:v>0.0426193042402067</c:v>
                </c:pt>
                <c:pt idx="11">
                  <c:v>0.6341912381153897</c:v>
                </c:pt>
                <c:pt idx="12">
                  <c:v>-0.021259936801684205</c:v>
                </c:pt>
                <c:pt idx="13">
                  <c:v>0.18006339999999998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0.5746787235887622</c:v>
                </c:pt>
                <c:pt idx="1">
                  <c:v>4.638028472403593</c:v>
                </c:pt>
                <c:pt idx="2">
                  <c:v>0.038467281936908106</c:v>
                </c:pt>
                <c:pt idx="3">
                  <c:v>0.09873968831609958</c:v>
                </c:pt>
                <c:pt idx="4">
                  <c:v>0.021218491961246096</c:v>
                </c:pt>
                <c:pt idx="5">
                  <c:v>0.8637598391569896</c:v>
                </c:pt>
                <c:pt idx="6">
                  <c:v>-0.0034670483112961715</c:v>
                </c:pt>
                <c:pt idx="7">
                  <c:v>0.4733490319200524</c:v>
                </c:pt>
                <c:pt idx="8">
                  <c:v>1.734723475976807E-18</c:v>
                </c:pt>
                <c:pt idx="9">
                  <c:v>0.6275314796643141</c:v>
                </c:pt>
                <c:pt idx="10">
                  <c:v>0.019440268269941864</c:v>
                </c:pt>
                <c:pt idx="11">
                  <c:v>0.6529914340334247</c:v>
                </c:pt>
                <c:pt idx="12">
                  <c:v>-0.015592604984681811</c:v>
                </c:pt>
                <c:pt idx="13">
                  <c:v>0.1879788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0.13130666041598552</c:v>
                </c:pt>
                <c:pt idx="1">
                  <c:v>5.270462813986074</c:v>
                </c:pt>
                <c:pt idx="2">
                  <c:v>0.21138719553161212</c:v>
                </c:pt>
                <c:pt idx="3">
                  <c:v>0.09814137697452376</c:v>
                </c:pt>
                <c:pt idx="4">
                  <c:v>-0.007122313035159065</c:v>
                </c:pt>
                <c:pt idx="5">
                  <c:v>0.8570564274544477</c:v>
                </c:pt>
                <c:pt idx="6">
                  <c:v>0.021597620831434204</c:v>
                </c:pt>
                <c:pt idx="7">
                  <c:v>0.4780432678889594</c:v>
                </c:pt>
                <c:pt idx="8">
                  <c:v>1.734723475976807E-18</c:v>
                </c:pt>
                <c:pt idx="9">
                  <c:v>0.6197436283644431</c:v>
                </c:pt>
                <c:pt idx="10">
                  <c:v>0.010101359309904535</c:v>
                </c:pt>
                <c:pt idx="11">
                  <c:v>0.6312902399457472</c:v>
                </c:pt>
                <c:pt idx="12">
                  <c:v>-0.023384000415758305</c:v>
                </c:pt>
                <c:pt idx="13">
                  <c:v>0.1864806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0.21563570371860966</c:v>
                </c:pt>
                <c:pt idx="1">
                  <c:v>0.485298109715102</c:v>
                </c:pt>
                <c:pt idx="2">
                  <c:v>-0.17422396063394038</c:v>
                </c:pt>
                <c:pt idx="3">
                  <c:v>-0.0037212694789938855</c:v>
                </c:pt>
                <c:pt idx="4">
                  <c:v>0.10933523848338521</c:v>
                </c:pt>
                <c:pt idx="5">
                  <c:v>-0.13700631497411975</c:v>
                </c:pt>
                <c:pt idx="6">
                  <c:v>-0.010190889329400887</c:v>
                </c:pt>
                <c:pt idx="7">
                  <c:v>0.014129896891126455</c:v>
                </c:pt>
                <c:pt idx="8">
                  <c:v>-8.673617379884035E-19</c:v>
                </c:pt>
                <c:pt idx="9">
                  <c:v>-0.0667036954138547</c:v>
                </c:pt>
                <c:pt idx="10">
                  <c:v>0.0013830749884032414</c:v>
                </c:pt>
                <c:pt idx="11">
                  <c:v>-0.03199256467905867</c:v>
                </c:pt>
                <c:pt idx="12">
                  <c:v>-0.062001720917153585</c:v>
                </c:pt>
                <c:pt idx="13">
                  <c:v>-0.02362513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-0.15068577352083412</c:v>
                </c:pt>
                <c:pt idx="1">
                  <c:v>0.40376763314365816</c:v>
                </c:pt>
                <c:pt idx="2">
                  <c:v>-0.25728973743611744</c:v>
                </c:pt>
                <c:pt idx="3">
                  <c:v>-0.058766039071418856</c:v>
                </c:pt>
                <c:pt idx="4">
                  <c:v>0.06931320069665947</c:v>
                </c:pt>
                <c:pt idx="5">
                  <c:v>-0.0877750398138459</c:v>
                </c:pt>
                <c:pt idx="6">
                  <c:v>0.005818496226920369</c:v>
                </c:pt>
                <c:pt idx="7">
                  <c:v>-0.032395682740562995</c:v>
                </c:pt>
                <c:pt idx="8">
                  <c:v>0</c:v>
                </c:pt>
                <c:pt idx="9">
                  <c:v>-0.05682476162764965</c:v>
                </c:pt>
                <c:pt idx="10">
                  <c:v>-0.016057893047458957</c:v>
                </c:pt>
                <c:pt idx="11">
                  <c:v>-0.056762194942530916</c:v>
                </c:pt>
                <c:pt idx="12">
                  <c:v>-0.05353689997593742</c:v>
                </c:pt>
                <c:pt idx="13">
                  <c:v>-0.04170751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-1.1650446341037635</c:v>
                </c:pt>
                <c:pt idx="1">
                  <c:v>0.16499075370785451</c:v>
                </c:pt>
                <c:pt idx="2">
                  <c:v>-0.38183585015783095</c:v>
                </c:pt>
                <c:pt idx="3">
                  <c:v>0.05131536968969646</c:v>
                </c:pt>
                <c:pt idx="4">
                  <c:v>0.10113352261150002</c:v>
                </c:pt>
                <c:pt idx="5">
                  <c:v>-0.06454473018952302</c:v>
                </c:pt>
                <c:pt idx="6">
                  <c:v>0.04410918209460379</c:v>
                </c:pt>
                <c:pt idx="7">
                  <c:v>-0.023468361336082637</c:v>
                </c:pt>
                <c:pt idx="8">
                  <c:v>-3.2526065174565133E-19</c:v>
                </c:pt>
                <c:pt idx="9">
                  <c:v>-0.05467608257219948</c:v>
                </c:pt>
                <c:pt idx="10">
                  <c:v>-0.03719876047611727</c:v>
                </c:pt>
                <c:pt idx="11">
                  <c:v>-0.05559914274398875</c:v>
                </c:pt>
                <c:pt idx="12">
                  <c:v>-0.037820310872975</c:v>
                </c:pt>
                <c:pt idx="13">
                  <c:v>-0.03036171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-0.599166796597177</c:v>
                </c:pt>
                <c:pt idx="1">
                  <c:v>0.04993389557783807</c:v>
                </c:pt>
                <c:pt idx="2">
                  <c:v>-0.1395820089605815</c:v>
                </c:pt>
                <c:pt idx="3">
                  <c:v>0.16419713623714524</c:v>
                </c:pt>
                <c:pt idx="4">
                  <c:v>0.06612027093395532</c:v>
                </c:pt>
                <c:pt idx="5">
                  <c:v>-0.07525193612863341</c:v>
                </c:pt>
                <c:pt idx="6">
                  <c:v>0.032733497515478376</c:v>
                </c:pt>
                <c:pt idx="7">
                  <c:v>-0.023474865326559718</c:v>
                </c:pt>
                <c:pt idx="8">
                  <c:v>-8.673617379884035E-19</c:v>
                </c:pt>
                <c:pt idx="9">
                  <c:v>-0.0541256402490264</c:v>
                </c:pt>
                <c:pt idx="10">
                  <c:v>-0.05194610848505404</c:v>
                </c:pt>
                <c:pt idx="11">
                  <c:v>-0.06234269402891436</c:v>
                </c:pt>
                <c:pt idx="12">
                  <c:v>-0.04642605654544013</c:v>
                </c:pt>
                <c:pt idx="13">
                  <c:v>-0.044443210000000004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-0.695799489049219</c:v>
                </c:pt>
                <c:pt idx="1">
                  <c:v>-0.05126383589310479</c:v>
                </c:pt>
                <c:pt idx="2">
                  <c:v>0.11596871924658082</c:v>
                </c:pt>
                <c:pt idx="3">
                  <c:v>0.11365813915477682</c:v>
                </c:pt>
                <c:pt idx="4">
                  <c:v>0.09576499339868097</c:v>
                </c:pt>
                <c:pt idx="5">
                  <c:v>0.004589658902091001</c:v>
                </c:pt>
                <c:pt idx="6">
                  <c:v>0.02344908192492231</c:v>
                </c:pt>
                <c:pt idx="7">
                  <c:v>-0.005551344661903142</c:v>
                </c:pt>
                <c:pt idx="8">
                  <c:v>-1.734723475976807E-18</c:v>
                </c:pt>
                <c:pt idx="9">
                  <c:v>-0.03549473878479266</c:v>
                </c:pt>
                <c:pt idx="10">
                  <c:v>-0.04619160718137564</c:v>
                </c:pt>
                <c:pt idx="11">
                  <c:v>-0.019723134840549123</c:v>
                </c:pt>
                <c:pt idx="12">
                  <c:v>-0.0367009150879161</c:v>
                </c:pt>
                <c:pt idx="13">
                  <c:v>-0.028186830000000003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-0.8836365900953335</c:v>
                </c:pt>
                <c:pt idx="1">
                  <c:v>0.02456554336881153</c:v>
                </c:pt>
                <c:pt idx="2">
                  <c:v>-0.05174541505106017</c:v>
                </c:pt>
                <c:pt idx="3">
                  <c:v>0.03286910449198288</c:v>
                </c:pt>
                <c:pt idx="4">
                  <c:v>0.060819268745089465</c:v>
                </c:pt>
                <c:pt idx="5">
                  <c:v>-0.01396406027842257</c:v>
                </c:pt>
                <c:pt idx="6">
                  <c:v>0.02933600290978477</c:v>
                </c:pt>
                <c:pt idx="7">
                  <c:v>-0.026377876906736403</c:v>
                </c:pt>
                <c:pt idx="8">
                  <c:v>-3.469446951953614E-18</c:v>
                </c:pt>
                <c:pt idx="9">
                  <c:v>-0.0384975686721311</c:v>
                </c:pt>
                <c:pt idx="10">
                  <c:v>-0.0857756995854811</c:v>
                </c:pt>
                <c:pt idx="11">
                  <c:v>-0.04997197528143513</c:v>
                </c:pt>
                <c:pt idx="12">
                  <c:v>-0.04331064143555247</c:v>
                </c:pt>
                <c:pt idx="13">
                  <c:v>-0.02278113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-1.4062291172753911</c:v>
                </c:pt>
                <c:pt idx="1">
                  <c:v>-0.019871202341670217</c:v>
                </c:pt>
                <c:pt idx="2">
                  <c:v>-0.7601302907221684</c:v>
                </c:pt>
                <c:pt idx="3">
                  <c:v>0.10107688752550904</c:v>
                </c:pt>
                <c:pt idx="4">
                  <c:v>-0.04501105599875213</c:v>
                </c:pt>
                <c:pt idx="5">
                  <c:v>-0.05686058685716015</c:v>
                </c:pt>
                <c:pt idx="6">
                  <c:v>0.023062095516678455</c:v>
                </c:pt>
                <c:pt idx="7">
                  <c:v>-0.022318989383420782</c:v>
                </c:pt>
                <c:pt idx="8">
                  <c:v>0</c:v>
                </c:pt>
                <c:pt idx="9">
                  <c:v>-0.03815435175013686</c:v>
                </c:pt>
                <c:pt idx="10">
                  <c:v>-0.046259658407876644</c:v>
                </c:pt>
                <c:pt idx="11">
                  <c:v>-0.02341201853643223</c:v>
                </c:pt>
                <c:pt idx="12">
                  <c:v>-0.05084117052926192</c:v>
                </c:pt>
                <c:pt idx="13">
                  <c:v>-0.02974103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-1.6026569156429635</c:v>
                </c:pt>
                <c:pt idx="1">
                  <c:v>-0.07811292834867421</c:v>
                </c:pt>
                <c:pt idx="2">
                  <c:v>-0.5138682842341575</c:v>
                </c:pt>
                <c:pt idx="3">
                  <c:v>-0.04003021299564822</c:v>
                </c:pt>
                <c:pt idx="4">
                  <c:v>-0.05179220273802402</c:v>
                </c:pt>
                <c:pt idx="5">
                  <c:v>-0.04603871687599936</c:v>
                </c:pt>
                <c:pt idx="6">
                  <c:v>0.017705445396439836</c:v>
                </c:pt>
                <c:pt idx="7">
                  <c:v>-0.0340965524438667</c:v>
                </c:pt>
                <c:pt idx="8">
                  <c:v>0</c:v>
                </c:pt>
                <c:pt idx="9">
                  <c:v>-0.03432693508249899</c:v>
                </c:pt>
                <c:pt idx="10">
                  <c:v>-0.051566228058118835</c:v>
                </c:pt>
                <c:pt idx="11">
                  <c:v>-0.03752073657116366</c:v>
                </c:pt>
                <c:pt idx="12">
                  <c:v>-0.043134832450798896</c:v>
                </c:pt>
                <c:pt idx="13">
                  <c:v>-0.02989541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-1.5594065734391254</c:v>
                </c:pt>
                <c:pt idx="1">
                  <c:v>-0.15572657882958993</c:v>
                </c:pt>
                <c:pt idx="2">
                  <c:v>-0.7053940996794652</c:v>
                </c:pt>
                <c:pt idx="3">
                  <c:v>-0.1021025054295023</c:v>
                </c:pt>
                <c:pt idx="4">
                  <c:v>-0.061906913964180035</c:v>
                </c:pt>
                <c:pt idx="5">
                  <c:v>-0.03848660850985591</c:v>
                </c:pt>
                <c:pt idx="6">
                  <c:v>0.012140782181437609</c:v>
                </c:pt>
                <c:pt idx="7">
                  <c:v>-0.033611196464814606</c:v>
                </c:pt>
                <c:pt idx="8">
                  <c:v>0</c:v>
                </c:pt>
                <c:pt idx="9">
                  <c:v>-0.03815504541932428</c:v>
                </c:pt>
                <c:pt idx="10">
                  <c:v>-0.030583992759896542</c:v>
                </c:pt>
                <c:pt idx="11">
                  <c:v>-0.044156664297932476</c:v>
                </c:pt>
                <c:pt idx="12">
                  <c:v>-0.05026011413221531</c:v>
                </c:pt>
                <c:pt idx="13">
                  <c:v>-0.03527704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-1.3461302514913505</c:v>
                </c:pt>
                <c:pt idx="1">
                  <c:v>-0.038791188892419975</c:v>
                </c:pt>
                <c:pt idx="2">
                  <c:v>-0.738363041551557</c:v>
                </c:pt>
                <c:pt idx="3">
                  <c:v>-0.04017679415109698</c:v>
                </c:pt>
                <c:pt idx="4">
                  <c:v>-0.05974179701546997</c:v>
                </c:pt>
                <c:pt idx="5">
                  <c:v>-0.07793738028296975</c:v>
                </c:pt>
                <c:pt idx="6">
                  <c:v>0.0006415946489559884</c:v>
                </c:pt>
                <c:pt idx="7">
                  <c:v>-0.023623282812126497</c:v>
                </c:pt>
                <c:pt idx="8">
                  <c:v>1.734723475976807E-18</c:v>
                </c:pt>
                <c:pt idx="9">
                  <c:v>-0.042264302718767174</c:v>
                </c:pt>
                <c:pt idx="10">
                  <c:v>-0.06294347997588436</c:v>
                </c:pt>
                <c:pt idx="11">
                  <c:v>-0.031319923301580496</c:v>
                </c:pt>
                <c:pt idx="12">
                  <c:v>-0.06044875422478346</c:v>
                </c:pt>
                <c:pt idx="13">
                  <c:v>-0.024112230000000002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-0.9446428842590537</c:v>
                </c:pt>
                <c:pt idx="1">
                  <c:v>-0.06354409431237204</c:v>
                </c:pt>
                <c:pt idx="2">
                  <c:v>-0.6161751345609138</c:v>
                </c:pt>
                <c:pt idx="3">
                  <c:v>-0.017261133452979336</c:v>
                </c:pt>
                <c:pt idx="4">
                  <c:v>0.02593463034186953</c:v>
                </c:pt>
                <c:pt idx="5">
                  <c:v>-0.08227320039904092</c:v>
                </c:pt>
                <c:pt idx="6">
                  <c:v>-0.008990791579205945</c:v>
                </c:pt>
                <c:pt idx="7">
                  <c:v>-0.02343274616016463</c:v>
                </c:pt>
                <c:pt idx="8">
                  <c:v>3.469446951953614E-18</c:v>
                </c:pt>
                <c:pt idx="9">
                  <c:v>-0.041789374987060854</c:v>
                </c:pt>
                <c:pt idx="10">
                  <c:v>-0.03628187197662803</c:v>
                </c:pt>
                <c:pt idx="11">
                  <c:v>-0.04297992715093192</c:v>
                </c:pt>
                <c:pt idx="12">
                  <c:v>-0.06621435684220489</c:v>
                </c:pt>
                <c:pt idx="13">
                  <c:v>-0.02477052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-1.4089793753802722</c:v>
                </c:pt>
                <c:pt idx="1">
                  <c:v>-0.28403925633407684</c:v>
                </c:pt>
                <c:pt idx="2">
                  <c:v>-0.23320342343619557</c:v>
                </c:pt>
                <c:pt idx="3">
                  <c:v>-0.06515361318860313</c:v>
                </c:pt>
                <c:pt idx="4">
                  <c:v>-0.03478924648229574</c:v>
                </c:pt>
                <c:pt idx="5">
                  <c:v>-0.037109059673680826</c:v>
                </c:pt>
                <c:pt idx="6">
                  <c:v>-0.026432845572824538</c:v>
                </c:pt>
                <c:pt idx="7">
                  <c:v>-0.03348300360275317</c:v>
                </c:pt>
                <c:pt idx="8">
                  <c:v>0</c:v>
                </c:pt>
                <c:pt idx="9">
                  <c:v>-0.035631324440439115</c:v>
                </c:pt>
                <c:pt idx="10">
                  <c:v>-0.08899714728976726</c:v>
                </c:pt>
                <c:pt idx="11">
                  <c:v>-0.05424708706486169</c:v>
                </c:pt>
                <c:pt idx="12">
                  <c:v>-0.06268683791757623</c:v>
                </c:pt>
                <c:pt idx="13">
                  <c:v>-0.03878913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-0.8948199721547443</c:v>
                </c:pt>
                <c:pt idx="1">
                  <c:v>-0.13869243681985963</c:v>
                </c:pt>
                <c:pt idx="2">
                  <c:v>-0.6159378971416026</c:v>
                </c:pt>
                <c:pt idx="3">
                  <c:v>-0.05383203201705468</c:v>
                </c:pt>
                <c:pt idx="4">
                  <c:v>-0.06193340248178175</c:v>
                </c:pt>
                <c:pt idx="5">
                  <c:v>-0.008792159702199872</c:v>
                </c:pt>
                <c:pt idx="6">
                  <c:v>-0.007186675874554606</c:v>
                </c:pt>
                <c:pt idx="7">
                  <c:v>-0.03891993515361895</c:v>
                </c:pt>
                <c:pt idx="8">
                  <c:v>0</c:v>
                </c:pt>
                <c:pt idx="9">
                  <c:v>-0.03637938476860814</c:v>
                </c:pt>
                <c:pt idx="10">
                  <c:v>-0.06644864024374189</c:v>
                </c:pt>
                <c:pt idx="11">
                  <c:v>-0.03994300236686603</c:v>
                </c:pt>
                <c:pt idx="12">
                  <c:v>-0.06549379972566668</c:v>
                </c:pt>
                <c:pt idx="13">
                  <c:v>-0.016717410000000002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-0.9519168929633844</c:v>
                </c:pt>
                <c:pt idx="1">
                  <c:v>0.08390040634213344</c:v>
                </c:pt>
                <c:pt idx="2">
                  <c:v>-0.6785007385751204</c:v>
                </c:pt>
                <c:pt idx="3">
                  <c:v>-0.16438599341035376</c:v>
                </c:pt>
                <c:pt idx="4">
                  <c:v>-0.04959449020444167</c:v>
                </c:pt>
                <c:pt idx="5">
                  <c:v>-0.03012088385151436</c:v>
                </c:pt>
                <c:pt idx="6">
                  <c:v>-0.02775951586306071</c:v>
                </c:pt>
                <c:pt idx="7">
                  <c:v>-0.031163566979635363</c:v>
                </c:pt>
                <c:pt idx="8">
                  <c:v>1.734723475976807E-18</c:v>
                </c:pt>
                <c:pt idx="9">
                  <c:v>-0.03589920648372785</c:v>
                </c:pt>
                <c:pt idx="10">
                  <c:v>-0.06289364327041175</c:v>
                </c:pt>
                <c:pt idx="11">
                  <c:v>-0.03605157734910505</c:v>
                </c:pt>
                <c:pt idx="12">
                  <c:v>-0.05808211158526321</c:v>
                </c:pt>
                <c:pt idx="13">
                  <c:v>-0.03468371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-1.0254142559144037</c:v>
                </c:pt>
                <c:pt idx="1">
                  <c:v>-0.18395498692035833</c:v>
                </c:pt>
                <c:pt idx="2">
                  <c:v>-0.6246082738649652</c:v>
                </c:pt>
                <c:pt idx="3">
                  <c:v>-0.03451762350635924</c:v>
                </c:pt>
                <c:pt idx="4">
                  <c:v>-0.0016215678006572184</c:v>
                </c:pt>
                <c:pt idx="5">
                  <c:v>0.0038816524802210046</c:v>
                </c:pt>
                <c:pt idx="6">
                  <c:v>0.008406397119439425</c:v>
                </c:pt>
                <c:pt idx="7">
                  <c:v>-0.026779656976120975</c:v>
                </c:pt>
                <c:pt idx="8">
                  <c:v>4.336808689942018E-19</c:v>
                </c:pt>
                <c:pt idx="9">
                  <c:v>-0.03574328115076275</c:v>
                </c:pt>
                <c:pt idx="10">
                  <c:v>-0.06314096431951663</c:v>
                </c:pt>
                <c:pt idx="11">
                  <c:v>-0.03275513863662298</c:v>
                </c:pt>
                <c:pt idx="12">
                  <c:v>-0.056285670260788984</c:v>
                </c:pt>
                <c:pt idx="13">
                  <c:v>-0.007259047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-1.4957518816326754</c:v>
                </c:pt>
                <c:pt idx="1">
                  <c:v>-0.49858227817845996</c:v>
                </c:pt>
                <c:pt idx="2">
                  <c:v>-0.4688080109690862</c:v>
                </c:pt>
                <c:pt idx="3">
                  <c:v>-0.012369259969349311</c:v>
                </c:pt>
                <c:pt idx="4">
                  <c:v>-0.08497485805831628</c:v>
                </c:pt>
                <c:pt idx="5">
                  <c:v>-0.04680244857204703</c:v>
                </c:pt>
                <c:pt idx="6">
                  <c:v>-0.007434700871841209</c:v>
                </c:pt>
                <c:pt idx="7">
                  <c:v>-0.033111496879738724</c:v>
                </c:pt>
                <c:pt idx="8">
                  <c:v>0</c:v>
                </c:pt>
                <c:pt idx="9">
                  <c:v>-0.0352207697261601</c:v>
                </c:pt>
                <c:pt idx="10">
                  <c:v>-0.09174315622338412</c:v>
                </c:pt>
                <c:pt idx="11">
                  <c:v>-0.04568897675660355</c:v>
                </c:pt>
                <c:pt idx="12">
                  <c:v>-0.053954367421108755</c:v>
                </c:pt>
                <c:pt idx="13">
                  <c:v>-0.01074141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-0.5040688001085227</c:v>
                </c:pt>
                <c:pt idx="1">
                  <c:v>-0.055877615156258116</c:v>
                </c:pt>
                <c:pt idx="2">
                  <c:v>-0.5756755269170659</c:v>
                </c:pt>
                <c:pt idx="3">
                  <c:v>0.001847233878754054</c:v>
                </c:pt>
                <c:pt idx="4">
                  <c:v>-0.005934666842687689</c:v>
                </c:pt>
                <c:pt idx="5">
                  <c:v>-0.005752455345197268</c:v>
                </c:pt>
                <c:pt idx="6">
                  <c:v>0.0386245432365655</c:v>
                </c:pt>
                <c:pt idx="7">
                  <c:v>-0.026324608465732664</c:v>
                </c:pt>
                <c:pt idx="8">
                  <c:v>0</c:v>
                </c:pt>
                <c:pt idx="9">
                  <c:v>-0.03931682134568396</c:v>
                </c:pt>
                <c:pt idx="10">
                  <c:v>-0.03233692452154241</c:v>
                </c:pt>
                <c:pt idx="11">
                  <c:v>-0.028685140078035347</c:v>
                </c:pt>
                <c:pt idx="12">
                  <c:v>-0.03995712046118245</c:v>
                </c:pt>
                <c:pt idx="13">
                  <c:v>-0.03957542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-0.5781540631452109</c:v>
                </c:pt>
                <c:pt idx="1">
                  <c:v>0.11896599706946659</c:v>
                </c:pt>
                <c:pt idx="2">
                  <c:v>-0.42822339738674386</c:v>
                </c:pt>
                <c:pt idx="3">
                  <c:v>0.07554056634306056</c:v>
                </c:pt>
                <c:pt idx="4">
                  <c:v>-0.0376932166234006</c:v>
                </c:pt>
                <c:pt idx="5">
                  <c:v>-0.04301066661749652</c:v>
                </c:pt>
                <c:pt idx="6">
                  <c:v>0.016186183734542302</c:v>
                </c:pt>
                <c:pt idx="7">
                  <c:v>-0.028845246071683803</c:v>
                </c:pt>
                <c:pt idx="8">
                  <c:v>-6.938893903907228E-18</c:v>
                </c:pt>
                <c:pt idx="9">
                  <c:v>-0.03427717304286624</c:v>
                </c:pt>
                <c:pt idx="10">
                  <c:v>-0.06537703758469138</c:v>
                </c:pt>
                <c:pt idx="11">
                  <c:v>-0.03247095260361427</c:v>
                </c:pt>
                <c:pt idx="12">
                  <c:v>-0.04213524627871493</c:v>
                </c:pt>
                <c:pt idx="13">
                  <c:v>-0.041676630000000006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55586"/>
        <c:axId val="24800275"/>
      </c:bar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HCMBBRA001-3000039 (Noell 39)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0.38127201514500053</c:v>
                </c:pt>
                <c:pt idx="1">
                  <c:v>0.5865613124671152</c:v>
                </c:pt>
                <c:pt idx="2">
                  <c:v>0.12924364845543485</c:v>
                </c:pt>
                <c:pt idx="3">
                  <c:v>0.11502827909238658</c:v>
                </c:pt>
                <c:pt idx="4">
                  <c:v>0.03752831980326447</c:v>
                </c:pt>
                <c:pt idx="5">
                  <c:v>0.042651150962226936</c:v>
                </c:pt>
                <c:pt idx="6">
                  <c:v>0.01693079219667617</c:v>
                </c:pt>
                <c:pt idx="7">
                  <c:v>0.013980297402611808</c:v>
                </c:pt>
                <c:pt idx="8">
                  <c:v>3.915688540559093E-18</c:v>
                </c:pt>
                <c:pt idx="9">
                  <c:v>0.0055004588843421244</c:v>
                </c:pt>
                <c:pt idx="10">
                  <c:v>0.0015904733477490947</c:v>
                </c:pt>
                <c:pt idx="11">
                  <c:v>0.0015734292168583755</c:v>
                </c:pt>
                <c:pt idx="12">
                  <c:v>0.0006455713917232446</c:v>
                </c:pt>
                <c:pt idx="13">
                  <c:v>0.0012656963254081052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0.49790889769516833</c:v>
                </c:pt>
                <c:pt idx="1">
                  <c:v>0.3085224340692526</c:v>
                </c:pt>
                <c:pt idx="2">
                  <c:v>0.2190814036228008</c:v>
                </c:pt>
                <c:pt idx="3">
                  <c:v>0.09320789014220372</c:v>
                </c:pt>
                <c:pt idx="4">
                  <c:v>0.04654803864903686</c:v>
                </c:pt>
                <c:pt idx="5">
                  <c:v>0.03087349474498472</c:v>
                </c:pt>
                <c:pt idx="6">
                  <c:v>0.018388488320602032</c:v>
                </c:pt>
                <c:pt idx="7">
                  <c:v>0.009686299306460967</c:v>
                </c:pt>
                <c:pt idx="8">
                  <c:v>1.7008914755413087E-18</c:v>
                </c:pt>
                <c:pt idx="9">
                  <c:v>0.006050078521872759</c:v>
                </c:pt>
                <c:pt idx="10">
                  <c:v>0.0023059501512894386</c:v>
                </c:pt>
                <c:pt idx="11">
                  <c:v>0.0008407277310938019</c:v>
                </c:pt>
                <c:pt idx="12">
                  <c:v>0.0009267992342988664</c:v>
                </c:pt>
                <c:pt idx="13">
                  <c:v>0.0012562378711961076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0.3617664566834597</c:v>
                </c:pt>
                <c:pt idx="1">
                  <c:v>0.5047487134525608</c:v>
                </c:pt>
                <c:pt idx="2">
                  <c:v>0.09254225400153955</c:v>
                </c:pt>
                <c:pt idx="3">
                  <c:v>0.13994823218369767</c:v>
                </c:pt>
                <c:pt idx="4">
                  <c:v>0.05572410425551178</c:v>
                </c:pt>
                <c:pt idx="5">
                  <c:v>0.03967090681397175</c:v>
                </c:pt>
                <c:pt idx="6">
                  <c:v>0.017034918415839748</c:v>
                </c:pt>
                <c:pt idx="7">
                  <c:v>0.011984847988688947</c:v>
                </c:pt>
                <c:pt idx="8">
                  <c:v>4.2887095091697285E-18</c:v>
                </c:pt>
                <c:pt idx="9">
                  <c:v>0.006672036583165843</c:v>
                </c:pt>
                <c:pt idx="10">
                  <c:v>0.00155078555467656</c:v>
                </c:pt>
                <c:pt idx="11">
                  <c:v>0.0021431281817655998</c:v>
                </c:pt>
                <c:pt idx="12">
                  <c:v>0.0007172281303862252</c:v>
                </c:pt>
                <c:pt idx="13">
                  <c:v>0.0015179737144124408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0.5001274195415825</c:v>
                </c:pt>
                <c:pt idx="1">
                  <c:v>0.22639241442037666</c:v>
                </c:pt>
                <c:pt idx="2">
                  <c:v>0.2589226483098829</c:v>
                </c:pt>
                <c:pt idx="3">
                  <c:v>0.08127171666142208</c:v>
                </c:pt>
                <c:pt idx="4">
                  <c:v>0.06558955255306079</c:v>
                </c:pt>
                <c:pt idx="5">
                  <c:v>0.03689648597496987</c:v>
                </c:pt>
                <c:pt idx="6">
                  <c:v>0.021062635447068608</c:v>
                </c:pt>
                <c:pt idx="7">
                  <c:v>0.012194197891729307</c:v>
                </c:pt>
                <c:pt idx="8">
                  <c:v>2.1754879214994704E-18</c:v>
                </c:pt>
                <c:pt idx="9">
                  <c:v>0.009523571301583923</c:v>
                </c:pt>
                <c:pt idx="10">
                  <c:v>0.0024685197197765363</c:v>
                </c:pt>
                <c:pt idx="11">
                  <c:v>0.0012047459596755878</c:v>
                </c:pt>
                <c:pt idx="12">
                  <c:v>0.0009688683333185783</c:v>
                </c:pt>
                <c:pt idx="13">
                  <c:v>0.0010599260243762585</c:v>
                </c:pt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At val="0.001"/>
        <c:crossBetween val="midCat"/>
        <c:dispUnits/>
      </c:valAx>
      <c:valAx>
        <c:axId val="62665229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HCMBBRA001-3000039 (Noell 39)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1245"/>
          <c:w val="0.7435"/>
          <c:h val="0.749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0.4426055563903635</c:v>
                </c:pt>
                <c:pt idx="1">
                  <c:v>0.1503647168414904</c:v>
                </c:pt>
                <c:pt idx="2">
                  <c:v>0.011055203828266176</c:v>
                </c:pt>
                <c:pt idx="3">
                  <c:v>0.012552291512705921</c:v>
                </c:pt>
                <c:pt idx="4">
                  <c:v>-0.12834145517867093</c:v>
                </c:pt>
                <c:pt idx="5">
                  <c:v>-0.10699100359192229</c:v>
                </c:pt>
                <c:pt idx="6">
                  <c:v>-0.022003243643669172</c:v>
                </c:pt>
                <c:pt idx="7">
                  <c:v>-0.057975413078399776</c:v>
                </c:pt>
                <c:pt idx="8">
                  <c:v>-0.0012728556074701287</c:v>
                </c:pt>
                <c:pt idx="9">
                  <c:v>-0.03629938122457747</c:v>
                </c:pt>
                <c:pt idx="10">
                  <c:v>0.05688092311824437</c:v>
                </c:pt>
                <c:pt idx="11">
                  <c:v>-0.04427101270761383</c:v>
                </c:pt>
                <c:pt idx="12">
                  <c:v>-0.07761753414426178</c:v>
                </c:pt>
                <c:pt idx="13">
                  <c:v>0.0327385777229285</c:v>
                </c:pt>
                <c:pt idx="14">
                  <c:v>-0.11183882016924315</c:v>
                </c:pt>
                <c:pt idx="15">
                  <c:v>0.11631284469358891</c:v>
                </c:pt>
                <c:pt idx="16">
                  <c:v>0.14376011002293201</c:v>
                </c:pt>
                <c:pt idx="17">
                  <c:v>-0.03158275637375993</c:v>
                </c:pt>
                <c:pt idx="18">
                  <c:v>-0.03208888740149245</c:v>
                </c:pt>
                <c:pt idx="19">
                  <c:v>-0.11156262820761617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0.013739288622387092</c:v>
                </c:pt>
                <c:pt idx="1">
                  <c:v>0.029376580877741403</c:v>
                </c:pt>
                <c:pt idx="2">
                  <c:v>-0.08702338644913772</c:v>
                </c:pt>
                <c:pt idx="3">
                  <c:v>0.003159101121453787</c:v>
                </c:pt>
                <c:pt idx="4">
                  <c:v>0.009441482720890989</c:v>
                </c:pt>
                <c:pt idx="5">
                  <c:v>0.03260563848954387</c:v>
                </c:pt>
                <c:pt idx="6">
                  <c:v>0.030771295043601727</c:v>
                </c:pt>
                <c:pt idx="7">
                  <c:v>0.004228901677667816</c:v>
                </c:pt>
                <c:pt idx="8">
                  <c:v>-0.02315368435882377</c:v>
                </c:pt>
                <c:pt idx="9">
                  <c:v>-0.011541960038571388</c:v>
                </c:pt>
                <c:pt idx="10">
                  <c:v>-0.03636314217297598</c:v>
                </c:pt>
                <c:pt idx="11">
                  <c:v>0.05463686286709927</c:v>
                </c:pt>
                <c:pt idx="12">
                  <c:v>-0.013324110479446757</c:v>
                </c:pt>
                <c:pt idx="13">
                  <c:v>0.1543067587868012</c:v>
                </c:pt>
                <c:pt idx="14">
                  <c:v>-0.03908667701616011</c:v>
                </c:pt>
                <c:pt idx="15">
                  <c:v>-0.0034663271046849187</c:v>
                </c:pt>
                <c:pt idx="16">
                  <c:v>-0.011943890665149571</c:v>
                </c:pt>
                <c:pt idx="17">
                  <c:v>-0.13255080741452435</c:v>
                </c:pt>
                <c:pt idx="18">
                  <c:v>-0.1433187637919968</c:v>
                </c:pt>
                <c:pt idx="19">
                  <c:v>0.19462325862531432</c:v>
                </c:pt>
              </c:numCache>
            </c:numRef>
          </c:val>
          <c:smooth val="0"/>
        </c:ser>
        <c:axId val="48924512"/>
        <c:axId val="37667425"/>
      </c:line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75"/>
          <c:y val="0.227"/>
          <c:w val="0.379"/>
          <c:h val="0.131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HCMBBRA001-3000039 (Noell 39)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25"/>
          <c:y val="0.12375"/>
          <c:w val="0.6755"/>
          <c:h val="0.696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0.436922887859005</c:v>
                </c:pt>
                <c:pt idx="1">
                  <c:v>0.0031803037733581967</c:v>
                </c:pt>
                <c:pt idx="2">
                  <c:v>0.013211484557804335</c:v>
                </c:pt>
                <c:pt idx="3">
                  <c:v>0.05243833953770209</c:v>
                </c:pt>
                <c:pt idx="4">
                  <c:v>-0.05298571499722943</c:v>
                </c:pt>
                <c:pt idx="5">
                  <c:v>0.0025906556952585823</c:v>
                </c:pt>
                <c:pt idx="6">
                  <c:v>0.0030836906412483383</c:v>
                </c:pt>
                <c:pt idx="7">
                  <c:v>-0.09096167143411708</c:v>
                </c:pt>
                <c:pt idx="8">
                  <c:v>-0.048777730529198766</c:v>
                </c:pt>
                <c:pt idx="9">
                  <c:v>-0.022240612921483407</c:v>
                </c:pt>
                <c:pt idx="10">
                  <c:v>0.014452765288074366</c:v>
                </c:pt>
                <c:pt idx="11">
                  <c:v>0.02355589389603479</c:v>
                </c:pt>
                <c:pt idx="12">
                  <c:v>-0.050288142259893864</c:v>
                </c:pt>
                <c:pt idx="13">
                  <c:v>0.02509648727452633</c:v>
                </c:pt>
                <c:pt idx="14">
                  <c:v>-0.19501827460326787</c:v>
                </c:pt>
                <c:pt idx="15">
                  <c:v>0.015219064152261924</c:v>
                </c:pt>
                <c:pt idx="16">
                  <c:v>0.1105050395779017</c:v>
                </c:pt>
                <c:pt idx="17">
                  <c:v>-0.02662398203628823</c:v>
                </c:pt>
                <c:pt idx="18">
                  <c:v>0.022101563028158765</c:v>
                </c:pt>
                <c:pt idx="19">
                  <c:v>0.005778778419802588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0.12035470875021945</c:v>
                </c:pt>
                <c:pt idx="1">
                  <c:v>-0.025681228276579378</c:v>
                </c:pt>
                <c:pt idx="2">
                  <c:v>-0.00806610735987089</c:v>
                </c:pt>
                <c:pt idx="3">
                  <c:v>0.029120179015977264</c:v>
                </c:pt>
                <c:pt idx="4">
                  <c:v>-0.0023832923771436245</c:v>
                </c:pt>
                <c:pt idx="5">
                  <c:v>0.013360287770178298</c:v>
                </c:pt>
                <c:pt idx="6">
                  <c:v>0.012201990694650444</c:v>
                </c:pt>
                <c:pt idx="7">
                  <c:v>0.07313482587733287</c:v>
                </c:pt>
                <c:pt idx="8">
                  <c:v>0.04599313989390315</c:v>
                </c:pt>
                <c:pt idx="9">
                  <c:v>-0.013311800366119703</c:v>
                </c:pt>
                <c:pt idx="10">
                  <c:v>-0.05271217342479122</c:v>
                </c:pt>
                <c:pt idx="11">
                  <c:v>-0.024195226041901243</c:v>
                </c:pt>
                <c:pt idx="12">
                  <c:v>-0.08100669149381404</c:v>
                </c:pt>
                <c:pt idx="13">
                  <c:v>0.06502563338392255</c:v>
                </c:pt>
                <c:pt idx="14">
                  <c:v>-0.019826448471240044</c:v>
                </c:pt>
                <c:pt idx="15">
                  <c:v>0.002952058129005669</c:v>
                </c:pt>
                <c:pt idx="16">
                  <c:v>0.01836372929606559</c:v>
                </c:pt>
                <c:pt idx="17">
                  <c:v>-0.0347161639713098</c:v>
                </c:pt>
                <c:pt idx="18">
                  <c:v>-0.0459664183754908</c:v>
                </c:pt>
                <c:pt idx="19">
                  <c:v>-0.1348204698680113</c:v>
                </c:pt>
              </c:numCache>
            </c:numRef>
          </c:val>
          <c:smooth val="0"/>
        </c:ser>
        <c:axId val="3462506"/>
        <c:axId val="31162555"/>
      </c:line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425"/>
          <c:y val="0.54625"/>
          <c:w val="0.44425"/>
          <c:h val="0.121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6"/>
          <c:w val="0.393"/>
          <c:h val="0.821"/>
        </c:manualLayout>
      </c:layout>
      <c:lineChart>
        <c:grouping val="standard"/>
        <c:varyColors val="0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7116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0.1925</cdr:y>
    </cdr:from>
    <cdr:to>
      <cdr:x>0.90325</cdr:x>
      <cdr:y>0.2925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2002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</cdr:x>
      <cdr:y>0.20175</cdr:y>
    </cdr:from>
    <cdr:to>
      <cdr:x>0.93325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30480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</cdr:x>
      <cdr:y>0.24525</cdr:y>
    </cdr:from>
    <cdr:to>
      <cdr:x>0.93325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30480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0.6545</cdr:x>
      <cdr:y>0.13825</cdr:y>
    </cdr:from>
    <cdr:to>
      <cdr:x>0.65525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86475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0.19025</cdr:y>
    </cdr:from>
    <cdr:to>
      <cdr:x>0.71175</cdr:x>
      <cdr:y>0.25625</cdr:y>
    </cdr:to>
    <cdr:sp>
      <cdr:nvSpPr>
        <cdr:cNvPr id="5" name="TextBox 5"/>
        <cdr:cNvSpPr txBox="1">
          <a:spLocks noChangeArrowheads="1"/>
        </cdr:cNvSpPr>
      </cdr:nvSpPr>
      <cdr:spPr>
        <a:xfrm>
          <a:off x="6124575" y="1085850"/>
          <a:ext cx="495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0.267</cdr:y>
    </cdr:from>
    <cdr:to>
      <cdr:x>0.32125</cdr:x>
      <cdr:y>0.28775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1257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0.263</cdr:y>
    </cdr:from>
    <cdr:to>
      <cdr:x>0.34725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1257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0.00275</cdr:y>
    </cdr:from>
    <cdr:to>
      <cdr:x>0.99875</cdr:x>
      <cdr:y>0.92125</cdr:y>
    </cdr:to>
    <cdr:graphicFrame>
      <cdr:nvGraphicFramePr>
        <cdr:cNvPr id="1" name="Chart 2"/>
        <cdr:cNvGraphicFramePr/>
      </cdr:nvGraphicFramePr>
      <cdr:xfrm>
        <a:off x="4495800" y="9525"/>
        <a:ext cx="5057775" cy="4743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0.00275</cdr:y>
    </cdr:from>
    <cdr:to>
      <cdr:x>0.49725</cdr:x>
      <cdr:y>0.93425</cdr:y>
    </cdr:to>
    <cdr:graphicFrame>
      <cdr:nvGraphicFramePr>
        <cdr:cNvPr id="2" name="Chart 3"/>
        <cdr:cNvGraphicFramePr/>
      </cdr:nvGraphicFramePr>
      <cdr:xfrm>
        <a:off x="9525" y="9525"/>
        <a:ext cx="4743450" cy="48101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0.2805</cdr:y>
    </cdr:from>
    <cdr:to>
      <cdr:x>0.19275</cdr:x>
      <cdr:y>0.29925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4478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162550"/>
    <xdr:graphicFrame>
      <xdr:nvGraphicFramePr>
        <xdr:cNvPr id="1" name="Shape 1025"/>
        <xdr:cNvGraphicFramePr/>
      </xdr:nvGraphicFramePr>
      <xdr:xfrm>
        <a:off x="0" y="0"/>
        <a:ext cx="9563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4.7109375" style="0" bestFit="1" customWidth="1"/>
    <col min="4" max="4" width="8.421875" style="0" bestFit="1" customWidth="1"/>
    <col min="5" max="5" width="9.421875" style="0" bestFit="1" customWidth="1"/>
    <col min="6" max="6" width="16.00390625" style="0" bestFit="1" customWidth="1"/>
    <col min="7" max="7" width="14.28125" style="0" bestFit="1" customWidth="1"/>
    <col min="8" max="8" width="14.7109375" style="0" bestFit="1" customWidth="1"/>
    <col min="9" max="9" width="8.421875" style="0" bestFit="1" customWidth="1"/>
    <col min="10" max="10" width="9.421875" style="0" bestFit="1" customWidth="1"/>
  </cols>
  <sheetData>
    <row r="1" spans="1:10" ht="13.5" thickBot="1">
      <c r="A1" s="120" t="s">
        <v>77</v>
      </c>
      <c r="B1" s="463" t="str">
        <f>'Original data'!C2&amp;"-"&amp;'Original data'!I2&amp;"_cm.xls"</f>
        <v>?-?_cm.xls</v>
      </c>
      <c r="C1" s="464"/>
      <c r="D1" s="464"/>
      <c r="E1" s="464"/>
      <c r="F1" s="464"/>
      <c r="G1" s="464"/>
      <c r="H1" s="464"/>
      <c r="I1" s="464"/>
      <c r="J1" s="465"/>
    </row>
    <row r="2" spans="1:10" ht="13.5" thickBot="1">
      <c r="A2" s="120" t="s">
        <v>78</v>
      </c>
      <c r="B2" s="466" t="str">
        <f>'Original data'!C2</f>
        <v>?</v>
      </c>
      <c r="C2" s="467"/>
      <c r="D2" s="467"/>
      <c r="E2" s="468"/>
      <c r="F2" s="120" t="s">
        <v>79</v>
      </c>
      <c r="G2" s="466" t="str">
        <f>'Original data'!I2</f>
        <v>?</v>
      </c>
      <c r="H2" s="467"/>
      <c r="I2" s="467"/>
      <c r="J2" s="468"/>
    </row>
    <row r="3" spans="1:10" ht="13.5" thickBot="1">
      <c r="A3" s="121" t="s">
        <v>138</v>
      </c>
      <c r="B3" s="469" t="str">
        <f>'Original data'!C9</f>
        <v>?</v>
      </c>
      <c r="C3" s="470"/>
      <c r="D3" s="470"/>
      <c r="E3" s="471"/>
      <c r="F3" s="121" t="s">
        <v>139</v>
      </c>
      <c r="G3" s="469" t="str">
        <f>'Original data'!O9</f>
        <v>?</v>
      </c>
      <c r="H3" s="470"/>
      <c r="I3" s="470"/>
      <c r="J3" s="471"/>
    </row>
    <row r="4" spans="1:10" ht="13.5" thickBot="1">
      <c r="A4" s="107"/>
      <c r="B4" s="478" t="s">
        <v>107</v>
      </c>
      <c r="C4" s="479"/>
      <c r="D4" s="479"/>
      <c r="E4" s="480"/>
      <c r="F4" s="122"/>
      <c r="G4" s="478" t="s">
        <v>108</v>
      </c>
      <c r="H4" s="479"/>
      <c r="I4" s="479"/>
      <c r="J4" s="480"/>
    </row>
    <row r="5" spans="1:10" ht="13.5" thickBot="1">
      <c r="A5" s="123" t="s">
        <v>105</v>
      </c>
      <c r="B5" s="481"/>
      <c r="C5" s="482"/>
      <c r="D5" s="482"/>
      <c r="E5" s="483"/>
      <c r="F5" s="347" t="s">
        <v>105</v>
      </c>
      <c r="G5" s="481"/>
      <c r="H5" s="482"/>
      <c r="I5" s="482"/>
      <c r="J5" s="483"/>
    </row>
    <row r="6" spans="1:10" ht="12.75">
      <c r="A6" s="107"/>
      <c r="B6" s="124" t="s">
        <v>140</v>
      </c>
      <c r="C6" s="124" t="s">
        <v>141</v>
      </c>
      <c r="D6" s="124" t="s">
        <v>142</v>
      </c>
      <c r="E6" s="124" t="s">
        <v>143</v>
      </c>
      <c r="F6" s="125"/>
      <c r="G6" s="124" t="s">
        <v>140</v>
      </c>
      <c r="H6" s="124" t="s">
        <v>141</v>
      </c>
      <c r="I6" s="124" t="s">
        <v>142</v>
      </c>
      <c r="J6" s="126" t="s">
        <v>143</v>
      </c>
    </row>
    <row r="7" spans="1:10" ht="13.5" thickBot="1">
      <c r="A7" s="127"/>
      <c r="B7" s="128" t="s">
        <v>144</v>
      </c>
      <c r="C7" s="129" t="s">
        <v>144</v>
      </c>
      <c r="D7" s="129" t="s">
        <v>52</v>
      </c>
      <c r="E7" s="128" t="s">
        <v>75</v>
      </c>
      <c r="F7" s="125"/>
      <c r="G7" s="128" t="s">
        <v>144</v>
      </c>
      <c r="H7" s="129" t="s">
        <v>144</v>
      </c>
      <c r="I7" s="129" t="s">
        <v>52</v>
      </c>
      <c r="J7" s="128" t="s">
        <v>75</v>
      </c>
    </row>
    <row r="8" spans="1:10" ht="12.75">
      <c r="A8" s="107" t="s">
        <v>145</v>
      </c>
      <c r="B8" s="422"/>
      <c r="C8" s="423"/>
      <c r="D8" s="423"/>
      <c r="E8" s="424"/>
      <c r="F8" s="353" t="s">
        <v>145</v>
      </c>
      <c r="G8" s="422"/>
      <c r="H8" s="423"/>
      <c r="I8" s="423"/>
      <c r="J8" s="424"/>
    </row>
    <row r="9" spans="1:10" ht="13.5" thickBot="1">
      <c r="A9" s="108" t="s">
        <v>146</v>
      </c>
      <c r="B9" s="349"/>
      <c r="C9" s="181"/>
      <c r="D9" s="181"/>
      <c r="E9" s="425"/>
      <c r="F9" s="130" t="s">
        <v>146</v>
      </c>
      <c r="G9" s="349"/>
      <c r="H9" s="181"/>
      <c r="I9" s="181"/>
      <c r="J9" s="425"/>
    </row>
    <row r="10" spans="1:10" ht="12.75">
      <c r="A10" s="131" t="s">
        <v>3</v>
      </c>
      <c r="B10" s="422"/>
      <c r="C10" s="423"/>
      <c r="D10" s="423"/>
      <c r="E10" s="424"/>
      <c r="F10" s="131" t="s">
        <v>3</v>
      </c>
      <c r="G10" s="422"/>
      <c r="H10" s="423"/>
      <c r="I10" s="423"/>
      <c r="J10" s="424"/>
    </row>
    <row r="11" spans="1:10" ht="12.75">
      <c r="A11" s="131" t="s">
        <v>4</v>
      </c>
      <c r="B11" s="136"/>
      <c r="C11" s="181"/>
      <c r="D11" s="181"/>
      <c r="E11" s="425"/>
      <c r="F11" s="131" t="s">
        <v>4</v>
      </c>
      <c r="G11" s="136"/>
      <c r="H11" s="181"/>
      <c r="I11" s="181"/>
      <c r="J11" s="425"/>
    </row>
    <row r="12" spans="1:10" ht="12.75">
      <c r="A12" s="131" t="s">
        <v>5</v>
      </c>
      <c r="B12" s="136"/>
      <c r="C12" s="181"/>
      <c r="D12" s="181"/>
      <c r="E12" s="425"/>
      <c r="F12" s="131" t="s">
        <v>5</v>
      </c>
      <c r="G12" s="136"/>
      <c r="H12" s="181"/>
      <c r="I12" s="181"/>
      <c r="J12" s="425"/>
    </row>
    <row r="13" spans="1:10" ht="12.75">
      <c r="A13" s="131" t="s">
        <v>6</v>
      </c>
      <c r="B13" s="136"/>
      <c r="C13" s="181"/>
      <c r="D13" s="181"/>
      <c r="E13" s="425"/>
      <c r="F13" s="131" t="s">
        <v>6</v>
      </c>
      <c r="G13" s="136"/>
      <c r="H13" s="181"/>
      <c r="I13" s="181"/>
      <c r="J13" s="425"/>
    </row>
    <row r="14" spans="1:10" ht="12.75">
      <c r="A14" s="131" t="s">
        <v>7</v>
      </c>
      <c r="B14" s="136"/>
      <c r="C14" s="181"/>
      <c r="D14" s="181"/>
      <c r="E14" s="425"/>
      <c r="F14" s="131" t="s">
        <v>7</v>
      </c>
      <c r="G14" s="136"/>
      <c r="H14" s="181"/>
      <c r="I14" s="181"/>
      <c r="J14" s="425"/>
    </row>
    <row r="15" spans="1:10" ht="12.75">
      <c r="A15" s="131" t="s">
        <v>8</v>
      </c>
      <c r="B15" s="136"/>
      <c r="C15" s="181"/>
      <c r="D15" s="181"/>
      <c r="E15" s="425"/>
      <c r="F15" s="131" t="s">
        <v>8</v>
      </c>
      <c r="G15" s="136"/>
      <c r="H15" s="181"/>
      <c r="I15" s="181"/>
      <c r="J15" s="425"/>
    </row>
    <row r="16" spans="1:10" ht="12.75">
      <c r="A16" s="131" t="s">
        <v>9</v>
      </c>
      <c r="B16" s="136"/>
      <c r="C16" s="181"/>
      <c r="D16" s="181"/>
      <c r="E16" s="425"/>
      <c r="F16" s="131" t="s">
        <v>9</v>
      </c>
      <c r="G16" s="136"/>
      <c r="H16" s="181"/>
      <c r="I16" s="181"/>
      <c r="J16" s="425"/>
    </row>
    <row r="17" spans="1:10" ht="12.75">
      <c r="A17" s="131" t="s">
        <v>10</v>
      </c>
      <c r="B17" s="136"/>
      <c r="C17" s="181"/>
      <c r="D17" s="181"/>
      <c r="E17" s="425"/>
      <c r="F17" s="131" t="s">
        <v>10</v>
      </c>
      <c r="G17" s="136"/>
      <c r="H17" s="181"/>
      <c r="I17" s="181"/>
      <c r="J17" s="425"/>
    </row>
    <row r="18" spans="1:10" ht="13.5" thickBot="1">
      <c r="A18" s="131" t="s">
        <v>11</v>
      </c>
      <c r="B18" s="350"/>
      <c r="C18" s="351"/>
      <c r="D18" s="351"/>
      <c r="E18" s="352"/>
      <c r="F18" s="131" t="s">
        <v>11</v>
      </c>
      <c r="G18" s="350"/>
      <c r="H18" s="351"/>
      <c r="I18" s="351"/>
      <c r="J18" s="352"/>
    </row>
    <row r="19" spans="1:10" ht="12.75">
      <c r="A19" s="131" t="s">
        <v>12</v>
      </c>
      <c r="B19" s="422"/>
      <c r="C19" s="423"/>
      <c r="D19" s="423"/>
      <c r="E19" s="424"/>
      <c r="F19" s="131" t="s">
        <v>12</v>
      </c>
      <c r="G19" s="136"/>
      <c r="H19" s="181"/>
      <c r="I19" s="181"/>
      <c r="J19" s="425"/>
    </row>
    <row r="20" spans="1:10" ht="12.75">
      <c r="A20" s="131" t="s">
        <v>13</v>
      </c>
      <c r="B20" s="136"/>
      <c r="C20" s="181"/>
      <c r="D20" s="181"/>
      <c r="E20" s="425"/>
      <c r="F20" s="131" t="s">
        <v>13</v>
      </c>
      <c r="G20" s="136"/>
      <c r="H20" s="181"/>
      <c r="I20" s="181"/>
      <c r="J20" s="425"/>
    </row>
    <row r="21" spans="1:10" ht="12.75">
      <c r="A21" s="131" t="s">
        <v>14</v>
      </c>
      <c r="B21" s="136"/>
      <c r="C21" s="181"/>
      <c r="D21" s="181"/>
      <c r="E21" s="425"/>
      <c r="F21" s="131" t="s">
        <v>14</v>
      </c>
      <c r="G21" s="136"/>
      <c r="H21" s="181"/>
      <c r="I21" s="181"/>
      <c r="J21" s="425"/>
    </row>
    <row r="22" spans="1:10" ht="12.75">
      <c r="A22" s="131" t="s">
        <v>15</v>
      </c>
      <c r="B22" s="136"/>
      <c r="C22" s="181"/>
      <c r="D22" s="181"/>
      <c r="E22" s="425"/>
      <c r="F22" s="131" t="s">
        <v>15</v>
      </c>
      <c r="G22" s="136"/>
      <c r="H22" s="181"/>
      <c r="I22" s="181"/>
      <c r="J22" s="425"/>
    </row>
    <row r="23" spans="1:10" ht="13.5" thickBot="1">
      <c r="A23" s="132" t="s">
        <v>16</v>
      </c>
      <c r="B23" s="426"/>
      <c r="C23" s="182"/>
      <c r="D23" s="182"/>
      <c r="E23" s="427"/>
      <c r="F23" s="132" t="s">
        <v>16</v>
      </c>
      <c r="G23" s="136"/>
      <c r="H23" s="181"/>
      <c r="I23" s="181"/>
      <c r="J23" s="425"/>
    </row>
    <row r="24" spans="1:10" ht="12.75">
      <c r="A24" s="131" t="s">
        <v>20</v>
      </c>
      <c r="B24" s="422"/>
      <c r="C24" s="423"/>
      <c r="D24" s="423"/>
      <c r="E24" s="424"/>
      <c r="F24" s="131" t="s">
        <v>20</v>
      </c>
      <c r="G24" s="422"/>
      <c r="H24" s="423"/>
      <c r="I24" s="423"/>
      <c r="J24" s="424"/>
    </row>
    <row r="25" spans="1:10" ht="12.75">
      <c r="A25" s="131" t="s">
        <v>21</v>
      </c>
      <c r="B25" s="136"/>
      <c r="C25" s="181"/>
      <c r="D25" s="181"/>
      <c r="E25" s="425"/>
      <c r="F25" s="131" t="s">
        <v>21</v>
      </c>
      <c r="G25" s="136"/>
      <c r="H25" s="181"/>
      <c r="I25" s="181"/>
      <c r="J25" s="425"/>
    </row>
    <row r="26" spans="1:10" ht="12.75">
      <c r="A26" s="131" t="s">
        <v>22</v>
      </c>
      <c r="B26" s="136"/>
      <c r="C26" s="181"/>
      <c r="D26" s="181"/>
      <c r="E26" s="425"/>
      <c r="F26" s="131" t="s">
        <v>22</v>
      </c>
      <c r="G26" s="136"/>
      <c r="H26" s="181"/>
      <c r="I26" s="181"/>
      <c r="J26" s="425"/>
    </row>
    <row r="27" spans="1:10" ht="12.75">
      <c r="A27" s="131" t="s">
        <v>23</v>
      </c>
      <c r="B27" s="136"/>
      <c r="C27" s="181"/>
      <c r="D27" s="181"/>
      <c r="E27" s="425"/>
      <c r="F27" s="131" t="s">
        <v>23</v>
      </c>
      <c r="G27" s="136"/>
      <c r="H27" s="181"/>
      <c r="I27" s="181"/>
      <c r="J27" s="425"/>
    </row>
    <row r="28" spans="1:10" ht="12.75">
      <c r="A28" s="131" t="s">
        <v>24</v>
      </c>
      <c r="B28" s="136"/>
      <c r="C28" s="181"/>
      <c r="D28" s="181"/>
      <c r="E28" s="425"/>
      <c r="F28" s="131" t="s">
        <v>24</v>
      </c>
      <c r="G28" s="136"/>
      <c r="H28" s="181"/>
      <c r="I28" s="181"/>
      <c r="J28" s="425"/>
    </row>
    <row r="29" spans="1:10" ht="12.75">
      <c r="A29" s="131" t="s">
        <v>25</v>
      </c>
      <c r="B29" s="136"/>
      <c r="C29" s="181"/>
      <c r="D29" s="181"/>
      <c r="E29" s="425"/>
      <c r="F29" s="131" t="s">
        <v>25</v>
      </c>
      <c r="G29" s="136"/>
      <c r="H29" s="181"/>
      <c r="I29" s="181"/>
      <c r="J29" s="425"/>
    </row>
    <row r="30" spans="1:10" ht="12.75">
      <c r="A30" s="131" t="s">
        <v>26</v>
      </c>
      <c r="B30" s="136"/>
      <c r="C30" s="181"/>
      <c r="D30" s="181"/>
      <c r="E30" s="425"/>
      <c r="F30" s="131" t="s">
        <v>26</v>
      </c>
      <c r="G30" s="136"/>
      <c r="H30" s="181"/>
      <c r="I30" s="181"/>
      <c r="J30" s="425"/>
    </row>
    <row r="31" spans="1:10" ht="13.5" thickBot="1">
      <c r="A31" s="131" t="s">
        <v>27</v>
      </c>
      <c r="B31" s="426"/>
      <c r="C31" s="182"/>
      <c r="D31" s="182"/>
      <c r="E31" s="427"/>
      <c r="F31" s="131" t="s">
        <v>27</v>
      </c>
      <c r="G31" s="136"/>
      <c r="H31" s="181"/>
      <c r="I31" s="181"/>
      <c r="J31" s="425"/>
    </row>
    <row r="32" spans="1:10" ht="12.75">
      <c r="A32" s="131" t="s">
        <v>28</v>
      </c>
      <c r="B32" s="350"/>
      <c r="C32" s="351"/>
      <c r="D32" s="351"/>
      <c r="E32" s="352"/>
      <c r="F32" s="131" t="s">
        <v>28</v>
      </c>
      <c r="G32" s="350"/>
      <c r="H32" s="351"/>
      <c r="I32" s="351"/>
      <c r="J32" s="352"/>
    </row>
    <row r="33" spans="1:10" ht="12.75">
      <c r="A33" s="131" t="s">
        <v>29</v>
      </c>
      <c r="B33" s="136"/>
      <c r="C33" s="181"/>
      <c r="D33" s="181"/>
      <c r="E33" s="425"/>
      <c r="F33" s="131" t="s">
        <v>29</v>
      </c>
      <c r="G33" s="136"/>
      <c r="H33" s="181"/>
      <c r="I33" s="181"/>
      <c r="J33" s="425"/>
    </row>
    <row r="34" spans="1:10" ht="12.75">
      <c r="A34" s="131" t="s">
        <v>30</v>
      </c>
      <c r="B34" s="136"/>
      <c r="C34" s="181"/>
      <c r="D34" s="181"/>
      <c r="E34" s="425"/>
      <c r="F34" s="131" t="s">
        <v>30</v>
      </c>
      <c r="G34" s="136"/>
      <c r="H34" s="181"/>
      <c r="I34" s="181"/>
      <c r="J34" s="425"/>
    </row>
    <row r="35" spans="1:10" ht="12.75">
      <c r="A35" s="131" t="s">
        <v>31</v>
      </c>
      <c r="B35" s="136"/>
      <c r="C35" s="181"/>
      <c r="D35" s="181"/>
      <c r="E35" s="425"/>
      <c r="F35" s="131" t="s">
        <v>31</v>
      </c>
      <c r="G35" s="136"/>
      <c r="H35" s="181"/>
      <c r="I35" s="181"/>
      <c r="J35" s="425"/>
    </row>
    <row r="36" spans="1:10" ht="12.75">
      <c r="A36" s="131" t="s">
        <v>32</v>
      </c>
      <c r="B36" s="136"/>
      <c r="C36" s="181"/>
      <c r="D36" s="181"/>
      <c r="E36" s="425"/>
      <c r="F36" s="131" t="s">
        <v>32</v>
      </c>
      <c r="G36" s="136"/>
      <c r="H36" s="181"/>
      <c r="I36" s="181"/>
      <c r="J36" s="425"/>
    </row>
    <row r="37" spans="1:10" ht="13.5" thickBot="1">
      <c r="A37" s="132" t="s">
        <v>33</v>
      </c>
      <c r="B37" s="426"/>
      <c r="C37" s="182"/>
      <c r="D37" s="182"/>
      <c r="E37" s="427"/>
      <c r="F37" s="132" t="s">
        <v>33</v>
      </c>
      <c r="G37" s="426"/>
      <c r="H37" s="182"/>
      <c r="I37" s="182"/>
      <c r="J37" s="427"/>
    </row>
    <row r="38" spans="1:10" ht="13.5" thickBot="1">
      <c r="A38" s="133" t="s">
        <v>147</v>
      </c>
      <c r="B38" s="472"/>
      <c r="C38" s="473"/>
      <c r="D38" s="473"/>
      <c r="E38" s="474"/>
      <c r="F38" s="354" t="s">
        <v>147</v>
      </c>
      <c r="G38" s="472"/>
      <c r="H38" s="473"/>
      <c r="I38" s="473"/>
      <c r="J38" s="474"/>
    </row>
    <row r="39" spans="1:10" ht="13.5" thickBot="1">
      <c r="A39" s="133" t="s">
        <v>148</v>
      </c>
      <c r="B39" s="475"/>
      <c r="C39" s="476"/>
      <c r="D39" s="476"/>
      <c r="E39" s="476"/>
      <c r="F39" s="476"/>
      <c r="G39" s="476"/>
      <c r="H39" s="476"/>
      <c r="I39" s="476"/>
      <c r="J39" s="477"/>
    </row>
    <row r="40" spans="1:10" ht="13.5" thickBot="1">
      <c r="A40" s="428" t="s">
        <v>332</v>
      </c>
      <c r="B40" s="460"/>
      <c r="C40" s="461"/>
      <c r="D40" s="461"/>
      <c r="E40" s="462"/>
      <c r="F40" s="428" t="s">
        <v>332</v>
      </c>
      <c r="G40" s="460"/>
      <c r="H40" s="461"/>
      <c r="I40" s="461"/>
      <c r="J40" s="462"/>
    </row>
  </sheetData>
  <sheetProtection sheet="1" objects="1" scenarios="1"/>
  <mergeCells count="14">
    <mergeCell ref="B4:E4"/>
    <mergeCell ref="G4:J4"/>
    <mergeCell ref="B5:E5"/>
    <mergeCell ref="G5:J5"/>
    <mergeCell ref="B40:E40"/>
    <mergeCell ref="G40:J40"/>
    <mergeCell ref="B1:J1"/>
    <mergeCell ref="B2:E2"/>
    <mergeCell ref="G2:J2"/>
    <mergeCell ref="B3:E3"/>
    <mergeCell ref="G3:J3"/>
    <mergeCell ref="B38:E38"/>
    <mergeCell ref="G38:J38"/>
    <mergeCell ref="B39:J39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A1" sqref="A1:V1"/>
      <selection pane="topRight" activeCell="T1" sqref="T1"/>
    </sheetView>
  </sheetViews>
  <sheetFormatPr defaultColWidth="9.140625" defaultRowHeight="12.75"/>
  <cols>
    <col min="1" max="5" width="9.421875" style="109" bestFit="1" customWidth="1"/>
    <col min="6" max="6" width="10.28125" style="109" bestFit="1" customWidth="1"/>
    <col min="7" max="8" width="9.421875" style="109" bestFit="1" customWidth="1"/>
    <col min="9" max="10" width="9.421875" style="109" customWidth="1"/>
    <col min="11" max="15" width="9.421875" style="109" bestFit="1" customWidth="1"/>
    <col min="16" max="16" width="10.28125" style="109" bestFit="1" customWidth="1"/>
    <col min="17" max="20" width="9.421875" style="109" bestFit="1" customWidth="1"/>
    <col min="21" max="21" width="9.28125" style="109" bestFit="1" customWidth="1"/>
    <col min="22" max="22" width="9.8515625" style="109" bestFit="1" customWidth="1"/>
    <col min="23" max="23" width="9.421875" style="109" bestFit="1" customWidth="1"/>
    <col min="24" max="24" width="9.28125" style="109" bestFit="1" customWidth="1"/>
    <col min="25" max="25" width="11.140625" style="109" bestFit="1" customWidth="1"/>
    <col min="26" max="26" width="9.421875" style="109" bestFit="1" customWidth="1"/>
    <col min="27" max="28" width="9.28125" style="109" bestFit="1" customWidth="1"/>
    <col min="29" max="29" width="11.140625" style="109" bestFit="1" customWidth="1"/>
    <col min="30" max="30" width="9.8515625" style="109" bestFit="1" customWidth="1"/>
    <col min="31" max="31" width="9.28125" style="109" bestFit="1" customWidth="1"/>
    <col min="32" max="32" width="10.7109375" style="109" customWidth="1"/>
    <col min="33" max="38" width="9.28125" style="109" bestFit="1" customWidth="1"/>
    <col min="39" max="39" width="11.140625" style="109" bestFit="1" customWidth="1"/>
    <col min="40" max="40" width="9.8515625" style="109" bestFit="1" customWidth="1"/>
    <col min="41" max="41" width="9.140625" style="109" customWidth="1"/>
    <col min="42" max="42" width="9.8515625" style="109" bestFit="1" customWidth="1"/>
    <col min="43" max="16384" width="9.140625" style="109" customWidth="1"/>
  </cols>
  <sheetData>
    <row r="1" spans="1:42" ht="15">
      <c r="A1" s="592" t="s">
        <v>130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4"/>
      <c r="W1" s="593" t="s">
        <v>131</v>
      </c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4"/>
    </row>
    <row r="2" spans="1:42" ht="15">
      <c r="A2" s="595" t="s">
        <v>107</v>
      </c>
      <c r="B2" s="596"/>
      <c r="C2" s="596"/>
      <c r="D2" s="596"/>
      <c r="E2" s="596"/>
      <c r="F2" s="596"/>
      <c r="G2" s="596"/>
      <c r="H2" s="596"/>
      <c r="I2" s="596"/>
      <c r="J2" s="596"/>
      <c r="K2" s="597"/>
      <c r="L2" s="595" t="s">
        <v>108</v>
      </c>
      <c r="M2" s="596"/>
      <c r="N2" s="596"/>
      <c r="O2" s="596"/>
      <c r="P2" s="596"/>
      <c r="Q2" s="596"/>
      <c r="R2" s="596"/>
      <c r="S2" s="596"/>
      <c r="T2" s="596"/>
      <c r="U2" s="596"/>
      <c r="V2" s="597"/>
      <c r="W2" s="595" t="s">
        <v>107</v>
      </c>
      <c r="X2" s="596"/>
      <c r="Y2" s="596"/>
      <c r="Z2" s="596"/>
      <c r="AA2" s="596"/>
      <c r="AB2" s="596"/>
      <c r="AC2" s="596"/>
      <c r="AD2" s="596"/>
      <c r="AE2" s="596"/>
      <c r="AF2" s="597"/>
      <c r="AG2" s="595" t="s">
        <v>108</v>
      </c>
      <c r="AH2" s="596"/>
      <c r="AI2" s="596"/>
      <c r="AJ2" s="596"/>
      <c r="AK2" s="596"/>
      <c r="AL2" s="596"/>
      <c r="AM2" s="596"/>
      <c r="AN2" s="596"/>
      <c r="AO2" s="596"/>
      <c r="AP2" s="597"/>
    </row>
    <row r="3" spans="1:42" ht="15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8</v>
      </c>
      <c r="F3" s="111" t="s">
        <v>19</v>
      </c>
      <c r="G3" s="111" t="s">
        <v>20</v>
      </c>
      <c r="H3" s="111" t="s">
        <v>21</v>
      </c>
      <c r="I3" s="111" t="s">
        <v>22</v>
      </c>
      <c r="J3" s="112" t="s">
        <v>132</v>
      </c>
      <c r="K3" s="113" t="s">
        <v>133</v>
      </c>
      <c r="L3" s="114" t="s">
        <v>3</v>
      </c>
      <c r="M3" s="112" t="s">
        <v>4</v>
      </c>
      <c r="N3" s="112" t="s">
        <v>5</v>
      </c>
      <c r="O3" s="112" t="s">
        <v>6</v>
      </c>
      <c r="P3" s="112" t="s">
        <v>8</v>
      </c>
      <c r="Q3" s="112" t="s">
        <v>19</v>
      </c>
      <c r="R3" s="112" t="s">
        <v>20</v>
      </c>
      <c r="S3" s="112" t="s">
        <v>21</v>
      </c>
      <c r="T3" s="112" t="s">
        <v>22</v>
      </c>
      <c r="U3" s="112" t="s">
        <v>132</v>
      </c>
      <c r="V3" s="113" t="s">
        <v>133</v>
      </c>
      <c r="W3" s="114" t="s">
        <v>3</v>
      </c>
      <c r="X3" s="112" t="s">
        <v>4</v>
      </c>
      <c r="Y3" s="112" t="s">
        <v>5</v>
      </c>
      <c r="Z3" s="112" t="s">
        <v>6</v>
      </c>
      <c r="AA3" s="112" t="s">
        <v>8</v>
      </c>
      <c r="AB3" s="112" t="s">
        <v>19</v>
      </c>
      <c r="AC3" s="112" t="s">
        <v>20</v>
      </c>
      <c r="AD3" s="112" t="s">
        <v>21</v>
      </c>
      <c r="AE3" s="112" t="s">
        <v>22</v>
      </c>
      <c r="AF3" s="115" t="s">
        <v>134</v>
      </c>
      <c r="AG3" s="114" t="s">
        <v>3</v>
      </c>
      <c r="AH3" s="112" t="s">
        <v>4</v>
      </c>
      <c r="AI3" s="112" t="s">
        <v>5</v>
      </c>
      <c r="AJ3" s="112" t="s">
        <v>6</v>
      </c>
      <c r="AK3" s="112" t="s">
        <v>8</v>
      </c>
      <c r="AL3" s="112" t="s">
        <v>19</v>
      </c>
      <c r="AM3" s="112" t="s">
        <v>20</v>
      </c>
      <c r="AN3" s="112" t="s">
        <v>21</v>
      </c>
      <c r="AO3" s="112" t="s">
        <v>22</v>
      </c>
      <c r="AP3" s="115" t="s">
        <v>134</v>
      </c>
    </row>
    <row r="4" spans="1:42" ht="15.75" thickBot="1">
      <c r="A4" s="116">
        <f>'Work sheet'!D6</f>
        <v>-0.593068641695398</v>
      </c>
      <c r="B4" s="117">
        <f>'Work sheet'!D7</f>
        <v>4.51158216953341</v>
      </c>
      <c r="C4" s="117">
        <f>'Work sheet'!D8</f>
        <v>-0.27013287419017656</v>
      </c>
      <c r="D4" s="117">
        <f>'Work sheet'!D9</f>
        <v>-0.06703422257647201</v>
      </c>
      <c r="E4" s="117">
        <f>'Work sheet'!D11</f>
        <v>0.8231959141792096</v>
      </c>
      <c r="F4" s="117">
        <f>'Work sheet'!H5</f>
        <v>-0.6165181527307158</v>
      </c>
      <c r="G4" s="117">
        <f>'Work sheet'!H6</f>
        <v>3.260060546262657</v>
      </c>
      <c r="H4" s="117">
        <f>'Work sheet'!H7</f>
        <v>-0.5796415250912819</v>
      </c>
      <c r="I4" s="117">
        <f>'Work sheet'!H8</f>
        <v>0.743834894701579</v>
      </c>
      <c r="J4" s="118">
        <f>'Work sheet'!P35*1000</f>
        <v>16.50255261745845</v>
      </c>
      <c r="K4" s="412">
        <f>'Work sheet'!D5/1000</f>
        <v>0.7040602166666666</v>
      </c>
      <c r="L4" s="116">
        <f>'Work sheet'!L6</f>
        <v>-0.12091519707382112</v>
      </c>
      <c r="M4" s="117">
        <f>'Work sheet'!L7</f>
        <v>4.19800759779885</v>
      </c>
      <c r="N4" s="117">
        <f>'Work sheet'!L8</f>
        <v>-0.005759727609407665</v>
      </c>
      <c r="O4" s="117">
        <f>'Work sheet'!L9</f>
        <v>0.15727089120037224</v>
      </c>
      <c r="P4" s="117">
        <f>'Work sheet'!L11</f>
        <v>0.8212569783190273</v>
      </c>
      <c r="Q4" s="117">
        <f>'Work sheet'!P5</f>
        <v>-0.96099448999677</v>
      </c>
      <c r="R4" s="117">
        <f>'Work sheet'!P6</f>
        <v>-0.9442704757252672</v>
      </c>
      <c r="S4" s="117">
        <f>'Work sheet'!P7</f>
        <v>-0.013168559061221104</v>
      </c>
      <c r="T4" s="117">
        <f>'Work sheet'!P8</f>
        <v>-0.4359775762239996</v>
      </c>
      <c r="U4" s="118">
        <f>'Work sheet'!Q35*1000</f>
        <v>16.96954412844194</v>
      </c>
      <c r="V4" s="412">
        <f>'Work sheet'!L5/1000</f>
        <v>0.7040772555555554</v>
      </c>
      <c r="W4" s="116">
        <f>'Work sheet'!V68</f>
        <v>0.8983029981734979</v>
      </c>
      <c r="X4" s="117">
        <f>'Work sheet'!V69</f>
        <v>5.646179761752945</v>
      </c>
      <c r="Y4" s="117">
        <f>'Work sheet'!V70</f>
        <v>-0.2167599057747021</v>
      </c>
      <c r="Z4" s="117">
        <f>'Work sheet'!V71</f>
        <v>-0.2580914060674816</v>
      </c>
      <c r="AA4" s="117">
        <f>'Work sheet'!V73</f>
        <v>0.867225209373836</v>
      </c>
      <c r="AB4" s="117">
        <f>'Work sheet'!V87</f>
        <v>0.04465041233796673</v>
      </c>
      <c r="AC4" s="117">
        <f>'Work sheet'!V88</f>
        <v>3.024068131509406</v>
      </c>
      <c r="AD4" s="117">
        <f>'Work sheet'!V89</f>
        <v>-0.6226607015990824</v>
      </c>
      <c r="AE4" s="117">
        <f>'Work sheet'!V90</f>
        <v>0.7374375440870156</v>
      </c>
      <c r="AF4" s="119">
        <f>'Summary Data'!$B$41*1000</f>
        <v>14356.642000000002</v>
      </c>
      <c r="AG4" s="116">
        <f>'Work sheet'!V108</f>
        <v>-1.502652352384322</v>
      </c>
      <c r="AH4" s="117">
        <f>'Work sheet'!V109</f>
        <v>5.29891623741521</v>
      </c>
      <c r="AI4" s="117">
        <f>'Work sheet'!V110</f>
        <v>-0.059970306847336334</v>
      </c>
      <c r="AJ4" s="117">
        <f>'Work sheet'!V111</f>
        <v>-0.08065457600622944</v>
      </c>
      <c r="AK4" s="117">
        <f>'Work sheet'!V113</f>
        <v>0.8683159082896402</v>
      </c>
      <c r="AL4" s="117">
        <f>'Work sheet'!V127</f>
        <v>-0.015057118359591486</v>
      </c>
      <c r="AM4" s="117">
        <f>'Work sheet'!V128</f>
        <v>-0.9271178917398513</v>
      </c>
      <c r="AN4" s="117">
        <f>'Work sheet'!V129</f>
        <v>-0.05994770442894697</v>
      </c>
      <c r="AO4" s="117">
        <f>'Work sheet'!V130</f>
        <v>-0.43165679702597987</v>
      </c>
      <c r="AP4" s="119">
        <f>'Summary Data'!$Y$41*1000</f>
        <v>14356.507000000001</v>
      </c>
    </row>
    <row r="5" ht="15.75" thickBot="1"/>
    <row r="6" spans="1:16" ht="15">
      <c r="A6" s="589" t="s">
        <v>129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1"/>
    </row>
    <row r="7" spans="1:16" ht="15">
      <c r="A7" s="588" t="s">
        <v>107</v>
      </c>
      <c r="B7" s="586"/>
      <c r="C7" s="586"/>
      <c r="D7" s="586"/>
      <c r="E7" s="586"/>
      <c r="F7" s="586"/>
      <c r="G7" s="586"/>
      <c r="H7" s="586"/>
      <c r="I7" s="586" t="s">
        <v>108</v>
      </c>
      <c r="J7" s="586"/>
      <c r="K7" s="586"/>
      <c r="L7" s="586"/>
      <c r="M7" s="586"/>
      <c r="N7" s="586"/>
      <c r="O7" s="586"/>
      <c r="P7" s="587"/>
    </row>
    <row r="8" spans="1:16" ht="15">
      <c r="A8" s="588" t="s">
        <v>238</v>
      </c>
      <c r="B8" s="586"/>
      <c r="C8" s="586"/>
      <c r="D8" s="586"/>
      <c r="E8" s="586" t="s">
        <v>239</v>
      </c>
      <c r="F8" s="586"/>
      <c r="G8" s="586"/>
      <c r="H8" s="586"/>
      <c r="I8" s="586" t="s">
        <v>238</v>
      </c>
      <c r="J8" s="586"/>
      <c r="K8" s="586"/>
      <c r="L8" s="586"/>
      <c r="M8" s="586" t="s">
        <v>239</v>
      </c>
      <c r="N8" s="586"/>
      <c r="O8" s="586"/>
      <c r="P8" s="587"/>
    </row>
    <row r="9" spans="1:16" ht="15">
      <c r="A9" s="588" t="s">
        <v>240</v>
      </c>
      <c r="B9" s="586"/>
      <c r="C9" s="586" t="s">
        <v>241</v>
      </c>
      <c r="D9" s="586"/>
      <c r="E9" s="586" t="s">
        <v>240</v>
      </c>
      <c r="F9" s="586"/>
      <c r="G9" s="586" t="s">
        <v>241</v>
      </c>
      <c r="H9" s="586"/>
      <c r="I9" s="586" t="s">
        <v>240</v>
      </c>
      <c r="J9" s="586"/>
      <c r="K9" s="586" t="s">
        <v>241</v>
      </c>
      <c r="L9" s="586"/>
      <c r="M9" s="586" t="s">
        <v>240</v>
      </c>
      <c r="N9" s="586"/>
      <c r="O9" s="586" t="s">
        <v>241</v>
      </c>
      <c r="P9" s="587"/>
    </row>
    <row r="10" spans="1:16" ht="15">
      <c r="A10" s="174" t="s">
        <v>242</v>
      </c>
      <c r="B10" s="175" t="s">
        <v>243</v>
      </c>
      <c r="C10" s="175" t="s">
        <v>242</v>
      </c>
      <c r="D10" s="175" t="s">
        <v>243</v>
      </c>
      <c r="E10" s="175" t="s">
        <v>242</v>
      </c>
      <c r="F10" s="175" t="s">
        <v>243</v>
      </c>
      <c r="G10" s="175" t="s">
        <v>242</v>
      </c>
      <c r="H10" s="175" t="s">
        <v>243</v>
      </c>
      <c r="I10" s="175" t="s">
        <v>242</v>
      </c>
      <c r="J10" s="175" t="s">
        <v>243</v>
      </c>
      <c r="K10" s="175" t="s">
        <v>242</v>
      </c>
      <c r="L10" s="175" t="s">
        <v>243</v>
      </c>
      <c r="M10" s="175" t="s">
        <v>242</v>
      </c>
      <c r="N10" s="175" t="s">
        <v>243</v>
      </c>
      <c r="O10" s="175" t="s">
        <v>242</v>
      </c>
      <c r="P10" s="176" t="s">
        <v>243</v>
      </c>
    </row>
    <row r="11" spans="1:16" ht="15.75" thickBot="1">
      <c r="A11" s="177">
        <f>'Assembly Data'!J11</f>
        <v>0</v>
      </c>
      <c r="B11" s="178">
        <f>'Assembly Data'!K11</f>
        <v>0</v>
      </c>
      <c r="C11" s="178">
        <f>'Assembly Data'!I11</f>
        <v>0</v>
      </c>
      <c r="D11" s="178">
        <f>'Assembly Data'!L11</f>
        <v>0</v>
      </c>
      <c r="E11" s="178">
        <f>'Assembly Data'!J12</f>
        <v>0</v>
      </c>
      <c r="F11" s="178">
        <f>'Assembly Data'!K12</f>
        <v>0</v>
      </c>
      <c r="G11" s="178">
        <f>'Assembly Data'!I12</f>
        <v>0</v>
      </c>
      <c r="H11" s="178">
        <f>'Assembly Data'!L12</f>
        <v>0</v>
      </c>
      <c r="I11" s="178">
        <f>'Assembly Data'!P11</f>
        <v>0</v>
      </c>
      <c r="J11" s="178">
        <f>'Assembly Data'!O11</f>
        <v>0</v>
      </c>
      <c r="K11" s="178">
        <f>'Assembly Data'!Q11</f>
        <v>0</v>
      </c>
      <c r="L11" s="178">
        <f>'Assembly Data'!N11</f>
        <v>0</v>
      </c>
      <c r="M11" s="178">
        <f>'Assembly Data'!P12</f>
        <v>0</v>
      </c>
      <c r="N11" s="178" t="str">
        <f>'Assembly Data'!O12</f>
        <v>English</v>
      </c>
      <c r="O11" s="178">
        <f>'Assembly Data'!Q12</f>
        <v>0</v>
      </c>
      <c r="P11" s="179">
        <f>'Assembly Data'!N12</f>
        <v>0</v>
      </c>
    </row>
  </sheetData>
  <sheetProtection sheet="1" objects="1" scenarios="1"/>
  <mergeCells count="21">
    <mergeCell ref="A1:V1"/>
    <mergeCell ref="W1:AP1"/>
    <mergeCell ref="A2:K2"/>
    <mergeCell ref="L2:V2"/>
    <mergeCell ref="W2:AF2"/>
    <mergeCell ref="AG2:AP2"/>
    <mergeCell ref="A6:P6"/>
    <mergeCell ref="A7:H7"/>
    <mergeCell ref="I7:P7"/>
    <mergeCell ref="A8:D8"/>
    <mergeCell ref="E8:H8"/>
    <mergeCell ref="I8:L8"/>
    <mergeCell ref="M8:P8"/>
    <mergeCell ref="A9:B9"/>
    <mergeCell ref="C9:D9"/>
    <mergeCell ref="E9:F9"/>
    <mergeCell ref="G9:H9"/>
    <mergeCell ref="I9:J9"/>
    <mergeCell ref="K9:L9"/>
    <mergeCell ref="M9:N9"/>
    <mergeCell ref="O9:P9"/>
  </mergeCells>
  <printOptions/>
  <pageMargins left="0.75" right="0.75" top="1" bottom="1" header="0.5" footer="0.5"/>
  <pageSetup fitToHeight="1" fitToWidth="1" horizontalDpi="300" verticalDpi="300" orientation="portrait" paperSize="9" scale="2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91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140625" style="102" customWidth="1"/>
    <col min="2" max="2" width="11.8515625" style="102" customWidth="1"/>
    <col min="3" max="3" width="7.8515625" style="102" customWidth="1"/>
    <col min="4" max="4" width="6.28125" style="102" customWidth="1"/>
    <col min="5" max="5" width="7.00390625" style="102" customWidth="1"/>
    <col min="6" max="6" width="10.140625" style="102" bestFit="1" customWidth="1"/>
    <col min="7" max="7" width="6.28125" style="102" customWidth="1"/>
    <col min="8" max="8" width="6.7109375" style="102" customWidth="1"/>
    <col min="9" max="9" width="8.7109375" style="102" bestFit="1" customWidth="1"/>
    <col min="10" max="10" width="5.28125" style="102" customWidth="1"/>
    <col min="11" max="11" width="6.28125" style="102" customWidth="1"/>
    <col min="12" max="12" width="6.00390625" style="102" customWidth="1"/>
    <col min="13" max="13" width="10.140625" style="102" bestFit="1" customWidth="1"/>
    <col min="14" max="14" width="6.140625" style="102" customWidth="1"/>
    <col min="15" max="15" width="5.7109375" style="102" customWidth="1"/>
    <col min="16" max="16" width="6.00390625" style="102" customWidth="1"/>
    <col min="17" max="17" width="9.7109375" style="102" bestFit="1" customWidth="1"/>
    <col min="18" max="16384" width="9.140625" style="102" customWidth="1"/>
  </cols>
  <sheetData>
    <row r="1" spans="1:11" ht="12" thickBot="1">
      <c r="A1" s="180"/>
      <c r="B1" s="457" t="s">
        <v>128</v>
      </c>
      <c r="C1" s="459"/>
      <c r="E1" s="455"/>
      <c r="F1" s="455"/>
      <c r="G1" s="105"/>
      <c r="H1" s="455"/>
      <c r="I1" s="455"/>
      <c r="J1" s="105"/>
      <c r="K1" s="105"/>
    </row>
    <row r="2" spans="1:11" ht="12" thickBot="1">
      <c r="A2" s="128"/>
      <c r="B2" s="103" t="str">
        <f>'Original data'!C2</f>
        <v>?</v>
      </c>
      <c r="C2" s="104" t="str">
        <f>'Original data'!I2</f>
        <v>?</v>
      </c>
      <c r="E2" s="487" t="s">
        <v>301</v>
      </c>
      <c r="F2" s="488"/>
      <c r="G2" s="345">
        <v>0</v>
      </c>
      <c r="H2" s="181"/>
      <c r="I2" s="181"/>
      <c r="J2" s="105"/>
      <c r="K2" s="105"/>
    </row>
    <row r="3" ht="12" thickBot="1"/>
    <row r="4" spans="2:17" ht="13.5" customHeight="1" thickBot="1">
      <c r="B4" s="173" t="s">
        <v>237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90"/>
    </row>
    <row r="5" spans="2:17" ht="13.5" customHeight="1" thickBot="1">
      <c r="B5" s="103" t="s">
        <v>236</v>
      </c>
      <c r="C5" s="345" t="s">
        <v>330</v>
      </c>
      <c r="D5" s="487" t="s">
        <v>244</v>
      </c>
      <c r="E5" s="488"/>
      <c r="F5" s="432"/>
      <c r="G5" s="487" t="s">
        <v>245</v>
      </c>
      <c r="H5" s="488"/>
      <c r="I5" s="433" t="s">
        <v>331</v>
      </c>
      <c r="J5" s="487" t="s">
        <v>246</v>
      </c>
      <c r="K5" s="488"/>
      <c r="L5" s="488"/>
      <c r="M5" s="432"/>
      <c r="N5" s="487" t="s">
        <v>247</v>
      </c>
      <c r="O5" s="488"/>
      <c r="P5" s="488"/>
      <c r="Q5" s="432"/>
    </row>
    <row r="7" spans="2:17" s="181" customFormat="1" ht="11.25">
      <c r="B7" s="444"/>
      <c r="C7" s="444"/>
      <c r="D7" s="444"/>
      <c r="E7" s="444"/>
      <c r="F7" s="444"/>
      <c r="G7" s="444"/>
      <c r="I7" s="484"/>
      <c r="J7" s="484"/>
      <c r="K7" s="484"/>
      <c r="L7" s="484"/>
      <c r="M7" s="484"/>
      <c r="N7" s="484"/>
      <c r="O7" s="484"/>
      <c r="P7" s="484"/>
      <c r="Q7" s="484"/>
    </row>
    <row r="8" spans="2:17" s="181" customFormat="1" ht="11.25">
      <c r="B8" s="444"/>
      <c r="C8" s="444"/>
      <c r="D8" s="444"/>
      <c r="E8" s="444"/>
      <c r="F8" s="444"/>
      <c r="G8" s="444"/>
      <c r="I8" s="484"/>
      <c r="J8" s="484"/>
      <c r="K8" s="484"/>
      <c r="L8" s="484"/>
      <c r="M8" s="197"/>
      <c r="N8" s="484"/>
      <c r="O8" s="484"/>
      <c r="P8" s="484"/>
      <c r="Q8" s="484"/>
    </row>
    <row r="9" spans="9:17" s="181" customFormat="1" ht="11.25">
      <c r="I9" s="444"/>
      <c r="J9" s="444"/>
      <c r="K9" s="444"/>
      <c r="L9" s="444"/>
      <c r="N9" s="444"/>
      <c r="O9" s="444"/>
      <c r="P9" s="444"/>
      <c r="Q9" s="444"/>
    </row>
    <row r="10" spans="2:7" s="181" customFormat="1" ht="11.25">
      <c r="B10" s="197"/>
      <c r="C10" s="197"/>
      <c r="D10" s="197"/>
      <c r="E10" s="197"/>
      <c r="F10" s="197"/>
      <c r="G10" s="197"/>
    </row>
    <row r="11" spans="2:17" s="181" customFormat="1" ht="12" thickBot="1">
      <c r="B11" s="197"/>
      <c r="C11" s="197"/>
      <c r="D11" s="197"/>
      <c r="E11" s="197"/>
      <c r="F11" s="197"/>
      <c r="G11" s="197"/>
      <c r="I11" s="197"/>
      <c r="J11" s="197"/>
      <c r="K11" s="197"/>
      <c r="L11" s="197"/>
      <c r="N11" s="197"/>
      <c r="O11" s="197"/>
      <c r="P11" s="197"/>
      <c r="Q11" s="197"/>
    </row>
    <row r="12" spans="1:15" ht="11.25">
      <c r="A12" s="342">
        <v>1</v>
      </c>
      <c r="B12" s="457" t="s">
        <v>295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9"/>
      <c r="O12" s="452" t="s">
        <v>296</v>
      </c>
    </row>
    <row r="13" spans="1:15" ht="11.25">
      <c r="A13" s="105">
        <v>2</v>
      </c>
      <c r="B13" s="448" t="s">
        <v>297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6"/>
      <c r="O13" s="446"/>
    </row>
    <row r="14" spans="1:15" ht="11.25">
      <c r="A14" s="105">
        <v>3</v>
      </c>
      <c r="B14" s="449" t="s">
        <v>312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1"/>
      <c r="O14" s="446"/>
    </row>
    <row r="15" spans="1:15" ht="11.25">
      <c r="A15" s="105">
        <v>4</v>
      </c>
      <c r="B15" s="448" t="s">
        <v>298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6"/>
      <c r="O15" s="446"/>
    </row>
    <row r="16" spans="1:15" ht="11.25">
      <c r="A16" s="105">
        <v>5</v>
      </c>
      <c r="B16" s="448" t="s">
        <v>307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6"/>
      <c r="O16" s="446"/>
    </row>
    <row r="17" spans="1:15" ht="11.25">
      <c r="A17" s="105">
        <v>6</v>
      </c>
      <c r="B17" s="448" t="s">
        <v>299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6"/>
      <c r="O17" s="446"/>
    </row>
    <row r="18" spans="1:15" ht="12" thickBot="1">
      <c r="A18" s="105">
        <v>7</v>
      </c>
      <c r="B18" s="443" t="s">
        <v>300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4"/>
      <c r="O18" s="447"/>
    </row>
    <row r="19" ht="12" thickBot="1"/>
    <row r="20" spans="2:14" ht="12" thickBot="1">
      <c r="B20" s="457" t="s">
        <v>284</v>
      </c>
      <c r="C20" s="458"/>
      <c r="D20" s="458"/>
      <c r="E20" s="458"/>
      <c r="F20" s="458"/>
      <c r="G20" s="458"/>
      <c r="H20" s="458"/>
      <c r="I20" s="458"/>
      <c r="J20" s="458"/>
      <c r="K20" s="457" t="s">
        <v>135</v>
      </c>
      <c r="L20" s="458"/>
      <c r="M20" s="485" t="s">
        <v>136</v>
      </c>
      <c r="N20" s="486"/>
    </row>
    <row r="21" spans="1:15" ht="11.25">
      <c r="A21" s="342">
        <v>1</v>
      </c>
      <c r="B21" s="457" t="s">
        <v>285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9"/>
      <c r="O21" s="452" t="s">
        <v>286</v>
      </c>
    </row>
    <row r="22" spans="1:15" ht="11.25">
      <c r="A22" s="105">
        <v>2</v>
      </c>
      <c r="B22" s="448" t="s">
        <v>137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6"/>
      <c r="O22" s="446"/>
    </row>
    <row r="23" spans="1:15" ht="11.25">
      <c r="A23" s="105">
        <v>3</v>
      </c>
      <c r="B23" s="449" t="s">
        <v>311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1"/>
      <c r="O23" s="446"/>
    </row>
    <row r="24" spans="1:15" ht="11.25">
      <c r="A24" s="105">
        <v>4</v>
      </c>
      <c r="B24" s="448" t="s">
        <v>287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6"/>
      <c r="O24" s="446"/>
    </row>
    <row r="25" spans="1:15" ht="11.25">
      <c r="A25" s="105">
        <v>5</v>
      </c>
      <c r="B25" s="448" t="s">
        <v>308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6"/>
      <c r="O25" s="446"/>
    </row>
    <row r="26" spans="1:15" ht="11.25">
      <c r="A26" s="105">
        <v>6</v>
      </c>
      <c r="B26" s="448" t="s">
        <v>288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6"/>
      <c r="O26" s="446"/>
    </row>
    <row r="27" spans="1:15" ht="12" thickBot="1">
      <c r="A27" s="105">
        <v>7</v>
      </c>
      <c r="B27" s="443" t="s">
        <v>289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4"/>
      <c r="O27" s="447"/>
    </row>
    <row r="28" spans="1:14" ht="12" thickBo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5" ht="11.25" customHeight="1">
      <c r="A29" s="342">
        <v>1</v>
      </c>
      <c r="B29" s="457" t="s">
        <v>290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9"/>
      <c r="O29" s="452" t="s">
        <v>322</v>
      </c>
    </row>
    <row r="30" spans="1:15" ht="11.25">
      <c r="A30" s="105">
        <v>2</v>
      </c>
      <c r="B30" s="448" t="s">
        <v>291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6"/>
      <c r="O30" s="446"/>
    </row>
    <row r="31" spans="1:15" ht="11.25">
      <c r="A31" s="105">
        <v>3</v>
      </c>
      <c r="B31" s="449" t="s">
        <v>310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1"/>
      <c r="O31" s="446"/>
    </row>
    <row r="32" spans="1:15" ht="11.25">
      <c r="A32" s="105">
        <v>4</v>
      </c>
      <c r="B32" s="445" t="s">
        <v>292</v>
      </c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1"/>
      <c r="O32" s="446"/>
    </row>
    <row r="33" spans="1:15" ht="11.25">
      <c r="A33" s="105">
        <v>5</v>
      </c>
      <c r="B33" s="448" t="s">
        <v>309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6"/>
      <c r="O33" s="446"/>
    </row>
    <row r="34" spans="1:15" ht="11.25">
      <c r="A34" s="105">
        <v>6</v>
      </c>
      <c r="B34" s="448" t="s">
        <v>293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6"/>
      <c r="O34" s="446"/>
    </row>
    <row r="35" spans="1:15" ht="12" thickBot="1">
      <c r="A35" s="105">
        <v>7</v>
      </c>
      <c r="B35" s="443" t="s">
        <v>294</v>
      </c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4"/>
      <c r="O35" s="447"/>
    </row>
    <row r="36" ht="12" thickBot="1"/>
    <row r="37" spans="1:15" ht="11.25" customHeight="1">
      <c r="A37" s="342">
        <v>1</v>
      </c>
      <c r="B37" s="457" t="s">
        <v>313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9"/>
      <c r="O37" s="452" t="s">
        <v>316</v>
      </c>
    </row>
    <row r="38" spans="1:15" ht="11.25">
      <c r="A38" s="105">
        <v>2</v>
      </c>
      <c r="B38" s="448" t="s">
        <v>314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6"/>
      <c r="O38" s="446"/>
    </row>
    <row r="39" spans="1:15" ht="11.25">
      <c r="A39" s="105">
        <v>3</v>
      </c>
      <c r="B39" s="449" t="s">
        <v>315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1"/>
      <c r="O39" s="446"/>
    </row>
    <row r="40" spans="1:15" ht="11.25">
      <c r="A40" s="105">
        <v>4</v>
      </c>
      <c r="B40" s="445" t="s">
        <v>317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1"/>
      <c r="O40" s="446"/>
    </row>
    <row r="41" spans="1:15" ht="11.25">
      <c r="A41" s="105">
        <v>5</v>
      </c>
      <c r="B41" s="442" t="s">
        <v>318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6"/>
      <c r="O41" s="446"/>
    </row>
    <row r="42" spans="1:15" ht="11.25">
      <c r="A42" s="105">
        <v>6</v>
      </c>
      <c r="B42" s="442" t="s">
        <v>319</v>
      </c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6"/>
      <c r="O42" s="446"/>
    </row>
    <row r="43" spans="1:15" ht="12" thickBot="1">
      <c r="A43" s="105">
        <v>7</v>
      </c>
      <c r="B43" s="443" t="s">
        <v>320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4"/>
      <c r="O43" s="447"/>
    </row>
    <row r="44" s="105" customFormat="1" ht="11.25">
      <c r="O44" s="346"/>
    </row>
    <row r="45" s="105" customFormat="1" ht="11.25">
      <c r="O45" s="346"/>
    </row>
    <row r="46" s="105" customFormat="1" ht="12" thickBot="1">
      <c r="O46" s="346"/>
    </row>
    <row r="47" spans="2:17" s="105" customFormat="1" ht="11.25">
      <c r="B47" s="343" t="s">
        <v>302</v>
      </c>
      <c r="C47" s="344" t="s">
        <v>303</v>
      </c>
      <c r="D47" s="458" t="s">
        <v>304</v>
      </c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9"/>
    </row>
    <row r="48" spans="2:17" s="105" customFormat="1" ht="11.25">
      <c r="B48" s="429">
        <v>37549</v>
      </c>
      <c r="C48" s="105" t="s">
        <v>305</v>
      </c>
      <c r="D48" s="455" t="s">
        <v>306</v>
      </c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6"/>
    </row>
    <row r="49" spans="2:17" s="105" customFormat="1" ht="11.25">
      <c r="B49" s="429">
        <v>37573</v>
      </c>
      <c r="C49" s="105" t="s">
        <v>283</v>
      </c>
      <c r="D49" s="455" t="s">
        <v>321</v>
      </c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6"/>
    </row>
    <row r="50" spans="2:17" s="105" customFormat="1" ht="11.25">
      <c r="B50" s="429">
        <v>37895</v>
      </c>
      <c r="C50" s="105" t="s">
        <v>283</v>
      </c>
      <c r="D50" s="455" t="s">
        <v>329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6"/>
    </row>
    <row r="51" spans="2:17" ht="11.25">
      <c r="B51" s="429">
        <v>37957</v>
      </c>
      <c r="C51" s="105" t="s">
        <v>305</v>
      </c>
      <c r="D51" s="455" t="s">
        <v>333</v>
      </c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6"/>
    </row>
    <row r="52" spans="2:17" ht="11.25">
      <c r="B52" s="429">
        <v>37972</v>
      </c>
      <c r="C52" s="105" t="s">
        <v>331</v>
      </c>
      <c r="D52" s="455" t="s">
        <v>334</v>
      </c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6"/>
    </row>
    <row r="53" spans="2:17" ht="11.25">
      <c r="B53" s="429">
        <v>38006</v>
      </c>
      <c r="C53" s="105" t="s">
        <v>331</v>
      </c>
      <c r="D53" s="455" t="s">
        <v>339</v>
      </c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6"/>
    </row>
    <row r="54" spans="2:17" ht="11.25">
      <c r="B54" s="429">
        <v>38006</v>
      </c>
      <c r="C54" s="105" t="s">
        <v>331</v>
      </c>
      <c r="D54" s="455" t="s">
        <v>340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6"/>
    </row>
    <row r="55" spans="2:17" ht="11.25">
      <c r="B55" s="429">
        <v>38006</v>
      </c>
      <c r="C55" s="105" t="s">
        <v>331</v>
      </c>
      <c r="D55" s="455" t="s">
        <v>335</v>
      </c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6"/>
    </row>
    <row r="56" spans="2:17" ht="11.25">
      <c r="B56" s="429">
        <v>38006</v>
      </c>
      <c r="C56" s="105" t="s">
        <v>331</v>
      </c>
      <c r="D56" s="455" t="s">
        <v>338</v>
      </c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</row>
    <row r="57" spans="2:17" ht="11.25">
      <c r="B57" s="429">
        <v>38006</v>
      </c>
      <c r="C57" s="105" t="s">
        <v>331</v>
      </c>
      <c r="D57" s="455" t="s">
        <v>337</v>
      </c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6"/>
    </row>
    <row r="58" spans="2:17" ht="11.25">
      <c r="B58" s="429">
        <v>38006</v>
      </c>
      <c r="C58" s="105" t="s">
        <v>331</v>
      </c>
      <c r="D58" s="455" t="s">
        <v>336</v>
      </c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6"/>
    </row>
    <row r="59" spans="2:17" ht="11.25">
      <c r="B59" s="429">
        <v>38006</v>
      </c>
      <c r="C59" s="105" t="s">
        <v>331</v>
      </c>
      <c r="D59" s="455" t="s">
        <v>341</v>
      </c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6"/>
    </row>
    <row r="60" spans="2:17" ht="11.25">
      <c r="B60" s="429">
        <v>38014</v>
      </c>
      <c r="C60" s="105" t="s">
        <v>331</v>
      </c>
      <c r="D60" s="455" t="s">
        <v>342</v>
      </c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6"/>
    </row>
    <row r="61" spans="2:17" ht="11.25">
      <c r="B61" s="429">
        <v>38014</v>
      </c>
      <c r="C61" s="105" t="s">
        <v>331</v>
      </c>
      <c r="D61" s="455" t="s">
        <v>344</v>
      </c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6"/>
    </row>
    <row r="62" spans="2:17" ht="11.25">
      <c r="B62" s="429">
        <v>38014</v>
      </c>
      <c r="C62" s="105" t="s">
        <v>331</v>
      </c>
      <c r="D62" s="455" t="s">
        <v>345</v>
      </c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6"/>
    </row>
    <row r="63" spans="2:17" ht="11.25">
      <c r="B63" s="429">
        <v>38014</v>
      </c>
      <c r="C63" s="105" t="s">
        <v>331</v>
      </c>
      <c r="D63" s="455" t="s">
        <v>346</v>
      </c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6"/>
    </row>
    <row r="64" spans="2:17" ht="11.25">
      <c r="B64" s="429">
        <v>38014</v>
      </c>
      <c r="C64" s="105" t="s">
        <v>331</v>
      </c>
      <c r="D64" s="455" t="s">
        <v>347</v>
      </c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6"/>
    </row>
    <row r="65" spans="2:17" ht="11.25">
      <c r="B65" s="429">
        <v>38014</v>
      </c>
      <c r="C65" s="105" t="s">
        <v>331</v>
      </c>
      <c r="D65" s="455" t="s">
        <v>348</v>
      </c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6"/>
    </row>
    <row r="66" spans="2:17" ht="11.25">
      <c r="B66" s="429">
        <v>38015</v>
      </c>
      <c r="C66" s="105" t="s">
        <v>331</v>
      </c>
      <c r="D66" s="455" t="s">
        <v>349</v>
      </c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6"/>
    </row>
    <row r="67" spans="2:17" ht="11.25">
      <c r="B67" s="429">
        <v>38015</v>
      </c>
      <c r="C67" s="105" t="s">
        <v>331</v>
      </c>
      <c r="D67" s="455" t="s">
        <v>350</v>
      </c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6"/>
    </row>
    <row r="68" spans="2:17" ht="11.25">
      <c r="B68" s="429">
        <v>38020</v>
      </c>
      <c r="C68" s="105" t="s">
        <v>305</v>
      </c>
      <c r="D68" s="455" t="s">
        <v>351</v>
      </c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6"/>
    </row>
    <row r="69" spans="1:18" ht="13.5" customHeight="1">
      <c r="A69" s="105"/>
      <c r="B69" s="429">
        <v>38029</v>
      </c>
      <c r="C69" s="105" t="s">
        <v>331</v>
      </c>
      <c r="D69" s="455" t="s">
        <v>359</v>
      </c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6"/>
      <c r="R69" s="105"/>
    </row>
    <row r="70" spans="1:18" ht="11.25">
      <c r="A70" s="105"/>
      <c r="B70" s="429">
        <v>38054</v>
      </c>
      <c r="C70" s="105" t="s">
        <v>331</v>
      </c>
      <c r="D70" s="455" t="s">
        <v>360</v>
      </c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6"/>
      <c r="R70" s="105"/>
    </row>
    <row r="71" spans="1:18" ht="11.25">
      <c r="A71" s="105"/>
      <c r="B71" s="429">
        <v>38076</v>
      </c>
      <c r="C71" s="105" t="s">
        <v>331</v>
      </c>
      <c r="D71" s="455" t="s">
        <v>361</v>
      </c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6"/>
      <c r="R71" s="105"/>
    </row>
    <row r="72" spans="1:18" ht="11.25">
      <c r="A72" s="105"/>
      <c r="B72" s="429">
        <v>38079</v>
      </c>
      <c r="C72" s="105" t="s">
        <v>331</v>
      </c>
      <c r="D72" s="455" t="s">
        <v>363</v>
      </c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6"/>
      <c r="R72" s="105"/>
    </row>
    <row r="73" spans="1:18" ht="11.25">
      <c r="A73" s="105"/>
      <c r="B73" s="429">
        <v>38170</v>
      </c>
      <c r="C73" s="105" t="s">
        <v>331</v>
      </c>
      <c r="D73" s="455" t="s">
        <v>364</v>
      </c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6"/>
      <c r="R73" s="105"/>
    </row>
    <row r="74" spans="1:18" ht="11.25">
      <c r="A74" s="105"/>
      <c r="B74" s="429">
        <v>38534</v>
      </c>
      <c r="C74" s="105" t="s">
        <v>365</v>
      </c>
      <c r="D74" s="455" t="s">
        <v>366</v>
      </c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6"/>
      <c r="R74" s="105"/>
    </row>
    <row r="75" spans="1:18" ht="12" thickBot="1">
      <c r="A75" s="105"/>
      <c r="B75" s="430">
        <v>38646</v>
      </c>
      <c r="C75" s="106" t="s">
        <v>331</v>
      </c>
      <c r="D75" s="453" t="s">
        <v>367</v>
      </c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4"/>
      <c r="R75" s="105"/>
    </row>
    <row r="76" spans="1:18" ht="11.25">
      <c r="A76" s="105"/>
      <c r="B76" s="431"/>
      <c r="C76" s="105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105"/>
    </row>
    <row r="77" spans="1:18" ht="11.25">
      <c r="A77" s="105"/>
      <c r="B77" s="431"/>
      <c r="C77" s="105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105"/>
    </row>
    <row r="78" spans="1:18" ht="11.25">
      <c r="A78" s="105"/>
      <c r="B78" s="431"/>
      <c r="C78" s="105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105"/>
    </row>
    <row r="79" spans="1:18" ht="11.25">
      <c r="A79" s="105"/>
      <c r="B79" s="431"/>
      <c r="C79" s="105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105"/>
    </row>
    <row r="80" spans="1:18" ht="11.25">
      <c r="A80" s="105"/>
      <c r="B80" s="431"/>
      <c r="C80" s="105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105"/>
    </row>
    <row r="81" spans="1:18" ht="11.25">
      <c r="A81" s="105"/>
      <c r="B81" s="431"/>
      <c r="C81" s="105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105"/>
    </row>
    <row r="82" spans="1:18" ht="11.25">
      <c r="A82" s="105"/>
      <c r="B82" s="431"/>
      <c r="C82" s="105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105"/>
    </row>
    <row r="83" spans="1:18" ht="11.25">
      <c r="A83" s="105"/>
      <c r="B83" s="431"/>
      <c r="C83" s="105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105"/>
    </row>
    <row r="84" spans="1:18" ht="11.25">
      <c r="A84" s="105"/>
      <c r="B84" s="431"/>
      <c r="C84" s="105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105"/>
    </row>
    <row r="85" spans="1:18" ht="11.25">
      <c r="A85" s="105"/>
      <c r="B85" s="431"/>
      <c r="C85" s="105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105"/>
    </row>
    <row r="86" spans="1:18" ht="11.25">
      <c r="A86" s="105"/>
      <c r="B86" s="431"/>
      <c r="C86" s="105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105"/>
    </row>
    <row r="87" spans="1:18" ht="11.25">
      <c r="A87" s="105"/>
      <c r="B87" s="431"/>
      <c r="C87" s="105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105"/>
    </row>
    <row r="88" spans="1:18" ht="11.25">
      <c r="A88" s="105"/>
      <c r="B88" s="431"/>
      <c r="C88" s="105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105"/>
    </row>
    <row r="89" spans="1:18" ht="11.25">
      <c r="A89" s="105"/>
      <c r="B89" s="431"/>
      <c r="C89" s="105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105"/>
    </row>
    <row r="90" spans="1:18" ht="11.25">
      <c r="A90" s="105"/>
      <c r="B90" s="105"/>
      <c r="C90" s="105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105"/>
    </row>
    <row r="91" spans="1:18" ht="11.25">
      <c r="A91" s="105"/>
      <c r="B91" s="105"/>
      <c r="C91" s="105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105"/>
    </row>
  </sheetData>
  <sheetProtection/>
  <mergeCells count="83">
    <mergeCell ref="D75:Q75"/>
    <mergeCell ref="D59:Q59"/>
    <mergeCell ref="D60:Q60"/>
    <mergeCell ref="D64:Q64"/>
    <mergeCell ref="D65:Q65"/>
    <mergeCell ref="D61:Q61"/>
    <mergeCell ref="D62:Q62"/>
    <mergeCell ref="D63:Q63"/>
    <mergeCell ref="D48:Q48"/>
    <mergeCell ref="B29:N29"/>
    <mergeCell ref="O29:O35"/>
    <mergeCell ref="B30:N30"/>
    <mergeCell ref="B31:N31"/>
    <mergeCell ref="B32:N32"/>
    <mergeCell ref="B33:N33"/>
    <mergeCell ref="B34:N34"/>
    <mergeCell ref="B35:N35"/>
    <mergeCell ref="D47:Q47"/>
    <mergeCell ref="O21:O27"/>
    <mergeCell ref="B25:N25"/>
    <mergeCell ref="B26:N26"/>
    <mergeCell ref="B27:N27"/>
    <mergeCell ref="B22:N22"/>
    <mergeCell ref="B23:N23"/>
    <mergeCell ref="B24:N24"/>
    <mergeCell ref="B21:N21"/>
    <mergeCell ref="O12:O18"/>
    <mergeCell ref="B13:N13"/>
    <mergeCell ref="B14:N14"/>
    <mergeCell ref="B15:N15"/>
    <mergeCell ref="B16:N16"/>
    <mergeCell ref="B17:N17"/>
    <mergeCell ref="B18:N18"/>
    <mergeCell ref="B1:C1"/>
    <mergeCell ref="E1:F1"/>
    <mergeCell ref="H1:I1"/>
    <mergeCell ref="I7:Q7"/>
    <mergeCell ref="E2:F2"/>
    <mergeCell ref="D5:E5"/>
    <mergeCell ref="G5:H5"/>
    <mergeCell ref="J5:L5"/>
    <mergeCell ref="N5:P5"/>
    <mergeCell ref="C4:Q4"/>
    <mergeCell ref="B20:J20"/>
    <mergeCell ref="K20:L20"/>
    <mergeCell ref="M20:N20"/>
    <mergeCell ref="B12:N12"/>
    <mergeCell ref="B7:G7"/>
    <mergeCell ref="B8:D8"/>
    <mergeCell ref="E8:G8"/>
    <mergeCell ref="P9:Q9"/>
    <mergeCell ref="N9:O9"/>
    <mergeCell ref="I8:L8"/>
    <mergeCell ref="N8:Q8"/>
    <mergeCell ref="I9:J9"/>
    <mergeCell ref="K9:L9"/>
    <mergeCell ref="B37:N37"/>
    <mergeCell ref="O37:O43"/>
    <mergeCell ref="B38:N38"/>
    <mergeCell ref="B39:N39"/>
    <mergeCell ref="B40:N40"/>
    <mergeCell ref="B41:N41"/>
    <mergeCell ref="B42:N42"/>
    <mergeCell ref="B43:N43"/>
    <mergeCell ref="D56:Q56"/>
    <mergeCell ref="D57:Q57"/>
    <mergeCell ref="D58:Q58"/>
    <mergeCell ref="D49:Q49"/>
    <mergeCell ref="D50:Q50"/>
    <mergeCell ref="D51:Q51"/>
    <mergeCell ref="D52:Q52"/>
    <mergeCell ref="D53:Q53"/>
    <mergeCell ref="D54:Q54"/>
    <mergeCell ref="D55:Q55"/>
    <mergeCell ref="D66:Q66"/>
    <mergeCell ref="D67:Q67"/>
    <mergeCell ref="D71:Q71"/>
    <mergeCell ref="D69:Q69"/>
    <mergeCell ref="D74:Q74"/>
    <mergeCell ref="D72:Q72"/>
    <mergeCell ref="D70:Q70"/>
    <mergeCell ref="D68:Q68"/>
    <mergeCell ref="D73:Q7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9"/>
  <sheetViews>
    <sheetView workbookViewId="0" topLeftCell="A1">
      <selection activeCell="C26" sqref="C26"/>
    </sheetView>
  </sheetViews>
  <sheetFormatPr defaultColWidth="9.140625" defaultRowHeight="12.75"/>
  <cols>
    <col min="1" max="1" width="15.57421875" style="0" customWidth="1"/>
    <col min="2" max="2" width="8.8515625" style="0" customWidth="1"/>
    <col min="3" max="3" width="8.57421875" style="0" bestFit="1" customWidth="1"/>
    <col min="4" max="12" width="8.28125" style="0" bestFit="1" customWidth="1"/>
    <col min="13" max="13" width="9.8515625" style="0" customWidth="1"/>
    <col min="14" max="14" width="9.421875" style="0" customWidth="1"/>
    <col min="15" max="21" width="8.28125" style="0" bestFit="1" customWidth="1"/>
    <col min="22" max="22" width="9.00390625" style="0" bestFit="1" customWidth="1"/>
    <col min="24" max="24" width="15.7109375" style="0" customWidth="1"/>
    <col min="25" max="44" width="8.28125" style="0" bestFit="1" customWidth="1"/>
    <col min="45" max="45" width="8.8515625" style="0" bestFit="1" customWidth="1"/>
  </cols>
  <sheetData>
    <row r="1" spans="1:11" ht="13.5" thickBot="1">
      <c r="A1" s="504" t="s">
        <v>77</v>
      </c>
      <c r="B1" s="491"/>
      <c r="C1" s="497" t="str">
        <f>C2&amp;"-0"&amp;I2&amp;"_cm.xls"</f>
        <v>?-0?_cm.xls</v>
      </c>
      <c r="D1" s="497"/>
      <c r="E1" s="497"/>
      <c r="F1" s="497"/>
      <c r="G1" s="497"/>
      <c r="H1" s="497"/>
      <c r="I1" s="497"/>
      <c r="J1" s="497"/>
      <c r="K1" s="498"/>
    </row>
    <row r="2" spans="1:35" ht="12.75">
      <c r="A2" s="505" t="s">
        <v>78</v>
      </c>
      <c r="B2" s="502"/>
      <c r="C2" s="499" t="s">
        <v>330</v>
      </c>
      <c r="D2" s="499"/>
      <c r="E2" s="499"/>
      <c r="F2" s="502" t="s">
        <v>79</v>
      </c>
      <c r="G2" s="502"/>
      <c r="H2" s="502"/>
      <c r="I2" s="499" t="s">
        <v>330</v>
      </c>
      <c r="J2" s="499"/>
      <c r="K2" s="501"/>
      <c r="L2" s="75"/>
      <c r="N2" s="75"/>
      <c r="O2" s="75"/>
      <c r="P2" s="75"/>
      <c r="Q2" s="75"/>
      <c r="R2" s="75"/>
      <c r="S2" s="75"/>
      <c r="T2" s="98"/>
      <c r="U2" s="99" t="s">
        <v>124</v>
      </c>
      <c r="Z2" s="2"/>
      <c r="AA2" s="237"/>
      <c r="AB2" s="237"/>
      <c r="AC2" s="237"/>
      <c r="AD2" s="237"/>
      <c r="AE2" s="237"/>
      <c r="AF2" s="237"/>
      <c r="AG2" s="237"/>
      <c r="AH2" s="237"/>
      <c r="AI2" s="337"/>
    </row>
    <row r="3" spans="1:35" ht="13.5" thickBot="1">
      <c r="A3" s="505" t="s">
        <v>95</v>
      </c>
      <c r="B3" s="502"/>
      <c r="C3" s="500" t="s">
        <v>96</v>
      </c>
      <c r="D3" s="500"/>
      <c r="E3" s="500"/>
      <c r="F3" s="500"/>
      <c r="G3" s="500"/>
      <c r="H3" s="500"/>
      <c r="I3" s="500"/>
      <c r="J3" s="500"/>
      <c r="K3" s="503"/>
      <c r="L3" s="75"/>
      <c r="M3" s="75"/>
      <c r="N3" s="75"/>
      <c r="O3" s="75"/>
      <c r="P3" s="75"/>
      <c r="Q3" s="75"/>
      <c r="R3" s="75"/>
      <c r="S3" s="75"/>
      <c r="T3" s="91" t="s">
        <v>125</v>
      </c>
      <c r="U3" s="100">
        <v>1</v>
      </c>
      <c r="Z3" s="2"/>
      <c r="AA3" s="2"/>
      <c r="AB3" s="75"/>
      <c r="AC3" s="75"/>
      <c r="AD3" s="75"/>
      <c r="AE3" s="75"/>
      <c r="AF3" s="75"/>
      <c r="AG3" s="75"/>
      <c r="AH3" s="75"/>
      <c r="AI3" s="338"/>
    </row>
    <row r="4" spans="1:35" ht="12.75">
      <c r="A4" s="505" t="s">
        <v>80</v>
      </c>
      <c r="B4" s="502"/>
      <c r="C4" s="500" t="s">
        <v>325</v>
      </c>
      <c r="D4" s="500"/>
      <c r="E4" s="500"/>
      <c r="F4" s="502"/>
      <c r="G4" s="500"/>
      <c r="H4" s="500"/>
      <c r="I4" s="500"/>
      <c r="J4" s="500"/>
      <c r="K4" s="503"/>
      <c r="M4" s="4" t="s">
        <v>257</v>
      </c>
      <c r="N4" s="330"/>
      <c r="O4" s="330"/>
      <c r="P4" s="547"/>
      <c r="Q4" s="547"/>
      <c r="R4" s="548"/>
      <c r="T4" s="91" t="s">
        <v>126</v>
      </c>
      <c r="U4" s="100">
        <v>1</v>
      </c>
      <c r="Z4" s="2"/>
      <c r="AA4" s="2"/>
      <c r="AB4" s="75"/>
      <c r="AC4" s="75"/>
      <c r="AD4" s="75"/>
      <c r="AE4" s="75"/>
      <c r="AF4" s="75"/>
      <c r="AG4" s="75"/>
      <c r="AH4" s="75"/>
      <c r="AI4" s="338"/>
    </row>
    <row r="5" spans="1:35" ht="13.5" thickBot="1">
      <c r="A5" s="505" t="s">
        <v>85</v>
      </c>
      <c r="B5" s="502"/>
      <c r="C5" s="500" t="s">
        <v>87</v>
      </c>
      <c r="D5" s="500"/>
      <c r="E5" s="500"/>
      <c r="F5" s="502" t="s">
        <v>86</v>
      </c>
      <c r="G5" s="502"/>
      <c r="H5" s="502"/>
      <c r="I5" s="500">
        <v>34</v>
      </c>
      <c r="J5" s="500"/>
      <c r="K5" s="503"/>
      <c r="M5" s="331" t="s">
        <v>258</v>
      </c>
      <c r="N5" s="82"/>
      <c r="O5" s="82"/>
      <c r="P5" s="523"/>
      <c r="Q5" s="523"/>
      <c r="R5" s="529"/>
      <c r="S5" s="2"/>
      <c r="T5" s="93" t="s">
        <v>127</v>
      </c>
      <c r="U5" s="101">
        <v>1</v>
      </c>
      <c r="Z5" s="2"/>
      <c r="AA5" s="2"/>
      <c r="AB5" s="75"/>
      <c r="AC5" s="75"/>
      <c r="AD5" s="75"/>
      <c r="AE5" s="75"/>
      <c r="AF5" s="75"/>
      <c r="AG5" s="75"/>
      <c r="AH5" s="75"/>
      <c r="AI5" s="338"/>
    </row>
    <row r="6" spans="1:35" ht="13.5" thickBot="1">
      <c r="A6" s="524" t="s">
        <v>81</v>
      </c>
      <c r="B6" s="525"/>
      <c r="C6" s="523" t="s">
        <v>330</v>
      </c>
      <c r="D6" s="523"/>
      <c r="E6" s="523"/>
      <c r="F6" s="525" t="s">
        <v>82</v>
      </c>
      <c r="G6" s="525"/>
      <c r="H6" s="525"/>
      <c r="I6" s="523" t="s">
        <v>331</v>
      </c>
      <c r="J6" s="523"/>
      <c r="K6" s="529"/>
      <c r="Z6" s="2"/>
      <c r="AA6" s="2"/>
      <c r="AB6" s="75"/>
      <c r="AC6" s="75"/>
      <c r="AD6" s="75"/>
      <c r="AE6" s="75"/>
      <c r="AF6" s="75"/>
      <c r="AG6" s="75"/>
      <c r="AH6" s="75"/>
      <c r="AI6" s="338"/>
    </row>
    <row r="7" spans="26:35" ht="13.5" thickBot="1">
      <c r="Z7" s="2"/>
      <c r="AA7" s="2"/>
      <c r="AB7" s="75"/>
      <c r="AC7" s="75"/>
      <c r="AD7" s="75"/>
      <c r="AE7" s="75"/>
      <c r="AF7" s="75"/>
      <c r="AG7" s="75"/>
      <c r="AH7" s="75"/>
      <c r="AI7" s="338"/>
    </row>
    <row r="8" spans="1:35" ht="12.75">
      <c r="A8" s="510" t="s">
        <v>107</v>
      </c>
      <c r="B8" s="511"/>
      <c r="C8" s="511"/>
      <c r="D8" s="511"/>
      <c r="E8" s="511"/>
      <c r="F8" s="511"/>
      <c r="G8" s="511"/>
      <c r="H8" s="511"/>
      <c r="I8" s="511"/>
      <c r="J8" s="511"/>
      <c r="K8" s="512"/>
      <c r="M8" s="510" t="s">
        <v>108</v>
      </c>
      <c r="N8" s="511"/>
      <c r="O8" s="491"/>
      <c r="P8" s="491"/>
      <c r="Q8" s="491"/>
      <c r="R8" s="511"/>
      <c r="S8" s="511"/>
      <c r="T8" s="511"/>
      <c r="U8" s="511"/>
      <c r="V8" s="511"/>
      <c r="W8" s="512"/>
      <c r="Z8" s="2"/>
      <c r="AA8" s="2"/>
      <c r="AB8" s="75"/>
      <c r="AC8" s="75"/>
      <c r="AD8" s="75"/>
      <c r="AE8" s="75"/>
      <c r="AF8" s="75"/>
      <c r="AG8" s="75"/>
      <c r="AH8" s="75"/>
      <c r="AI8" s="338"/>
    </row>
    <row r="9" spans="1:35" ht="12.75">
      <c r="A9" s="505" t="s">
        <v>83</v>
      </c>
      <c r="B9" s="502"/>
      <c r="C9" s="507" t="s">
        <v>330</v>
      </c>
      <c r="D9" s="508"/>
      <c r="E9" s="508"/>
      <c r="F9" s="509" t="s">
        <v>84</v>
      </c>
      <c r="G9" s="509"/>
      <c r="H9" s="509"/>
      <c r="I9" s="538" t="s">
        <v>330</v>
      </c>
      <c r="J9" s="499"/>
      <c r="K9" s="501"/>
      <c r="M9" s="518" t="s">
        <v>83</v>
      </c>
      <c r="N9" s="519"/>
      <c r="O9" s="516" t="s">
        <v>330</v>
      </c>
      <c r="P9" s="517"/>
      <c r="Q9" s="517"/>
      <c r="R9" s="513" t="s">
        <v>84</v>
      </c>
      <c r="S9" s="513"/>
      <c r="T9" s="513"/>
      <c r="U9" s="514" t="s">
        <v>330</v>
      </c>
      <c r="V9" s="508"/>
      <c r="W9" s="515"/>
      <c r="Z9" s="2"/>
      <c r="AA9" s="2"/>
      <c r="AB9" s="75"/>
      <c r="AC9" s="75"/>
      <c r="AD9" s="75"/>
      <c r="AE9" s="75"/>
      <c r="AF9" s="75"/>
      <c r="AG9" s="75"/>
      <c r="AH9" s="75"/>
      <c r="AI9" s="338"/>
    </row>
    <row r="10" spans="1:35" ht="12.75">
      <c r="A10" s="505" t="s">
        <v>97</v>
      </c>
      <c r="B10" s="502"/>
      <c r="C10" s="499" t="s">
        <v>330</v>
      </c>
      <c r="D10" s="499"/>
      <c r="E10" s="499"/>
      <c r="F10" s="537"/>
      <c r="G10" s="537"/>
      <c r="H10" s="537"/>
      <c r="I10" s="532"/>
      <c r="J10" s="533"/>
      <c r="K10" s="534"/>
      <c r="M10" s="505" t="s">
        <v>97</v>
      </c>
      <c r="N10" s="502"/>
      <c r="O10" s="499" t="s">
        <v>330</v>
      </c>
      <c r="P10" s="499"/>
      <c r="Q10" s="499"/>
      <c r="R10" s="537"/>
      <c r="S10" s="537"/>
      <c r="T10" s="537"/>
      <c r="U10" s="532"/>
      <c r="V10" s="533"/>
      <c r="W10" s="534"/>
      <c r="Z10" s="2"/>
      <c r="AA10" s="2"/>
      <c r="AB10" s="75"/>
      <c r="AC10" s="75"/>
      <c r="AD10" s="75"/>
      <c r="AE10" s="75"/>
      <c r="AF10" s="75"/>
      <c r="AG10" s="75"/>
      <c r="AH10" s="75"/>
      <c r="AI10" s="338"/>
    </row>
    <row r="11" spans="1:35" ht="12.75">
      <c r="A11" s="505" t="s">
        <v>261</v>
      </c>
      <c r="B11" s="502"/>
      <c r="C11" s="527">
        <v>0.7499</v>
      </c>
      <c r="D11" s="527"/>
      <c r="E11" s="527"/>
      <c r="F11" s="509" t="s">
        <v>262</v>
      </c>
      <c r="G11" s="509"/>
      <c r="H11" s="509"/>
      <c r="I11" s="499" t="s">
        <v>330</v>
      </c>
      <c r="J11" s="499"/>
      <c r="K11" s="501"/>
      <c r="M11" s="505" t="s">
        <v>261</v>
      </c>
      <c r="N11" s="502"/>
      <c r="O11" s="527">
        <v>0.7499</v>
      </c>
      <c r="P11" s="527"/>
      <c r="Q11" s="527"/>
      <c r="R11" s="509" t="s">
        <v>262</v>
      </c>
      <c r="S11" s="509"/>
      <c r="T11" s="509"/>
      <c r="U11" s="499" t="s">
        <v>330</v>
      </c>
      <c r="V11" s="499"/>
      <c r="W11" s="501"/>
      <c r="Z11" s="2"/>
      <c r="AA11" s="2"/>
      <c r="AB11" s="75"/>
      <c r="AC11" s="75"/>
      <c r="AD11" s="75"/>
      <c r="AE11" s="75"/>
      <c r="AF11" s="75"/>
      <c r="AG11" s="75"/>
      <c r="AH11" s="75"/>
      <c r="AI11" s="338"/>
    </row>
    <row r="12" spans="1:35" ht="12.75">
      <c r="A12" s="505" t="s">
        <v>250</v>
      </c>
      <c r="B12" s="502"/>
      <c r="C12" s="536">
        <v>10</v>
      </c>
      <c r="D12" s="536"/>
      <c r="E12" s="536"/>
      <c r="F12" s="502" t="s">
        <v>98</v>
      </c>
      <c r="G12" s="502"/>
      <c r="H12" s="502"/>
      <c r="I12" s="527" t="s">
        <v>251</v>
      </c>
      <c r="J12" s="527"/>
      <c r="K12" s="531"/>
      <c r="M12" s="505" t="s">
        <v>250</v>
      </c>
      <c r="N12" s="502"/>
      <c r="O12" s="536">
        <v>10</v>
      </c>
      <c r="P12" s="536"/>
      <c r="Q12" s="536"/>
      <c r="R12" s="502" t="s">
        <v>98</v>
      </c>
      <c r="S12" s="502"/>
      <c r="T12" s="502"/>
      <c r="U12" s="527" t="s">
        <v>251</v>
      </c>
      <c r="V12" s="527"/>
      <c r="W12" s="531"/>
      <c r="Z12" s="2"/>
      <c r="AA12" s="2"/>
      <c r="AB12" s="75"/>
      <c r="AC12" s="75"/>
      <c r="AD12" s="75"/>
      <c r="AE12" s="75"/>
      <c r="AF12" s="75"/>
      <c r="AG12" s="75"/>
      <c r="AH12" s="75"/>
      <c r="AI12" s="338"/>
    </row>
    <row r="13" spans="1:35" ht="12.75">
      <c r="A13" s="505" t="s">
        <v>99</v>
      </c>
      <c r="B13" s="502"/>
      <c r="C13" s="527">
        <v>20</v>
      </c>
      <c r="D13" s="527"/>
      <c r="E13" s="527"/>
      <c r="F13" s="502" t="s">
        <v>100</v>
      </c>
      <c r="G13" s="502"/>
      <c r="H13" s="502"/>
      <c r="I13" s="527" t="s">
        <v>324</v>
      </c>
      <c r="J13" s="527"/>
      <c r="K13" s="531"/>
      <c r="M13" s="505" t="s">
        <v>99</v>
      </c>
      <c r="N13" s="502"/>
      <c r="O13" s="527">
        <v>20</v>
      </c>
      <c r="P13" s="527"/>
      <c r="Q13" s="527"/>
      <c r="R13" s="502" t="s">
        <v>100</v>
      </c>
      <c r="S13" s="502"/>
      <c r="T13" s="502"/>
      <c r="U13" s="527" t="s">
        <v>324</v>
      </c>
      <c r="V13" s="527"/>
      <c r="W13" s="531"/>
      <c r="Z13" s="2"/>
      <c r="AA13" s="2"/>
      <c r="AB13" s="75"/>
      <c r="AC13" s="75"/>
      <c r="AD13" s="75"/>
      <c r="AE13" s="75"/>
      <c r="AF13" s="75"/>
      <c r="AG13" s="75"/>
      <c r="AH13" s="75"/>
      <c r="AI13" s="338"/>
    </row>
    <row r="14" spans="1:35" ht="12.75">
      <c r="A14" s="539" t="s">
        <v>101</v>
      </c>
      <c r="B14" s="520"/>
      <c r="C14" s="535">
        <v>0.5</v>
      </c>
      <c r="D14" s="521"/>
      <c r="E14" s="521"/>
      <c r="F14" s="520" t="s">
        <v>102</v>
      </c>
      <c r="G14" s="520"/>
      <c r="H14" s="520"/>
      <c r="I14" s="521" t="s">
        <v>252</v>
      </c>
      <c r="J14" s="521"/>
      <c r="K14" s="522"/>
      <c r="M14" s="539" t="s">
        <v>101</v>
      </c>
      <c r="N14" s="520"/>
      <c r="O14" s="535">
        <v>0.5</v>
      </c>
      <c r="P14" s="521"/>
      <c r="Q14" s="521"/>
      <c r="R14" s="520" t="s">
        <v>102</v>
      </c>
      <c r="S14" s="520"/>
      <c r="T14" s="520"/>
      <c r="U14" s="521" t="s">
        <v>252</v>
      </c>
      <c r="V14" s="521"/>
      <c r="W14" s="522"/>
      <c r="Z14" s="2"/>
      <c r="AA14" s="2"/>
      <c r="AB14" s="75"/>
      <c r="AC14" s="75"/>
      <c r="AD14" s="75"/>
      <c r="AE14" s="75"/>
      <c r="AF14" s="75"/>
      <c r="AG14" s="75"/>
      <c r="AH14" s="75"/>
      <c r="AI14" s="338"/>
    </row>
    <row r="15" spans="1:23" ht="12.75">
      <c r="A15" s="518" t="s">
        <v>103</v>
      </c>
      <c r="B15" s="519"/>
      <c r="C15" s="526">
        <f>V57</f>
        <v>0.0001664595</v>
      </c>
      <c r="D15" s="526"/>
      <c r="E15" s="526"/>
      <c r="F15" s="519" t="s">
        <v>104</v>
      </c>
      <c r="G15" s="519"/>
      <c r="H15" s="519"/>
      <c r="I15" s="526">
        <f>V58</f>
        <v>0.0003450536</v>
      </c>
      <c r="J15" s="526"/>
      <c r="K15" s="530"/>
      <c r="M15" s="518" t="s">
        <v>103</v>
      </c>
      <c r="N15" s="519"/>
      <c r="O15" s="526">
        <f>AS57</f>
        <v>0.0001102883</v>
      </c>
      <c r="P15" s="526"/>
      <c r="Q15" s="526"/>
      <c r="R15" s="519" t="s">
        <v>104</v>
      </c>
      <c r="S15" s="519"/>
      <c r="T15" s="519"/>
      <c r="U15" s="526">
        <f>AS58</f>
        <v>0.000251851</v>
      </c>
      <c r="V15" s="526"/>
      <c r="W15" s="526"/>
    </row>
    <row r="16" spans="1:23" ht="12.75">
      <c r="A16" s="505" t="s">
        <v>105</v>
      </c>
      <c r="B16" s="502"/>
      <c r="C16" s="528">
        <f>C59</f>
        <v>14.356642</v>
      </c>
      <c r="D16" s="528"/>
      <c r="E16" s="528"/>
      <c r="F16" s="502" t="s">
        <v>119</v>
      </c>
      <c r="G16" s="502"/>
      <c r="H16" s="502"/>
      <c r="I16" s="543">
        <f>C60</f>
        <v>704.0602166666666</v>
      </c>
      <c r="J16" s="543"/>
      <c r="K16" s="544"/>
      <c r="M16" s="505" t="s">
        <v>105</v>
      </c>
      <c r="N16" s="502"/>
      <c r="O16" s="528">
        <f>Z59</f>
        <v>14.356507</v>
      </c>
      <c r="P16" s="528"/>
      <c r="Q16" s="528"/>
      <c r="R16" s="502" t="s">
        <v>119</v>
      </c>
      <c r="S16" s="502"/>
      <c r="T16" s="502"/>
      <c r="U16" s="543">
        <f>Z60</f>
        <v>704.0772555555554</v>
      </c>
      <c r="V16" s="543"/>
      <c r="W16" s="544"/>
    </row>
    <row r="17" spans="1:23" ht="13.5" thickBot="1">
      <c r="A17" s="524" t="s">
        <v>106</v>
      </c>
      <c r="B17" s="525"/>
      <c r="C17" s="506">
        <f>V21</f>
        <v>-2.798327</v>
      </c>
      <c r="D17" s="506"/>
      <c r="E17" s="506"/>
      <c r="F17" s="525" t="s">
        <v>109</v>
      </c>
      <c r="G17" s="525"/>
      <c r="H17" s="525"/>
      <c r="I17" s="545">
        <f>V20</f>
        <v>101.044892</v>
      </c>
      <c r="J17" s="545"/>
      <c r="K17" s="546"/>
      <c r="M17" s="524" t="s">
        <v>106</v>
      </c>
      <c r="N17" s="525"/>
      <c r="O17" s="506">
        <f>AS21</f>
        <v>-20.79053</v>
      </c>
      <c r="P17" s="506"/>
      <c r="Q17" s="506"/>
      <c r="R17" s="525" t="s">
        <v>109</v>
      </c>
      <c r="S17" s="525"/>
      <c r="T17" s="525"/>
      <c r="U17" s="545">
        <f>AS20</f>
        <v>100.849215</v>
      </c>
      <c r="V17" s="545"/>
      <c r="W17" s="546"/>
    </row>
    <row r="18" ht="13.5" thickBot="1">
      <c r="C18" s="80" t="s">
        <v>89</v>
      </c>
    </row>
    <row r="19" spans="1:45" ht="13.5" thickBot="1">
      <c r="A19" s="4" t="s">
        <v>0</v>
      </c>
      <c r="B19" s="491" t="s">
        <v>248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2"/>
      <c r="V19" s="3" t="s">
        <v>36</v>
      </c>
      <c r="X19" s="4" t="s">
        <v>0</v>
      </c>
      <c r="Y19" s="491" t="s">
        <v>260</v>
      </c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2"/>
      <c r="AS19" s="3" t="s">
        <v>36</v>
      </c>
    </row>
    <row r="20" spans="1:45" ht="12.75">
      <c r="A20" s="4" t="s">
        <v>323</v>
      </c>
      <c r="B20" s="15">
        <v>3.884689</v>
      </c>
      <c r="C20" s="16">
        <v>7.033185</v>
      </c>
      <c r="D20" s="16">
        <v>7.040712</v>
      </c>
      <c r="E20" s="16">
        <v>7.041116</v>
      </c>
      <c r="F20" s="16">
        <v>7.040802</v>
      </c>
      <c r="G20" s="16">
        <v>7.041748</v>
      </c>
      <c r="H20" s="16">
        <v>7.041574</v>
      </c>
      <c r="I20" s="16">
        <v>7.041244</v>
      </c>
      <c r="J20" s="16">
        <v>7.041736</v>
      </c>
      <c r="K20" s="16">
        <v>7.041405</v>
      </c>
      <c r="L20" s="16">
        <v>7.040655</v>
      </c>
      <c r="M20" s="16">
        <v>7.041206</v>
      </c>
      <c r="N20" s="16">
        <v>7.041435</v>
      </c>
      <c r="O20" s="16">
        <v>7.04087</v>
      </c>
      <c r="P20" s="16">
        <v>7.040982</v>
      </c>
      <c r="Q20" s="16">
        <v>7.042199</v>
      </c>
      <c r="R20" s="16">
        <v>7.042497</v>
      </c>
      <c r="S20" s="16">
        <v>7.041462</v>
      </c>
      <c r="T20" s="16">
        <v>7.036011</v>
      </c>
      <c r="U20" s="17">
        <v>4.128977</v>
      </c>
      <c r="V20" s="27">
        <v>101.044892</v>
      </c>
      <c r="W20" s="25"/>
      <c r="X20" s="4" t="s">
        <v>323</v>
      </c>
      <c r="Y20" s="15">
        <v>3.537875</v>
      </c>
      <c r="Z20" s="16">
        <v>7.027136</v>
      </c>
      <c r="AA20" s="16">
        <v>7.041155</v>
      </c>
      <c r="AB20" s="16">
        <v>7.041279</v>
      </c>
      <c r="AC20" s="16">
        <v>7.041699</v>
      </c>
      <c r="AD20" s="16">
        <v>7.042015</v>
      </c>
      <c r="AE20" s="16">
        <v>7.041567</v>
      </c>
      <c r="AF20" s="16">
        <v>7.041092</v>
      </c>
      <c r="AG20" s="16">
        <v>7.041378</v>
      </c>
      <c r="AH20" s="16">
        <v>7.041705</v>
      </c>
      <c r="AI20" s="16">
        <v>7.040929</v>
      </c>
      <c r="AJ20" s="16">
        <v>7.042116</v>
      </c>
      <c r="AK20" s="16">
        <v>7.042769</v>
      </c>
      <c r="AL20" s="16">
        <v>7.041916</v>
      </c>
      <c r="AM20" s="16">
        <v>7.041873</v>
      </c>
      <c r="AN20" s="16">
        <v>7.042269</v>
      </c>
      <c r="AO20" s="16">
        <v>7.042426</v>
      </c>
      <c r="AP20" s="16">
        <v>7.041715</v>
      </c>
      <c r="AQ20" s="16">
        <v>7.038867</v>
      </c>
      <c r="AR20" s="17">
        <v>4.211826</v>
      </c>
      <c r="AS20" s="17">
        <v>100.849215</v>
      </c>
    </row>
    <row r="21" spans="1:45" ht="13.5" thickBot="1">
      <c r="A21" s="319" t="s">
        <v>39</v>
      </c>
      <c r="B21" s="19">
        <v>1.698247</v>
      </c>
      <c r="C21" s="20">
        <v>-1.071689</v>
      </c>
      <c r="D21" s="20">
        <v>-0.825475</v>
      </c>
      <c r="E21" s="20">
        <v>-0.659726</v>
      </c>
      <c r="F21" s="20">
        <v>-0.297149</v>
      </c>
      <c r="G21" s="20">
        <v>0.194087</v>
      </c>
      <c r="H21" s="20">
        <v>0.39963</v>
      </c>
      <c r="I21" s="20">
        <v>0.449529</v>
      </c>
      <c r="J21" s="20">
        <v>0.334252</v>
      </c>
      <c r="K21" s="20">
        <v>0.332662</v>
      </c>
      <c r="L21" s="20">
        <v>0.16613</v>
      </c>
      <c r="M21" s="20">
        <v>0.187528</v>
      </c>
      <c r="N21" s="20">
        <v>-0.123672</v>
      </c>
      <c r="O21" s="20">
        <v>-0.145606</v>
      </c>
      <c r="P21" s="20">
        <v>-0.082864</v>
      </c>
      <c r="Q21" s="20">
        <v>0.1308</v>
      </c>
      <c r="R21" s="20">
        <v>-0.097837</v>
      </c>
      <c r="S21" s="20">
        <v>-0.127615</v>
      </c>
      <c r="T21" s="20">
        <v>0.123115</v>
      </c>
      <c r="U21" s="21">
        <v>0.44739</v>
      </c>
      <c r="V21" s="28">
        <v>-2.798327</v>
      </c>
      <c r="W21" s="25"/>
      <c r="X21" s="26" t="s">
        <v>39</v>
      </c>
      <c r="Y21" s="19">
        <v>4.371003</v>
      </c>
      <c r="Z21" s="20">
        <v>-1.143917</v>
      </c>
      <c r="AA21" s="20">
        <v>-0.939362</v>
      </c>
      <c r="AB21" s="20">
        <v>-0.951244</v>
      </c>
      <c r="AC21" s="20">
        <v>-1.072866</v>
      </c>
      <c r="AD21" s="20">
        <v>-0.270768</v>
      </c>
      <c r="AE21" s="20">
        <v>-0.086857</v>
      </c>
      <c r="AF21" s="20">
        <v>0.265861</v>
      </c>
      <c r="AG21" s="20">
        <v>0.093151</v>
      </c>
      <c r="AH21" s="20">
        <v>0.090518</v>
      </c>
      <c r="AI21" s="20">
        <v>0.541216</v>
      </c>
      <c r="AJ21" s="20">
        <v>0.160124</v>
      </c>
      <c r="AK21" s="20">
        <v>0.207616</v>
      </c>
      <c r="AL21" s="20">
        <v>-0.148754</v>
      </c>
      <c r="AM21" s="20">
        <v>0.616799</v>
      </c>
      <c r="AN21" s="20">
        <v>0.286108</v>
      </c>
      <c r="AO21" s="20">
        <v>0.281178</v>
      </c>
      <c r="AP21" s="20">
        <v>-0.007567</v>
      </c>
      <c r="AQ21" s="20">
        <v>0.349452</v>
      </c>
      <c r="AR21" s="21">
        <v>-0.870334</v>
      </c>
      <c r="AS21" s="21">
        <v>-20.79053</v>
      </c>
    </row>
    <row r="22" spans="1:45" ht="13.5" thickBot="1">
      <c r="A22" s="9" t="s">
        <v>1</v>
      </c>
      <c r="B22" s="10" t="s">
        <v>263</v>
      </c>
      <c r="C22" s="10" t="s">
        <v>264</v>
      </c>
      <c r="D22" s="10" t="s">
        <v>265</v>
      </c>
      <c r="E22" s="10" t="s">
        <v>266</v>
      </c>
      <c r="F22" s="10" t="s">
        <v>267</v>
      </c>
      <c r="G22" s="10" t="s">
        <v>268</v>
      </c>
      <c r="H22" s="10" t="s">
        <v>269</v>
      </c>
      <c r="I22" s="10" t="s">
        <v>270</v>
      </c>
      <c r="J22" s="10" t="s">
        <v>271</v>
      </c>
      <c r="K22" s="10" t="s">
        <v>272</v>
      </c>
      <c r="L22" s="10" t="s">
        <v>273</v>
      </c>
      <c r="M22" s="10" t="s">
        <v>274</v>
      </c>
      <c r="N22" s="10" t="s">
        <v>275</v>
      </c>
      <c r="O22" s="10" t="s">
        <v>276</v>
      </c>
      <c r="P22" s="10" t="s">
        <v>277</v>
      </c>
      <c r="Q22" s="10" t="s">
        <v>278</v>
      </c>
      <c r="R22" s="10" t="s">
        <v>279</v>
      </c>
      <c r="S22" s="10" t="s">
        <v>280</v>
      </c>
      <c r="T22" s="10" t="s">
        <v>281</v>
      </c>
      <c r="U22" s="11" t="s">
        <v>282</v>
      </c>
      <c r="V22" s="32"/>
      <c r="X22" s="9" t="s">
        <v>1</v>
      </c>
      <c r="Y22" s="10" t="s">
        <v>263</v>
      </c>
      <c r="Z22" s="10" t="s">
        <v>264</v>
      </c>
      <c r="AA22" s="10" t="s">
        <v>265</v>
      </c>
      <c r="AB22" s="10" t="s">
        <v>266</v>
      </c>
      <c r="AC22" s="10" t="s">
        <v>267</v>
      </c>
      <c r="AD22" s="10" t="s">
        <v>268</v>
      </c>
      <c r="AE22" s="10" t="s">
        <v>269</v>
      </c>
      <c r="AF22" s="10" t="s">
        <v>270</v>
      </c>
      <c r="AG22" s="10" t="s">
        <v>271</v>
      </c>
      <c r="AH22" s="10" t="s">
        <v>272</v>
      </c>
      <c r="AI22" s="10" t="s">
        <v>273</v>
      </c>
      <c r="AJ22" s="10" t="s">
        <v>274</v>
      </c>
      <c r="AK22" s="10" t="s">
        <v>275</v>
      </c>
      <c r="AL22" s="10" t="s">
        <v>276</v>
      </c>
      <c r="AM22" s="10" t="s">
        <v>277</v>
      </c>
      <c r="AN22" s="10" t="s">
        <v>278</v>
      </c>
      <c r="AO22" s="10" t="s">
        <v>279</v>
      </c>
      <c r="AP22" s="10" t="s">
        <v>280</v>
      </c>
      <c r="AQ22" s="10" t="s">
        <v>281</v>
      </c>
      <c r="AR22" s="11" t="s">
        <v>282</v>
      </c>
      <c r="AS22" s="33"/>
    </row>
    <row r="23" spans="1:46" ht="12.75">
      <c r="A23" s="5" t="s">
        <v>2</v>
      </c>
      <c r="B23" s="320">
        <v>10000</v>
      </c>
      <c r="C23" s="320">
        <v>10000</v>
      </c>
      <c r="D23" s="320">
        <v>10000</v>
      </c>
      <c r="E23" s="320">
        <v>10000</v>
      </c>
      <c r="F23" s="320">
        <v>10000</v>
      </c>
      <c r="G23" s="320">
        <v>10000</v>
      </c>
      <c r="H23" s="320">
        <v>10000</v>
      </c>
      <c r="I23" s="320">
        <v>10000</v>
      </c>
      <c r="J23" s="320">
        <v>10000</v>
      </c>
      <c r="K23" s="320">
        <v>10000</v>
      </c>
      <c r="L23" s="320">
        <v>10000</v>
      </c>
      <c r="M23" s="320">
        <v>10000</v>
      </c>
      <c r="N23" s="320">
        <v>10000</v>
      </c>
      <c r="O23" s="320">
        <v>10000</v>
      </c>
      <c r="P23" s="320">
        <v>10000</v>
      </c>
      <c r="Q23" s="320">
        <v>10000</v>
      </c>
      <c r="R23" s="320">
        <v>10000</v>
      </c>
      <c r="S23" s="320">
        <v>10000</v>
      </c>
      <c r="T23" s="320">
        <v>10000</v>
      </c>
      <c r="U23" s="320">
        <v>10000</v>
      </c>
      <c r="V23" s="24">
        <v>10000</v>
      </c>
      <c r="W23" s="23"/>
      <c r="X23" s="24" t="s">
        <v>2</v>
      </c>
      <c r="Y23" s="320">
        <v>10000</v>
      </c>
      <c r="Z23" s="320">
        <v>10000</v>
      </c>
      <c r="AA23" s="320">
        <v>10000</v>
      </c>
      <c r="AB23" s="320">
        <v>10000</v>
      </c>
      <c r="AC23" s="320">
        <v>10000</v>
      </c>
      <c r="AD23" s="320">
        <v>10000</v>
      </c>
      <c r="AE23" s="320">
        <v>10000</v>
      </c>
      <c r="AF23" s="320">
        <v>10000</v>
      </c>
      <c r="AG23" s="320">
        <v>10000</v>
      </c>
      <c r="AH23" s="320">
        <v>10000</v>
      </c>
      <c r="AI23" s="320">
        <v>10000</v>
      </c>
      <c r="AJ23" s="320">
        <v>10000</v>
      </c>
      <c r="AK23" s="320">
        <v>10000</v>
      </c>
      <c r="AL23" s="320">
        <v>10000</v>
      </c>
      <c r="AM23" s="320">
        <v>10000</v>
      </c>
      <c r="AN23" s="320">
        <v>10000</v>
      </c>
      <c r="AO23" s="320">
        <v>10000</v>
      </c>
      <c r="AP23" s="320">
        <v>10000</v>
      </c>
      <c r="AQ23" s="320">
        <v>10000</v>
      </c>
      <c r="AR23" s="320">
        <v>10000</v>
      </c>
      <c r="AS23" s="24">
        <v>10000</v>
      </c>
      <c r="AT23" s="22"/>
    </row>
    <row r="24" spans="1:45" ht="12.75">
      <c r="A24" s="5" t="s">
        <v>3</v>
      </c>
      <c r="B24" s="12">
        <v>27.83868</v>
      </c>
      <c r="C24" s="12">
        <v>-0.163204</v>
      </c>
      <c r="D24" s="12">
        <v>-0.7407008</v>
      </c>
      <c r="E24" s="12">
        <v>-0.6163647</v>
      </c>
      <c r="F24" s="12">
        <v>-1.044798</v>
      </c>
      <c r="G24" s="12">
        <v>-1.019957</v>
      </c>
      <c r="H24" s="12">
        <v>-0.9122036</v>
      </c>
      <c r="I24" s="12">
        <v>-0.5839499</v>
      </c>
      <c r="J24" s="12">
        <v>-0.5485819</v>
      </c>
      <c r="K24" s="12">
        <v>-1.253802</v>
      </c>
      <c r="L24" s="12">
        <v>-0.9237535</v>
      </c>
      <c r="M24" s="12">
        <v>-0.5254624</v>
      </c>
      <c r="N24" s="12">
        <v>-0.6588408</v>
      </c>
      <c r="O24" s="12">
        <v>-0.2087499</v>
      </c>
      <c r="P24" s="12">
        <v>-0.1290556</v>
      </c>
      <c r="Q24" s="12">
        <v>-0.7393402</v>
      </c>
      <c r="R24" s="12">
        <v>-0.7218874</v>
      </c>
      <c r="S24" s="12">
        <v>-0.1340162</v>
      </c>
      <c r="T24" s="12">
        <v>0.1425875</v>
      </c>
      <c r="U24" s="12">
        <v>23.22698</v>
      </c>
      <c r="V24" s="30">
        <v>0.9509726</v>
      </c>
      <c r="W24" s="1"/>
      <c r="X24" s="6" t="s">
        <v>3</v>
      </c>
      <c r="Y24" s="12">
        <v>-24.60312</v>
      </c>
      <c r="Z24" s="12">
        <v>-0.261049</v>
      </c>
      <c r="AA24" s="12">
        <v>-0.3647573</v>
      </c>
      <c r="AB24" s="12">
        <v>-0.1914844</v>
      </c>
      <c r="AC24" s="12">
        <v>-0.4892333</v>
      </c>
      <c r="AD24" s="12">
        <v>0.1611295</v>
      </c>
      <c r="AE24" s="12">
        <v>0.1816057</v>
      </c>
      <c r="AF24" s="12">
        <v>-0.7790014</v>
      </c>
      <c r="AG24" s="12">
        <v>-0.4860054</v>
      </c>
      <c r="AH24" s="12">
        <v>-0.2221117</v>
      </c>
      <c r="AI24" s="12">
        <v>-0.5531697</v>
      </c>
      <c r="AJ24" s="12">
        <v>-0.4663651</v>
      </c>
      <c r="AK24" s="12">
        <v>0.2577114</v>
      </c>
      <c r="AL24" s="12">
        <v>-0.2418756</v>
      </c>
      <c r="AM24" s="12">
        <v>0.1052078</v>
      </c>
      <c r="AN24" s="12">
        <v>0.2417084</v>
      </c>
      <c r="AO24" s="12">
        <v>0.1827375</v>
      </c>
      <c r="AP24" s="12">
        <v>0.5566618</v>
      </c>
      <c r="AQ24" s="12">
        <v>0.1134118</v>
      </c>
      <c r="AR24" s="12">
        <v>-21.98698</v>
      </c>
      <c r="AS24" s="30">
        <v>-1.453835</v>
      </c>
    </row>
    <row r="25" spans="1:45" ht="12.75">
      <c r="A25" s="5" t="s">
        <v>4</v>
      </c>
      <c r="B25" s="12">
        <v>38.86612</v>
      </c>
      <c r="C25" s="12">
        <v>3.630254</v>
      </c>
      <c r="D25" s="12">
        <v>4.51991</v>
      </c>
      <c r="E25" s="12">
        <v>4.319236</v>
      </c>
      <c r="F25" s="12">
        <v>4.890579</v>
      </c>
      <c r="G25" s="12">
        <v>4.721201</v>
      </c>
      <c r="H25" s="12">
        <v>4.980959</v>
      </c>
      <c r="I25" s="12">
        <v>4.821346</v>
      </c>
      <c r="J25" s="12">
        <v>4.935714</v>
      </c>
      <c r="K25" s="12">
        <v>5.002392</v>
      </c>
      <c r="L25" s="12">
        <v>3.532233</v>
      </c>
      <c r="M25" s="12">
        <v>4.038182</v>
      </c>
      <c r="N25" s="12">
        <v>4.749833</v>
      </c>
      <c r="O25" s="12">
        <v>3.759872</v>
      </c>
      <c r="P25" s="12">
        <v>4.043625</v>
      </c>
      <c r="Q25" s="12">
        <v>3.971887</v>
      </c>
      <c r="R25" s="12">
        <v>5.082308</v>
      </c>
      <c r="S25" s="12">
        <v>4.514964</v>
      </c>
      <c r="T25" s="12">
        <v>5.71489</v>
      </c>
      <c r="U25" s="12">
        <v>9.215013</v>
      </c>
      <c r="V25" s="30">
        <v>5.647284</v>
      </c>
      <c r="W25" s="1"/>
      <c r="X25" s="6" t="s">
        <v>4</v>
      </c>
      <c r="Y25" s="12">
        <v>41.16475</v>
      </c>
      <c r="Z25" s="12">
        <v>3.154378</v>
      </c>
      <c r="AA25" s="12">
        <v>3.524999</v>
      </c>
      <c r="AB25" s="12">
        <v>3.829616</v>
      </c>
      <c r="AC25" s="12">
        <v>4.24637</v>
      </c>
      <c r="AD25" s="12">
        <v>3.87517</v>
      </c>
      <c r="AE25" s="12">
        <v>4.361741</v>
      </c>
      <c r="AF25" s="12">
        <v>3.982204</v>
      </c>
      <c r="AG25" s="12">
        <v>4.026039</v>
      </c>
      <c r="AH25" s="12">
        <v>4.133912</v>
      </c>
      <c r="AI25" s="12">
        <v>3.741871</v>
      </c>
      <c r="AJ25" s="12">
        <v>4.428573</v>
      </c>
      <c r="AK25" s="12">
        <v>4.759592</v>
      </c>
      <c r="AL25" s="12">
        <v>3.93813</v>
      </c>
      <c r="AM25" s="12">
        <v>4.401436</v>
      </c>
      <c r="AN25" s="12">
        <v>4.77077</v>
      </c>
      <c r="AO25" s="12">
        <v>4.485502</v>
      </c>
      <c r="AP25" s="12">
        <v>4.624281</v>
      </c>
      <c r="AQ25" s="12">
        <v>5.258329</v>
      </c>
      <c r="AR25" s="12">
        <v>8.225157</v>
      </c>
      <c r="AS25" s="30">
        <v>5.295595</v>
      </c>
    </row>
    <row r="26" spans="1:45" ht="12.75">
      <c r="A26" s="5" t="s">
        <v>5</v>
      </c>
      <c r="B26" s="12">
        <v>0.3551495</v>
      </c>
      <c r="C26" s="12">
        <v>-0.1279416</v>
      </c>
      <c r="D26" s="12">
        <v>-0.06571787</v>
      </c>
      <c r="E26" s="12">
        <v>-0.1767521</v>
      </c>
      <c r="F26" s="12">
        <v>-0.2425302</v>
      </c>
      <c r="G26" s="12">
        <v>-0.3203228</v>
      </c>
      <c r="H26" s="12">
        <v>-0.2593852</v>
      </c>
      <c r="I26" s="12">
        <v>-0.2778578</v>
      </c>
      <c r="J26" s="12">
        <v>-0.3973429</v>
      </c>
      <c r="K26" s="12">
        <v>-0.3171655</v>
      </c>
      <c r="L26" s="12">
        <v>-0.4354396</v>
      </c>
      <c r="M26" s="12">
        <v>-0.2179331</v>
      </c>
      <c r="N26" s="12">
        <v>-0.2031034</v>
      </c>
      <c r="O26" s="12">
        <v>-0.1663022</v>
      </c>
      <c r="P26" s="12">
        <v>-0.3751029</v>
      </c>
      <c r="Q26" s="12">
        <v>-0.6116966</v>
      </c>
      <c r="R26" s="12">
        <v>-0.2970035</v>
      </c>
      <c r="S26" s="12">
        <v>-0.2192283</v>
      </c>
      <c r="T26" s="12">
        <v>-0.1534214</v>
      </c>
      <c r="U26" s="12">
        <v>0.3824201</v>
      </c>
      <c r="V26" s="30">
        <v>-0.2322086</v>
      </c>
      <c r="W26" s="1"/>
      <c r="X26" s="6" t="s">
        <v>5</v>
      </c>
      <c r="Y26" s="12">
        <v>-1.429775</v>
      </c>
      <c r="Z26" s="12">
        <v>0.02481338</v>
      </c>
      <c r="AA26" s="12">
        <v>-0.06917591</v>
      </c>
      <c r="AB26" s="12">
        <v>-0.09347224</v>
      </c>
      <c r="AC26" s="12">
        <v>0.01518098</v>
      </c>
      <c r="AD26" s="12">
        <v>0.0904288</v>
      </c>
      <c r="AE26" s="12">
        <v>-0.03804894</v>
      </c>
      <c r="AF26" s="12">
        <v>-0.09844725</v>
      </c>
      <c r="AG26" s="12">
        <v>0.02691284</v>
      </c>
      <c r="AH26" s="12">
        <v>0.02128206</v>
      </c>
      <c r="AI26" s="12">
        <v>0.03354078</v>
      </c>
      <c r="AJ26" s="12">
        <v>-0.01024207</v>
      </c>
      <c r="AK26" s="12">
        <v>-0.0189842</v>
      </c>
      <c r="AL26" s="12">
        <v>-0.2489723</v>
      </c>
      <c r="AM26" s="12">
        <v>-0.008352442</v>
      </c>
      <c r="AN26" s="12">
        <v>0.02896898</v>
      </c>
      <c r="AO26" s="12">
        <v>0.005201212</v>
      </c>
      <c r="AP26" s="12">
        <v>0.03780497</v>
      </c>
      <c r="AQ26" s="12">
        <v>0.2132705</v>
      </c>
      <c r="AR26" s="12">
        <v>-0.9343175</v>
      </c>
      <c r="AS26" s="30">
        <v>-0.07149835</v>
      </c>
    </row>
    <row r="27" spans="1:45" ht="12.75">
      <c r="A27" s="5" t="s">
        <v>6</v>
      </c>
      <c r="B27" s="12">
        <v>-4.351357</v>
      </c>
      <c r="C27" s="12">
        <v>0.1153354</v>
      </c>
      <c r="D27" s="12">
        <v>-0.361098</v>
      </c>
      <c r="E27" s="12">
        <v>-0.1339796</v>
      </c>
      <c r="F27" s="12">
        <v>-0.03533865</v>
      </c>
      <c r="G27" s="12">
        <v>-0.04397257</v>
      </c>
      <c r="H27" s="12">
        <v>-0.1510589</v>
      </c>
      <c r="I27" s="12">
        <v>-0.09625046</v>
      </c>
      <c r="J27" s="12">
        <v>-0.1552777</v>
      </c>
      <c r="K27" s="12">
        <v>-0.03983218</v>
      </c>
      <c r="L27" s="12">
        <v>0.1657281</v>
      </c>
      <c r="M27" s="12">
        <v>0.0265467</v>
      </c>
      <c r="N27" s="12">
        <v>-0.1045529</v>
      </c>
      <c r="O27" s="12">
        <v>-0.168768</v>
      </c>
      <c r="P27" s="12">
        <v>0.01231123</v>
      </c>
      <c r="Q27" s="12">
        <v>-0.03835573</v>
      </c>
      <c r="R27" s="12">
        <v>-0.09024491</v>
      </c>
      <c r="S27" s="12">
        <v>-0.01655499</v>
      </c>
      <c r="T27" s="12">
        <v>-0.08156599</v>
      </c>
      <c r="U27" s="12">
        <v>-2.249968</v>
      </c>
      <c r="V27" s="30">
        <v>-0.2569536</v>
      </c>
      <c r="W27" s="1"/>
      <c r="X27" s="6" t="s">
        <v>6</v>
      </c>
      <c r="Y27" s="12">
        <v>-5.452805</v>
      </c>
      <c r="Z27" s="12">
        <v>0.378144</v>
      </c>
      <c r="AA27" s="12">
        <v>0.000621161</v>
      </c>
      <c r="AB27" s="12">
        <v>0.01596428</v>
      </c>
      <c r="AC27" s="12">
        <v>0.02579835</v>
      </c>
      <c r="AD27" s="12">
        <v>0.1012358</v>
      </c>
      <c r="AE27" s="12">
        <v>0.01186594</v>
      </c>
      <c r="AF27" s="12">
        <v>0.06484984</v>
      </c>
      <c r="AG27" s="12">
        <v>0.2202543</v>
      </c>
      <c r="AH27" s="12">
        <v>0.3331384</v>
      </c>
      <c r="AI27" s="12">
        <v>0.5234152</v>
      </c>
      <c r="AJ27" s="12">
        <v>0.1913402</v>
      </c>
      <c r="AK27" s="12">
        <v>0.07668465</v>
      </c>
      <c r="AL27" s="12">
        <v>0.1414315</v>
      </c>
      <c r="AM27" s="12">
        <v>0.1807</v>
      </c>
      <c r="AN27" s="12">
        <v>0.2215695</v>
      </c>
      <c r="AO27" s="12">
        <v>0.148151</v>
      </c>
      <c r="AP27" s="12">
        <v>0.09682866</v>
      </c>
      <c r="AQ27" s="12">
        <v>0.09492768</v>
      </c>
      <c r="AR27" s="12">
        <v>-2.682598</v>
      </c>
      <c r="AS27" s="30">
        <v>-0.07948121</v>
      </c>
    </row>
    <row r="28" spans="1:45" ht="12.75">
      <c r="A28" s="5" t="s">
        <v>7</v>
      </c>
      <c r="B28" s="12">
        <v>0.3942365</v>
      </c>
      <c r="C28" s="12">
        <v>-0.01279794</v>
      </c>
      <c r="D28" s="12">
        <v>-0.01789426</v>
      </c>
      <c r="E28" s="12">
        <v>-0.04412847</v>
      </c>
      <c r="F28" s="12">
        <v>-0.09554164</v>
      </c>
      <c r="G28" s="12">
        <v>-0.05561364</v>
      </c>
      <c r="H28" s="12">
        <v>-0.05574584</v>
      </c>
      <c r="I28" s="12">
        <v>-0.0779476</v>
      </c>
      <c r="J28" s="12">
        <v>-0.09540753</v>
      </c>
      <c r="K28" s="12">
        <v>-0.04774695</v>
      </c>
      <c r="L28" s="12">
        <v>0.0633947</v>
      </c>
      <c r="M28" s="12">
        <v>-0.02596093</v>
      </c>
      <c r="N28" s="12">
        <v>-0.02723809</v>
      </c>
      <c r="O28" s="12">
        <v>-0.008573898</v>
      </c>
      <c r="P28" s="12">
        <v>-0.1418738</v>
      </c>
      <c r="Q28" s="12">
        <v>-0.00274927</v>
      </c>
      <c r="R28" s="12">
        <v>0.04271314</v>
      </c>
      <c r="S28" s="12">
        <v>-0.07984042</v>
      </c>
      <c r="T28" s="12">
        <v>-0.02883867</v>
      </c>
      <c r="U28" s="12">
        <v>-0.04765754</v>
      </c>
      <c r="V28" s="30">
        <v>-0.02728683</v>
      </c>
      <c r="W28" s="1"/>
      <c r="X28" s="6" t="s">
        <v>7</v>
      </c>
      <c r="Y28" s="12">
        <v>0.4213315</v>
      </c>
      <c r="Z28" s="12">
        <v>0.02065619</v>
      </c>
      <c r="AA28" s="12">
        <v>-0.009611878</v>
      </c>
      <c r="AB28" s="12">
        <v>0.005320709</v>
      </c>
      <c r="AC28" s="12">
        <v>-0.04928541</v>
      </c>
      <c r="AD28" s="12">
        <v>0.01535381</v>
      </c>
      <c r="AE28" s="12">
        <v>-0.00313206</v>
      </c>
      <c r="AF28" s="12">
        <v>0.08354191</v>
      </c>
      <c r="AG28" s="12">
        <v>0.06424607</v>
      </c>
      <c r="AH28" s="12">
        <v>0.08191543</v>
      </c>
      <c r="AI28" s="12">
        <v>0.06166997</v>
      </c>
      <c r="AJ28" s="12">
        <v>0.03477</v>
      </c>
      <c r="AK28" s="12">
        <v>-0.07399021</v>
      </c>
      <c r="AL28" s="12">
        <v>-0.07083582</v>
      </c>
      <c r="AM28" s="12">
        <v>-0.09301886</v>
      </c>
      <c r="AN28" s="12">
        <v>-0.0630064</v>
      </c>
      <c r="AO28" s="12">
        <v>0.06537282</v>
      </c>
      <c r="AP28" s="12">
        <v>0.01133828</v>
      </c>
      <c r="AQ28" s="12">
        <v>-0.01901971</v>
      </c>
      <c r="AR28" s="12">
        <v>-0.09688667</v>
      </c>
      <c r="AS28" s="30">
        <v>0.01130746</v>
      </c>
    </row>
    <row r="29" spans="1:45" ht="12.75">
      <c r="A29" s="5" t="s">
        <v>8</v>
      </c>
      <c r="B29" s="12">
        <v>2.561891</v>
      </c>
      <c r="C29" s="12">
        <v>0.7786753</v>
      </c>
      <c r="D29" s="12">
        <v>0.7622851</v>
      </c>
      <c r="E29" s="12">
        <v>0.8576199</v>
      </c>
      <c r="F29" s="12">
        <v>0.8434589</v>
      </c>
      <c r="G29" s="12">
        <v>0.8757451</v>
      </c>
      <c r="H29" s="12">
        <v>0.826898</v>
      </c>
      <c r="I29" s="12">
        <v>0.8411579</v>
      </c>
      <c r="J29" s="12">
        <v>0.8449805</v>
      </c>
      <c r="K29" s="12">
        <v>0.8662786</v>
      </c>
      <c r="L29" s="12">
        <v>0.8307054</v>
      </c>
      <c r="M29" s="12">
        <v>0.8129849</v>
      </c>
      <c r="N29" s="12">
        <v>0.7838376</v>
      </c>
      <c r="O29" s="12">
        <v>0.809083</v>
      </c>
      <c r="P29" s="12">
        <v>0.793603</v>
      </c>
      <c r="Q29" s="12">
        <v>0.7279531</v>
      </c>
      <c r="R29" s="12">
        <v>0.8172906</v>
      </c>
      <c r="S29" s="12">
        <v>0.8980968</v>
      </c>
      <c r="T29" s="12">
        <v>0.848064</v>
      </c>
      <c r="U29" s="12">
        <v>0.6465588</v>
      </c>
      <c r="V29" s="30">
        <v>0.8679741</v>
      </c>
      <c r="W29" s="1"/>
      <c r="X29" s="6" t="s">
        <v>8</v>
      </c>
      <c r="Y29" s="12">
        <v>2.703607</v>
      </c>
      <c r="Z29" s="12">
        <v>0.7200402</v>
      </c>
      <c r="AA29" s="12">
        <v>0.7824561</v>
      </c>
      <c r="AB29" s="12">
        <v>0.8596489</v>
      </c>
      <c r="AC29" s="12">
        <v>0.8482003</v>
      </c>
      <c r="AD29" s="12">
        <v>0.8455708</v>
      </c>
      <c r="AE29" s="12">
        <v>0.8376842</v>
      </c>
      <c r="AF29" s="12">
        <v>0.8466547</v>
      </c>
      <c r="AG29" s="12">
        <v>0.8632924</v>
      </c>
      <c r="AH29" s="12">
        <v>0.8449275</v>
      </c>
      <c r="AI29" s="12">
        <v>0.8442917</v>
      </c>
      <c r="AJ29" s="12">
        <v>0.7802047</v>
      </c>
      <c r="AK29" s="12">
        <v>0.8023207</v>
      </c>
      <c r="AL29" s="12">
        <v>0.7971547</v>
      </c>
      <c r="AM29" s="12">
        <v>0.7864061</v>
      </c>
      <c r="AN29" s="12">
        <v>0.8227236</v>
      </c>
      <c r="AO29" s="12">
        <v>0.7911259</v>
      </c>
      <c r="AP29" s="12">
        <v>0.8644428</v>
      </c>
      <c r="AQ29" s="12">
        <v>0.8559807</v>
      </c>
      <c r="AR29" s="12">
        <v>0.7538569</v>
      </c>
      <c r="AS29" s="30">
        <v>0.8692237</v>
      </c>
    </row>
    <row r="30" spans="1:45" ht="12.75">
      <c r="A30" s="5" t="s">
        <v>9</v>
      </c>
      <c r="B30" s="12">
        <v>0.1343045</v>
      </c>
      <c r="C30" s="12">
        <v>-0.02284035</v>
      </c>
      <c r="D30" s="12">
        <v>-0.009281075</v>
      </c>
      <c r="E30" s="12">
        <v>0.01285099</v>
      </c>
      <c r="F30" s="12">
        <v>-0.006437312</v>
      </c>
      <c r="G30" s="12">
        <v>-0.01068721</v>
      </c>
      <c r="H30" s="12">
        <v>-0.02327881</v>
      </c>
      <c r="I30" s="12">
        <v>-0.02528504</v>
      </c>
      <c r="J30" s="12">
        <v>0.01424558</v>
      </c>
      <c r="K30" s="12">
        <v>-0.03830018</v>
      </c>
      <c r="L30" s="12">
        <v>-0.0196012</v>
      </c>
      <c r="M30" s="12">
        <v>-0.01115815</v>
      </c>
      <c r="N30" s="12">
        <v>-0.02236782</v>
      </c>
      <c r="O30" s="12">
        <v>0.01517022</v>
      </c>
      <c r="P30" s="12">
        <v>-0.02498862</v>
      </c>
      <c r="Q30" s="12">
        <v>0.0254013</v>
      </c>
      <c r="R30" s="12">
        <v>0.01825422</v>
      </c>
      <c r="S30" s="12">
        <v>0.008881398</v>
      </c>
      <c r="T30" s="12">
        <v>0.003774781</v>
      </c>
      <c r="U30" s="12">
        <v>-0.01901032</v>
      </c>
      <c r="V30" s="30">
        <v>-0.002752036</v>
      </c>
      <c r="W30" s="1"/>
      <c r="X30" s="6" t="s">
        <v>9</v>
      </c>
      <c r="Y30" s="12">
        <v>0.1076398</v>
      </c>
      <c r="Z30" s="12">
        <v>0.05501147</v>
      </c>
      <c r="AA30" s="12">
        <v>-0.01013962</v>
      </c>
      <c r="AB30" s="12">
        <v>0.002272028</v>
      </c>
      <c r="AC30" s="12">
        <v>-0.05319113</v>
      </c>
      <c r="AD30" s="12">
        <v>-0.02361645</v>
      </c>
      <c r="AE30" s="12">
        <v>-0.01494886</v>
      </c>
      <c r="AF30" s="12">
        <v>-0.02408171</v>
      </c>
      <c r="AG30" s="12">
        <v>-0.01714237</v>
      </c>
      <c r="AH30" s="12">
        <v>0.02315161</v>
      </c>
      <c r="AI30" s="12">
        <v>0.04609755</v>
      </c>
      <c r="AJ30" s="12">
        <v>0.01247739</v>
      </c>
      <c r="AK30" s="12">
        <v>-0.02451008</v>
      </c>
      <c r="AL30" s="12">
        <v>0.01553971</v>
      </c>
      <c r="AM30" s="12">
        <v>-0.04066729</v>
      </c>
      <c r="AN30" s="12">
        <v>0.03047251</v>
      </c>
      <c r="AO30" s="12">
        <v>0.03737846</v>
      </c>
      <c r="AP30" s="12">
        <v>-0.01198314</v>
      </c>
      <c r="AQ30" s="12">
        <v>0.01262211</v>
      </c>
      <c r="AR30" s="12">
        <v>0.006223757</v>
      </c>
      <c r="AS30" s="30">
        <v>0.00379211</v>
      </c>
    </row>
    <row r="31" spans="1:45" ht="12.75">
      <c r="A31" s="5" t="s">
        <v>10</v>
      </c>
      <c r="B31" s="12">
        <v>0.4592633</v>
      </c>
      <c r="C31" s="12">
        <v>0.4992033</v>
      </c>
      <c r="D31" s="12">
        <v>0.4590881</v>
      </c>
      <c r="E31" s="12">
        <v>0.4741369</v>
      </c>
      <c r="F31" s="12">
        <v>0.4888119</v>
      </c>
      <c r="G31" s="12">
        <v>0.4707943</v>
      </c>
      <c r="H31" s="12">
        <v>0.4792301</v>
      </c>
      <c r="I31" s="12">
        <v>0.4702774</v>
      </c>
      <c r="J31" s="12">
        <v>0.4754062</v>
      </c>
      <c r="K31" s="12">
        <v>0.4729686</v>
      </c>
      <c r="L31" s="12">
        <v>0.4512929</v>
      </c>
      <c r="M31" s="12">
        <v>0.456399</v>
      </c>
      <c r="N31" s="12">
        <v>0.460682</v>
      </c>
      <c r="O31" s="12">
        <v>0.4652729</v>
      </c>
      <c r="P31" s="12">
        <v>0.4609345</v>
      </c>
      <c r="Q31" s="12">
        <v>0.4527047</v>
      </c>
      <c r="R31" s="12">
        <v>0.4503963</v>
      </c>
      <c r="S31" s="12">
        <v>0.456513</v>
      </c>
      <c r="T31" s="12">
        <v>0.4811843</v>
      </c>
      <c r="U31" s="12">
        <v>0.4744227</v>
      </c>
      <c r="V31" s="30">
        <v>0.4680085</v>
      </c>
      <c r="W31" s="1"/>
      <c r="X31" s="6" t="s">
        <v>10</v>
      </c>
      <c r="Y31" s="12">
        <v>0.4192163</v>
      </c>
      <c r="Z31" s="12">
        <v>0.4851718</v>
      </c>
      <c r="AA31" s="12">
        <v>0.4556831</v>
      </c>
      <c r="AB31" s="12">
        <v>0.4761334</v>
      </c>
      <c r="AC31" s="12">
        <v>0.4906856</v>
      </c>
      <c r="AD31" s="12">
        <v>0.4710647</v>
      </c>
      <c r="AE31" s="12">
        <v>0.481656</v>
      </c>
      <c r="AF31" s="12">
        <v>0.4833038</v>
      </c>
      <c r="AG31" s="12">
        <v>0.4962915</v>
      </c>
      <c r="AH31" s="12">
        <v>0.4888545</v>
      </c>
      <c r="AI31" s="12">
        <v>0.4917535</v>
      </c>
      <c r="AJ31" s="12">
        <v>0.4784221</v>
      </c>
      <c r="AK31" s="12">
        <v>0.4741153</v>
      </c>
      <c r="AL31" s="12">
        <v>0.4786501</v>
      </c>
      <c r="AM31" s="12">
        <v>0.480694</v>
      </c>
      <c r="AN31" s="12">
        <v>0.4702939</v>
      </c>
      <c r="AO31" s="12">
        <v>0.4505281</v>
      </c>
      <c r="AP31" s="12">
        <v>0.4702166</v>
      </c>
      <c r="AQ31" s="12">
        <v>0.4743821</v>
      </c>
      <c r="AR31" s="12">
        <v>0.4364225</v>
      </c>
      <c r="AS31" s="30">
        <v>0.4748319</v>
      </c>
    </row>
    <row r="32" spans="1:45" ht="12.75">
      <c r="A32" s="5" t="s">
        <v>11</v>
      </c>
      <c r="B32" s="12">
        <v>0.1381333</v>
      </c>
      <c r="C32" s="12">
        <v>0.0002198984</v>
      </c>
      <c r="D32" s="12">
        <v>0.004520343</v>
      </c>
      <c r="E32" s="12">
        <v>0.02000251</v>
      </c>
      <c r="F32" s="12">
        <v>-0.01953393</v>
      </c>
      <c r="G32" s="12">
        <v>0.001313351</v>
      </c>
      <c r="H32" s="12">
        <v>0.001416658</v>
      </c>
      <c r="I32" s="12">
        <v>-0.03159822</v>
      </c>
      <c r="J32" s="12">
        <v>-0.01676084</v>
      </c>
      <c r="K32" s="12">
        <v>-0.008446173</v>
      </c>
      <c r="L32" s="12">
        <v>0.004173627</v>
      </c>
      <c r="M32" s="12">
        <v>0.00818985</v>
      </c>
      <c r="N32" s="12">
        <v>-0.02045423</v>
      </c>
      <c r="O32" s="12">
        <v>0.01099699</v>
      </c>
      <c r="P32" s="12">
        <v>-0.07302346</v>
      </c>
      <c r="Q32" s="12">
        <v>0.005686296</v>
      </c>
      <c r="R32" s="12">
        <v>0.04096479</v>
      </c>
      <c r="S32" s="12">
        <v>-0.01069789</v>
      </c>
      <c r="T32" s="12">
        <v>0.006944626</v>
      </c>
      <c r="U32" s="12">
        <v>-0.0002180848</v>
      </c>
      <c r="V32" s="30">
        <v>0</v>
      </c>
      <c r="W32" s="1"/>
      <c r="X32" s="6" t="s">
        <v>11</v>
      </c>
      <c r="Y32" s="12">
        <v>0.1460242</v>
      </c>
      <c r="Z32" s="12">
        <v>0.05651625</v>
      </c>
      <c r="AA32" s="12">
        <v>0.001132467</v>
      </c>
      <c r="AB32" s="12">
        <v>0.004782033</v>
      </c>
      <c r="AC32" s="12">
        <v>-0.04765862</v>
      </c>
      <c r="AD32" s="12">
        <v>-0.0396801</v>
      </c>
      <c r="AE32" s="12">
        <v>-0.007525426</v>
      </c>
      <c r="AF32" s="12">
        <v>-0.02157547</v>
      </c>
      <c r="AG32" s="12">
        <v>-0.0009464997</v>
      </c>
      <c r="AH32" s="12">
        <v>-0.01382509</v>
      </c>
      <c r="AI32" s="12">
        <v>0.02058258</v>
      </c>
      <c r="AJ32" s="12">
        <v>-0.01525184</v>
      </c>
      <c r="AK32" s="12">
        <v>-0.0294724</v>
      </c>
      <c r="AL32" s="12">
        <v>0.01558719</v>
      </c>
      <c r="AM32" s="12">
        <v>-0.04269206</v>
      </c>
      <c r="AN32" s="12">
        <v>0.04303477</v>
      </c>
      <c r="AO32" s="12">
        <v>0.05295793</v>
      </c>
      <c r="AP32" s="12">
        <v>-0.01469617</v>
      </c>
      <c r="AQ32" s="12">
        <v>-0.01453803</v>
      </c>
      <c r="AR32" s="12">
        <v>-0.03341278</v>
      </c>
      <c r="AS32" s="30">
        <v>0</v>
      </c>
    </row>
    <row r="33" spans="1:45" ht="12.75">
      <c r="A33" s="5" t="s">
        <v>12</v>
      </c>
      <c r="B33" s="12">
        <v>0.573642</v>
      </c>
      <c r="C33" s="12">
        <v>0.617855</v>
      </c>
      <c r="D33" s="12">
        <v>0.6137142</v>
      </c>
      <c r="E33" s="12">
        <v>0.6206591</v>
      </c>
      <c r="F33" s="12">
        <v>0.6247607</v>
      </c>
      <c r="G33" s="12">
        <v>0.6257844</v>
      </c>
      <c r="H33" s="12">
        <v>0.6235081</v>
      </c>
      <c r="I33" s="12">
        <v>0.620655</v>
      </c>
      <c r="J33" s="12">
        <v>0.6229962</v>
      </c>
      <c r="K33" s="12">
        <v>0.6195165</v>
      </c>
      <c r="L33" s="12">
        <v>0.6346285</v>
      </c>
      <c r="M33" s="12">
        <v>0.6305426</v>
      </c>
      <c r="N33" s="12">
        <v>0.6304575</v>
      </c>
      <c r="O33" s="12">
        <v>0.632656</v>
      </c>
      <c r="P33" s="12">
        <v>0.6318416</v>
      </c>
      <c r="Q33" s="12">
        <v>0.6260082</v>
      </c>
      <c r="R33" s="12">
        <v>0.6225333</v>
      </c>
      <c r="S33" s="12">
        <v>0.6231351</v>
      </c>
      <c r="T33" s="12">
        <v>0.6248915</v>
      </c>
      <c r="U33" s="12">
        <v>0.5915542</v>
      </c>
      <c r="V33" s="30">
        <v>0.6222913</v>
      </c>
      <c r="W33" s="1"/>
      <c r="X33" s="6" t="s">
        <v>12</v>
      </c>
      <c r="Y33" s="12">
        <v>0.5661743</v>
      </c>
      <c r="Z33" s="12">
        <v>0.6259857</v>
      </c>
      <c r="AA33" s="12">
        <v>0.6219806</v>
      </c>
      <c r="AB33" s="12">
        <v>0.6338793</v>
      </c>
      <c r="AC33" s="12">
        <v>0.6352402</v>
      </c>
      <c r="AD33" s="12">
        <v>0.6412445</v>
      </c>
      <c r="AE33" s="12">
        <v>0.6350688</v>
      </c>
      <c r="AF33" s="12">
        <v>0.6354242</v>
      </c>
      <c r="AG33" s="12">
        <v>0.6393326</v>
      </c>
      <c r="AH33" s="12">
        <v>0.6353638</v>
      </c>
      <c r="AI33" s="12">
        <v>0.6423981</v>
      </c>
      <c r="AJ33" s="12">
        <v>0.637152</v>
      </c>
      <c r="AK33" s="12">
        <v>0.6394793</v>
      </c>
      <c r="AL33" s="12">
        <v>0.640623</v>
      </c>
      <c r="AM33" s="12">
        <v>0.6366152</v>
      </c>
      <c r="AN33" s="12">
        <v>0.6300667</v>
      </c>
      <c r="AO33" s="12">
        <v>0.6292532</v>
      </c>
      <c r="AP33" s="12">
        <v>0.6267337</v>
      </c>
      <c r="AQ33" s="12">
        <v>0.6185707</v>
      </c>
      <c r="AR33" s="12">
        <v>0.5631001</v>
      </c>
      <c r="AS33" s="30">
        <v>0.6296002</v>
      </c>
    </row>
    <row r="34" spans="1:45" ht="12.75">
      <c r="A34" s="5" t="s">
        <v>13</v>
      </c>
      <c r="B34" s="12">
        <v>0.01958225</v>
      </c>
      <c r="C34" s="12">
        <v>0.0004570491</v>
      </c>
      <c r="D34" s="12">
        <v>-0.0008003595</v>
      </c>
      <c r="E34" s="12">
        <v>0.003676562</v>
      </c>
      <c r="F34" s="12">
        <v>-0.001915912</v>
      </c>
      <c r="G34" s="12">
        <v>-0.000282139</v>
      </c>
      <c r="H34" s="12">
        <v>-0.001384528</v>
      </c>
      <c r="I34" s="12">
        <v>-0.005660031</v>
      </c>
      <c r="J34" s="12">
        <v>-0.003268112</v>
      </c>
      <c r="K34" s="12">
        <v>-0.003308841</v>
      </c>
      <c r="L34" s="12">
        <v>0.00100235</v>
      </c>
      <c r="M34" s="12">
        <v>-0.0008172724</v>
      </c>
      <c r="N34" s="12">
        <v>-0.004602909</v>
      </c>
      <c r="O34" s="12">
        <v>0.001930486</v>
      </c>
      <c r="P34" s="12">
        <v>-0.008817794</v>
      </c>
      <c r="Q34" s="12">
        <v>-0.002582251</v>
      </c>
      <c r="R34" s="12">
        <v>0.006007166</v>
      </c>
      <c r="S34" s="12">
        <v>0.0004064771</v>
      </c>
      <c r="T34" s="12">
        <v>0.003495603</v>
      </c>
      <c r="U34" s="12">
        <v>-0.006238088</v>
      </c>
      <c r="V34" s="30">
        <v>-0.0004870456</v>
      </c>
      <c r="W34" s="1"/>
      <c r="X34" s="6" t="s">
        <v>13</v>
      </c>
      <c r="Y34" s="12">
        <v>0.0282021</v>
      </c>
      <c r="Z34" s="12">
        <v>0.009425104</v>
      </c>
      <c r="AA34" s="12">
        <v>0.000461908</v>
      </c>
      <c r="AB34" s="12">
        <v>0.0002956524</v>
      </c>
      <c r="AC34" s="12">
        <v>-0.004971966</v>
      </c>
      <c r="AD34" s="12">
        <v>-0.0008811935</v>
      </c>
      <c r="AE34" s="12">
        <v>0.001905536</v>
      </c>
      <c r="AF34" s="12">
        <v>-0.001781655</v>
      </c>
      <c r="AG34" s="12">
        <v>0.001712864</v>
      </c>
      <c r="AH34" s="12">
        <v>-0.001296243</v>
      </c>
      <c r="AI34" s="12">
        <v>0.002682797</v>
      </c>
      <c r="AJ34" s="12">
        <v>0.001226725</v>
      </c>
      <c r="AK34" s="12">
        <v>-0.002584466</v>
      </c>
      <c r="AL34" s="12">
        <v>0.005729333</v>
      </c>
      <c r="AM34" s="12">
        <v>-0.003049922</v>
      </c>
      <c r="AN34" s="12">
        <v>0.009736439</v>
      </c>
      <c r="AO34" s="12">
        <v>0.01064842</v>
      </c>
      <c r="AP34" s="12">
        <v>0.0002689272</v>
      </c>
      <c r="AQ34" s="12">
        <v>-0.000681996</v>
      </c>
      <c r="AR34" s="12">
        <v>-0.004483161</v>
      </c>
      <c r="AS34" s="30">
        <v>0.00211116</v>
      </c>
    </row>
    <row r="35" spans="1:45" ht="12.75">
      <c r="A35" s="5" t="s">
        <v>14</v>
      </c>
      <c r="B35" s="12">
        <v>0.08222367</v>
      </c>
      <c r="C35" s="12">
        <v>0.06360329</v>
      </c>
      <c r="D35" s="12">
        <v>0.06794534</v>
      </c>
      <c r="E35" s="12">
        <v>0.06299074</v>
      </c>
      <c r="F35" s="12">
        <v>0.06344963</v>
      </c>
      <c r="G35" s="12">
        <v>0.06423485</v>
      </c>
      <c r="H35" s="12">
        <v>0.06436021</v>
      </c>
      <c r="I35" s="12">
        <v>0.06445722</v>
      </c>
      <c r="J35" s="12">
        <v>0.06350741</v>
      </c>
      <c r="K35" s="12">
        <v>0.06313602</v>
      </c>
      <c r="L35" s="12">
        <v>0.06348342</v>
      </c>
      <c r="M35" s="12">
        <v>0.06353562</v>
      </c>
      <c r="N35" s="12">
        <v>0.065459</v>
      </c>
      <c r="O35" s="12">
        <v>0.06565969</v>
      </c>
      <c r="P35" s="12">
        <v>0.06310859</v>
      </c>
      <c r="Q35" s="12">
        <v>0.06100422</v>
      </c>
      <c r="R35" s="12">
        <v>0.06316817</v>
      </c>
      <c r="S35" s="12">
        <v>0.06433981</v>
      </c>
      <c r="T35" s="12">
        <v>0.06605355</v>
      </c>
      <c r="U35" s="12">
        <v>0.05474186</v>
      </c>
      <c r="V35" s="30">
        <v>0.06431945</v>
      </c>
      <c r="W35" s="1"/>
      <c r="X35" s="6" t="s">
        <v>14</v>
      </c>
      <c r="Y35" s="12">
        <v>0.08337903</v>
      </c>
      <c r="Z35" s="12">
        <v>0.0605831</v>
      </c>
      <c r="AA35" s="12">
        <v>0.0668248</v>
      </c>
      <c r="AB35" s="12">
        <v>0.06539622</v>
      </c>
      <c r="AC35" s="12">
        <v>0.06527209</v>
      </c>
      <c r="AD35" s="12">
        <v>0.0656073</v>
      </c>
      <c r="AE35" s="12">
        <v>0.06523529</v>
      </c>
      <c r="AF35" s="12">
        <v>0.06308735</v>
      </c>
      <c r="AG35" s="12">
        <v>0.06259156</v>
      </c>
      <c r="AH35" s="12">
        <v>0.05998277</v>
      </c>
      <c r="AI35" s="12">
        <v>0.05964083</v>
      </c>
      <c r="AJ35" s="12">
        <v>0.0635791</v>
      </c>
      <c r="AK35" s="12">
        <v>0.06572832</v>
      </c>
      <c r="AL35" s="12">
        <v>0.06239382</v>
      </c>
      <c r="AM35" s="12">
        <v>0.06189791</v>
      </c>
      <c r="AN35" s="12">
        <v>0.06145573</v>
      </c>
      <c r="AO35" s="12">
        <v>0.06336654</v>
      </c>
      <c r="AP35" s="12">
        <v>0.06475647</v>
      </c>
      <c r="AQ35" s="12">
        <v>0.06251963</v>
      </c>
      <c r="AR35" s="12">
        <v>0.05053451</v>
      </c>
      <c r="AS35" s="30">
        <v>0.06345608</v>
      </c>
    </row>
    <row r="36" spans="1:45" ht="12.75">
      <c r="A36" s="5" t="s">
        <v>15</v>
      </c>
      <c r="B36" s="12">
        <v>-0.006585886</v>
      </c>
      <c r="C36" s="12">
        <v>-0.003234311</v>
      </c>
      <c r="D36" s="12">
        <v>-0.00285839</v>
      </c>
      <c r="E36" s="12">
        <v>-0.0011579</v>
      </c>
      <c r="F36" s="12">
        <v>-0.002767556</v>
      </c>
      <c r="G36" s="12">
        <v>-0.001716476</v>
      </c>
      <c r="H36" s="12">
        <v>-0.00227813</v>
      </c>
      <c r="I36" s="12">
        <v>-0.003474146</v>
      </c>
      <c r="J36" s="12">
        <v>-0.002927692</v>
      </c>
      <c r="K36" s="12">
        <v>-0.003718475</v>
      </c>
      <c r="L36" s="12">
        <v>-0.002877487</v>
      </c>
      <c r="M36" s="12">
        <v>-0.002921148</v>
      </c>
      <c r="N36" s="12">
        <v>-0.004236588</v>
      </c>
      <c r="O36" s="12">
        <v>-0.001825385</v>
      </c>
      <c r="P36" s="12">
        <v>-0.004273523</v>
      </c>
      <c r="Q36" s="12">
        <v>-0.002097377</v>
      </c>
      <c r="R36" s="12">
        <v>-0.0005956389</v>
      </c>
      <c r="S36" s="12">
        <v>-0.002780168</v>
      </c>
      <c r="T36" s="12">
        <v>-0.0006466725</v>
      </c>
      <c r="U36" s="12">
        <v>-0.00496</v>
      </c>
      <c r="V36" s="30">
        <v>-0.00276602</v>
      </c>
      <c r="W36" s="1"/>
      <c r="X36" s="6" t="s">
        <v>15</v>
      </c>
      <c r="Y36" s="12">
        <v>-0.003172682</v>
      </c>
      <c r="Z36" s="12">
        <v>-0.0008152167</v>
      </c>
      <c r="AA36" s="12">
        <v>-0.003304772</v>
      </c>
      <c r="AB36" s="12">
        <v>-0.002314205</v>
      </c>
      <c r="AC36" s="12">
        <v>-0.003567628</v>
      </c>
      <c r="AD36" s="12">
        <v>-0.002823336</v>
      </c>
      <c r="AE36" s="12">
        <v>-0.001877738</v>
      </c>
      <c r="AF36" s="12">
        <v>-0.002581587</v>
      </c>
      <c r="AG36" s="12">
        <v>-0.002628014</v>
      </c>
      <c r="AH36" s="12">
        <v>-0.002553299</v>
      </c>
      <c r="AI36" s="12">
        <v>-0.00280314</v>
      </c>
      <c r="AJ36" s="12">
        <v>-0.002689753</v>
      </c>
      <c r="AK36" s="12">
        <v>-0.003828103</v>
      </c>
      <c r="AL36" s="12">
        <v>-0.000826829</v>
      </c>
      <c r="AM36" s="12">
        <v>-0.003966293</v>
      </c>
      <c r="AN36" s="12">
        <v>0.0009683545</v>
      </c>
      <c r="AO36" s="12">
        <v>-4.776271E-06</v>
      </c>
      <c r="AP36" s="12">
        <v>-0.002480184</v>
      </c>
      <c r="AQ36" s="12">
        <v>-0.003323094</v>
      </c>
      <c r="AR36" s="12">
        <v>-0.004896281</v>
      </c>
      <c r="AS36" s="30">
        <v>-0.002405233</v>
      </c>
    </row>
    <row r="37" spans="1:45" ht="12.75">
      <c r="A37" s="5" t="s">
        <v>16</v>
      </c>
      <c r="B37" s="12">
        <v>-0.0114317</v>
      </c>
      <c r="C37" s="12">
        <v>0.0205486</v>
      </c>
      <c r="D37" s="12">
        <v>0.02032532</v>
      </c>
      <c r="E37" s="12">
        <v>0.01862522</v>
      </c>
      <c r="F37" s="12">
        <v>0.01736864</v>
      </c>
      <c r="G37" s="12">
        <v>0.01727699</v>
      </c>
      <c r="H37" s="12">
        <v>0.0179112</v>
      </c>
      <c r="I37" s="12">
        <v>0.01645692</v>
      </c>
      <c r="J37" s="12">
        <v>0.01816882</v>
      </c>
      <c r="K37" s="12">
        <v>0.01757388</v>
      </c>
      <c r="L37" s="12">
        <v>0.01886843</v>
      </c>
      <c r="M37" s="12">
        <v>0.01958194</v>
      </c>
      <c r="N37" s="12">
        <v>0.0192187</v>
      </c>
      <c r="O37" s="12">
        <v>0.01760446</v>
      </c>
      <c r="P37" s="12">
        <v>0.01673591</v>
      </c>
      <c r="Q37" s="12">
        <v>0.02053136</v>
      </c>
      <c r="R37" s="12">
        <v>0.01791161</v>
      </c>
      <c r="S37" s="12">
        <v>0.01787983</v>
      </c>
      <c r="T37" s="12">
        <v>0.01944019</v>
      </c>
      <c r="U37" s="12">
        <v>0.009176201</v>
      </c>
      <c r="V37" s="30">
        <v>0.01730008</v>
      </c>
      <c r="W37" s="1"/>
      <c r="X37" s="6" t="s">
        <v>16</v>
      </c>
      <c r="Y37" s="12">
        <v>-0.01627285</v>
      </c>
      <c r="Z37" s="12">
        <v>0.02091334</v>
      </c>
      <c r="AA37" s="12">
        <v>0.01962836</v>
      </c>
      <c r="AB37" s="12">
        <v>0.01654456</v>
      </c>
      <c r="AC37" s="12">
        <v>0.01539331</v>
      </c>
      <c r="AD37" s="12">
        <v>0.01471939</v>
      </c>
      <c r="AE37" s="12">
        <v>0.01670865</v>
      </c>
      <c r="AF37" s="12">
        <v>0.01651746</v>
      </c>
      <c r="AG37" s="12">
        <v>0.01757311</v>
      </c>
      <c r="AH37" s="12">
        <v>0.01759725</v>
      </c>
      <c r="AI37" s="12">
        <v>0.01822311</v>
      </c>
      <c r="AJ37" s="12">
        <v>0.01805325</v>
      </c>
      <c r="AK37" s="12">
        <v>0.01672906</v>
      </c>
      <c r="AL37" s="12">
        <v>0.01727513</v>
      </c>
      <c r="AM37" s="12">
        <v>0.01600038</v>
      </c>
      <c r="AN37" s="12">
        <v>0.01867312</v>
      </c>
      <c r="AO37" s="12">
        <v>0.01800634</v>
      </c>
      <c r="AP37" s="12">
        <v>0.01879788</v>
      </c>
      <c r="AQ37" s="12">
        <v>0.01864806</v>
      </c>
      <c r="AR37" s="12">
        <v>0.0003390054</v>
      </c>
      <c r="AS37" s="30">
        <v>0.01612625</v>
      </c>
    </row>
    <row r="38" spans="1:45" ht="12.75">
      <c r="A38" s="5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0"/>
      <c r="W38" s="1"/>
      <c r="X38" s="6" t="s">
        <v>17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0"/>
    </row>
    <row r="39" spans="1:45" ht="13.5" thickBot="1">
      <c r="A39" s="8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1"/>
      <c r="W39" s="1"/>
      <c r="X39" s="7" t="s">
        <v>18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31"/>
    </row>
    <row r="40" spans="1:45" ht="12.75">
      <c r="A40" s="73" t="s">
        <v>19</v>
      </c>
      <c r="B40" s="321">
        <v>16.98249</v>
      </c>
      <c r="C40" s="321">
        <v>-10.71689</v>
      </c>
      <c r="D40" s="321">
        <v>-8.254752</v>
      </c>
      <c r="E40" s="321">
        <v>-6.597264</v>
      </c>
      <c r="F40" s="321">
        <v>-2.97149</v>
      </c>
      <c r="G40" s="321">
        <v>1.940873</v>
      </c>
      <c r="H40" s="321">
        <v>3.996298</v>
      </c>
      <c r="I40" s="321">
        <v>4.495294</v>
      </c>
      <c r="J40" s="321">
        <v>3.342522</v>
      </c>
      <c r="K40" s="321">
        <v>3.326622</v>
      </c>
      <c r="L40" s="321">
        <v>1.661301</v>
      </c>
      <c r="M40" s="321">
        <v>1.875277</v>
      </c>
      <c r="N40" s="321">
        <v>-1.236717</v>
      </c>
      <c r="O40" s="321">
        <v>-1.456055</v>
      </c>
      <c r="P40" s="321">
        <v>-0.8286376</v>
      </c>
      <c r="Q40" s="321">
        <v>1.307996</v>
      </c>
      <c r="R40" s="321">
        <v>-0.9783676</v>
      </c>
      <c r="S40" s="321">
        <v>-1.276155</v>
      </c>
      <c r="T40" s="321">
        <v>1.231146</v>
      </c>
      <c r="U40" s="321">
        <v>4.473902</v>
      </c>
      <c r="V40" s="29">
        <v>0</v>
      </c>
      <c r="W40" s="1"/>
      <c r="X40" s="6" t="s">
        <v>19</v>
      </c>
      <c r="Y40" s="12">
        <v>43.7103</v>
      </c>
      <c r="Z40" s="12">
        <v>-11.43917</v>
      </c>
      <c r="AA40" s="12">
        <v>-9.393623</v>
      </c>
      <c r="AB40" s="12">
        <v>-9.512444</v>
      </c>
      <c r="AC40" s="12">
        <v>-10.72866</v>
      </c>
      <c r="AD40" s="12">
        <v>-2.70768</v>
      </c>
      <c r="AE40" s="12">
        <v>-0.8685706</v>
      </c>
      <c r="AF40" s="12">
        <v>2.658612</v>
      </c>
      <c r="AG40" s="12">
        <v>0.9315051</v>
      </c>
      <c r="AH40" s="12">
        <v>0.9051825</v>
      </c>
      <c r="AI40" s="12">
        <v>5.412162</v>
      </c>
      <c r="AJ40" s="12">
        <v>1.601245</v>
      </c>
      <c r="AK40" s="12">
        <v>2.076156</v>
      </c>
      <c r="AL40" s="12">
        <v>-1.487542</v>
      </c>
      <c r="AM40" s="12">
        <v>6.167995</v>
      </c>
      <c r="AN40" s="12">
        <v>2.861083</v>
      </c>
      <c r="AO40" s="12">
        <v>2.811785</v>
      </c>
      <c r="AP40" s="12">
        <v>-0.07566921</v>
      </c>
      <c r="AQ40" s="12">
        <v>3.494522</v>
      </c>
      <c r="AR40" s="12">
        <v>-8.703344</v>
      </c>
      <c r="AS40" s="29">
        <v>0</v>
      </c>
    </row>
    <row r="41" spans="1:45" ht="12.75">
      <c r="A41" s="5" t="s">
        <v>20</v>
      </c>
      <c r="B41" s="12">
        <v>3.81237</v>
      </c>
      <c r="C41" s="12">
        <v>3.758064</v>
      </c>
      <c r="D41" s="12">
        <v>2.885205</v>
      </c>
      <c r="E41" s="12">
        <v>2.936415</v>
      </c>
      <c r="F41" s="12">
        <v>2.788191</v>
      </c>
      <c r="G41" s="12">
        <v>2.565889</v>
      </c>
      <c r="H41" s="12">
        <v>2.852351</v>
      </c>
      <c r="I41" s="12">
        <v>3.208698</v>
      </c>
      <c r="J41" s="12">
        <v>4.219026</v>
      </c>
      <c r="K41" s="12">
        <v>3.301991</v>
      </c>
      <c r="L41" s="12">
        <v>2.838794</v>
      </c>
      <c r="M41" s="12">
        <v>3.448004</v>
      </c>
      <c r="N41" s="12">
        <v>3.925699</v>
      </c>
      <c r="O41" s="12">
        <v>3.831172</v>
      </c>
      <c r="P41" s="12">
        <v>3.141755</v>
      </c>
      <c r="Q41" s="12">
        <v>2.47258</v>
      </c>
      <c r="R41" s="12">
        <v>3.284676</v>
      </c>
      <c r="S41" s="12">
        <v>3.749015</v>
      </c>
      <c r="T41" s="12">
        <v>3.471031</v>
      </c>
      <c r="U41" s="12">
        <v>-4.67604</v>
      </c>
      <c r="V41" s="30">
        <v>3.03261</v>
      </c>
      <c r="W41" s="1"/>
      <c r="X41" s="6" t="s">
        <v>20</v>
      </c>
      <c r="Y41" s="12">
        <v>-4.587097</v>
      </c>
      <c r="Z41" s="12">
        <v>0.2350441</v>
      </c>
      <c r="AA41" s="12">
        <v>-0.186249</v>
      </c>
      <c r="AB41" s="12">
        <v>-1.163379</v>
      </c>
      <c r="AC41" s="12">
        <v>-0.5952538</v>
      </c>
      <c r="AD41" s="12">
        <v>-0.6802687</v>
      </c>
      <c r="AE41" s="12">
        <v>-0.86791</v>
      </c>
      <c r="AF41" s="12">
        <v>-1.404165</v>
      </c>
      <c r="AG41" s="12">
        <v>-1.613612</v>
      </c>
      <c r="AH41" s="12">
        <v>-1.564374</v>
      </c>
      <c r="AI41" s="12">
        <v>-1.362449</v>
      </c>
      <c r="AJ41" s="12">
        <v>-0.9158701</v>
      </c>
      <c r="AK41" s="12">
        <v>-1.413876</v>
      </c>
      <c r="AL41" s="12">
        <v>-0.8239021</v>
      </c>
      <c r="AM41" s="12">
        <v>-0.9734368</v>
      </c>
      <c r="AN41" s="12">
        <v>-1.030053</v>
      </c>
      <c r="AO41" s="12">
        <v>-1.510689</v>
      </c>
      <c r="AP41" s="12">
        <v>-0.5759819</v>
      </c>
      <c r="AQ41" s="12">
        <v>-0.6672529</v>
      </c>
      <c r="AR41" s="12">
        <v>2.810721</v>
      </c>
      <c r="AS41" s="30">
        <v>-0.928763</v>
      </c>
    </row>
    <row r="42" spans="1:45" ht="12.75">
      <c r="A42" s="5" t="s">
        <v>21</v>
      </c>
      <c r="B42" s="12">
        <v>-1.809924</v>
      </c>
      <c r="C42" s="12">
        <v>0.168967</v>
      </c>
      <c r="D42" s="12">
        <v>-0.4077966</v>
      </c>
      <c r="E42" s="12">
        <v>-0.6720018</v>
      </c>
      <c r="F42" s="12">
        <v>-0.4577651</v>
      </c>
      <c r="G42" s="12">
        <v>-0.6052511</v>
      </c>
      <c r="H42" s="12">
        <v>-0.4008253</v>
      </c>
      <c r="I42" s="12">
        <v>-0.4963144</v>
      </c>
      <c r="J42" s="12">
        <v>-0.6572191</v>
      </c>
      <c r="K42" s="12">
        <v>-1.012186</v>
      </c>
      <c r="L42" s="12">
        <v>-0.7378018</v>
      </c>
      <c r="M42" s="12">
        <v>-0.6274684</v>
      </c>
      <c r="N42" s="12">
        <v>-0.9056038</v>
      </c>
      <c r="O42" s="12">
        <v>-0.5620046</v>
      </c>
      <c r="P42" s="12">
        <v>-0.9179457</v>
      </c>
      <c r="Q42" s="12">
        <v>-1.082834</v>
      </c>
      <c r="R42" s="12">
        <v>-0.6673285</v>
      </c>
      <c r="S42" s="12">
        <v>-0.1890968</v>
      </c>
      <c r="T42" s="12">
        <v>-0.2272484</v>
      </c>
      <c r="U42" s="12">
        <v>-0.7218479</v>
      </c>
      <c r="V42" s="30">
        <v>-0.6208722</v>
      </c>
      <c r="W42" s="1"/>
      <c r="X42" s="6" t="s">
        <v>21</v>
      </c>
      <c r="Y42" s="12">
        <v>-2.227398</v>
      </c>
      <c r="Z42" s="12">
        <v>0.4808743</v>
      </c>
      <c r="AA42" s="12">
        <v>0.4043277</v>
      </c>
      <c r="AB42" s="12">
        <v>0.1640932</v>
      </c>
      <c r="AC42" s="12">
        <v>0.05322955</v>
      </c>
      <c r="AD42" s="12">
        <v>-0.05289524</v>
      </c>
      <c r="AE42" s="12">
        <v>0.02456017</v>
      </c>
      <c r="AF42" s="12">
        <v>-0.01215425</v>
      </c>
      <c r="AG42" s="12">
        <v>-0.0781072</v>
      </c>
      <c r="AH42" s="12">
        <v>-0.1512511</v>
      </c>
      <c r="AI42" s="12">
        <v>-0.04646857</v>
      </c>
      <c r="AJ42" s="12">
        <v>-0.05884958</v>
      </c>
      <c r="AK42" s="12">
        <v>-0.2808131</v>
      </c>
      <c r="AL42" s="12">
        <v>-0.1490035</v>
      </c>
      <c r="AM42" s="12">
        <v>0.09729808</v>
      </c>
      <c r="AN42" s="12">
        <v>-0.1968164</v>
      </c>
      <c r="AO42" s="12">
        <v>-0.5105113</v>
      </c>
      <c r="AP42" s="12">
        <v>-0.05353653</v>
      </c>
      <c r="AQ42" s="12">
        <v>0.1160184</v>
      </c>
      <c r="AR42" s="12">
        <v>0.2866538</v>
      </c>
      <c r="AS42" s="30">
        <v>-0.0627282</v>
      </c>
    </row>
    <row r="43" spans="1:45" ht="12.75">
      <c r="A43" s="5" t="s">
        <v>22</v>
      </c>
      <c r="B43" s="12">
        <v>1.434237</v>
      </c>
      <c r="C43" s="12">
        <v>1.023866</v>
      </c>
      <c r="D43" s="12">
        <v>0.7956517</v>
      </c>
      <c r="E43" s="12">
        <v>0.4478739</v>
      </c>
      <c r="F43" s="12">
        <v>0.3865181</v>
      </c>
      <c r="G43" s="12">
        <v>0.4954957</v>
      </c>
      <c r="H43" s="12">
        <v>0.6430328</v>
      </c>
      <c r="I43" s="12">
        <v>0.7461793</v>
      </c>
      <c r="J43" s="12">
        <v>0.9067475</v>
      </c>
      <c r="K43" s="12">
        <v>0.8578303</v>
      </c>
      <c r="L43" s="12">
        <v>0.971412</v>
      </c>
      <c r="M43" s="12">
        <v>0.9811756</v>
      </c>
      <c r="N43" s="12">
        <v>0.6179451</v>
      </c>
      <c r="O43" s="12">
        <v>0.7872962</v>
      </c>
      <c r="P43" s="12">
        <v>0.7735518</v>
      </c>
      <c r="Q43" s="12">
        <v>1.184038</v>
      </c>
      <c r="R43" s="12">
        <v>0.693128</v>
      </c>
      <c r="S43" s="12">
        <v>0.5229306</v>
      </c>
      <c r="T43" s="12">
        <v>0.558131</v>
      </c>
      <c r="U43" s="12">
        <v>0.09301123</v>
      </c>
      <c r="V43" s="30">
        <v>0.7439894</v>
      </c>
      <c r="W43" s="1"/>
      <c r="X43" s="6" t="s">
        <v>22</v>
      </c>
      <c r="Y43" s="12">
        <v>-0.54887</v>
      </c>
      <c r="Z43" s="12">
        <v>-0.1715641</v>
      </c>
      <c r="AA43" s="12">
        <v>-0.2574543</v>
      </c>
      <c r="AB43" s="12">
        <v>-0.3816713</v>
      </c>
      <c r="AC43" s="12">
        <v>-0.1443964</v>
      </c>
      <c r="AD43" s="12">
        <v>0.1139639</v>
      </c>
      <c r="AE43" s="12">
        <v>-0.05182718</v>
      </c>
      <c r="AF43" s="12">
        <v>-0.7614559</v>
      </c>
      <c r="AG43" s="12">
        <v>-0.5150561</v>
      </c>
      <c r="AH43" s="12">
        <v>-0.7054303</v>
      </c>
      <c r="AI43" s="12">
        <v>-0.7434041</v>
      </c>
      <c r="AJ43" s="12">
        <v>-0.6135356</v>
      </c>
      <c r="AK43" s="12">
        <v>-0.2322749</v>
      </c>
      <c r="AL43" s="12">
        <v>-0.6112437</v>
      </c>
      <c r="AM43" s="12">
        <v>-0.6759163</v>
      </c>
      <c r="AN43" s="12">
        <v>-0.6257342</v>
      </c>
      <c r="AO43" s="12">
        <v>-0.4697803</v>
      </c>
      <c r="AP43" s="12">
        <v>-0.5787091</v>
      </c>
      <c r="AQ43" s="12">
        <v>-0.4320067</v>
      </c>
      <c r="AR43" s="12">
        <v>-0.1274759</v>
      </c>
      <c r="AS43" s="30">
        <v>-0.4298308</v>
      </c>
    </row>
    <row r="44" spans="1:45" ht="12.75">
      <c r="A44" s="5" t="s">
        <v>23</v>
      </c>
      <c r="B44" s="12">
        <v>2.606946</v>
      </c>
      <c r="C44" s="12">
        <v>-0.02757802</v>
      </c>
      <c r="D44" s="12">
        <v>-0.1335207</v>
      </c>
      <c r="E44" s="12">
        <v>-0.1087281</v>
      </c>
      <c r="F44" s="12">
        <v>-0.1444822</v>
      </c>
      <c r="G44" s="12">
        <v>-0.0892872</v>
      </c>
      <c r="H44" s="12">
        <v>-0.002097531</v>
      </c>
      <c r="I44" s="12">
        <v>0.01928073</v>
      </c>
      <c r="J44" s="12">
        <v>-0.1581413</v>
      </c>
      <c r="K44" s="12">
        <v>-0.3351662</v>
      </c>
      <c r="L44" s="12">
        <v>0.01017794</v>
      </c>
      <c r="M44" s="12">
        <v>-0.1299953</v>
      </c>
      <c r="N44" s="12">
        <v>-0.07601077</v>
      </c>
      <c r="O44" s="12">
        <v>-0.134112</v>
      </c>
      <c r="P44" s="12">
        <v>-0.222989</v>
      </c>
      <c r="Q44" s="12">
        <v>0.04238572</v>
      </c>
      <c r="R44" s="12">
        <v>-0.107142</v>
      </c>
      <c r="S44" s="12">
        <v>-0.1201559</v>
      </c>
      <c r="T44" s="12">
        <v>-0.03367765</v>
      </c>
      <c r="U44" s="12">
        <v>-0.2545316</v>
      </c>
      <c r="V44" s="30">
        <v>-0.02414433</v>
      </c>
      <c r="W44" s="1"/>
      <c r="X44" s="6" t="s">
        <v>23</v>
      </c>
      <c r="Y44" s="12">
        <v>2.305896</v>
      </c>
      <c r="Z44" s="12">
        <v>0.001302366</v>
      </c>
      <c r="AA44" s="12">
        <v>-0.0583739</v>
      </c>
      <c r="AB44" s="12">
        <v>0.05169617</v>
      </c>
      <c r="AC44" s="12">
        <v>0.1613254</v>
      </c>
      <c r="AD44" s="12">
        <v>0.1104891</v>
      </c>
      <c r="AE44" s="12">
        <v>0.03238756</v>
      </c>
      <c r="AF44" s="12">
        <v>0.1019067</v>
      </c>
      <c r="AG44" s="12">
        <v>-0.0404457</v>
      </c>
      <c r="AH44" s="12">
        <v>-0.1016882</v>
      </c>
      <c r="AI44" s="12">
        <v>-0.04204357</v>
      </c>
      <c r="AJ44" s="12">
        <v>-0.01725268</v>
      </c>
      <c r="AK44" s="12">
        <v>-0.06400589</v>
      </c>
      <c r="AL44" s="12">
        <v>-0.05722602</v>
      </c>
      <c r="AM44" s="12">
        <v>-0.1613646</v>
      </c>
      <c r="AN44" s="12">
        <v>-0.03453749</v>
      </c>
      <c r="AO44" s="12">
        <v>-0.01643522</v>
      </c>
      <c r="AP44" s="12">
        <v>0.001835449</v>
      </c>
      <c r="AQ44" s="12">
        <v>0.07710203</v>
      </c>
      <c r="AR44" s="12">
        <v>-0.4125474</v>
      </c>
      <c r="AS44" s="30">
        <v>0.04483932</v>
      </c>
    </row>
    <row r="45" spans="1:45" ht="12.75">
      <c r="A45" s="5" t="s">
        <v>24</v>
      </c>
      <c r="B45" s="12">
        <v>0.4370272</v>
      </c>
      <c r="C45" s="12">
        <v>-0.01034917</v>
      </c>
      <c r="D45" s="12">
        <v>-0.01292576</v>
      </c>
      <c r="E45" s="12">
        <v>0.09066219</v>
      </c>
      <c r="F45" s="12">
        <v>-0.004572378</v>
      </c>
      <c r="G45" s="12">
        <v>0.0181893</v>
      </c>
      <c r="H45" s="12">
        <v>0.06945925</v>
      </c>
      <c r="I45" s="12">
        <v>0.1408263</v>
      </c>
      <c r="J45" s="12">
        <v>0.1149521</v>
      </c>
      <c r="K45" s="12">
        <v>0.1055918</v>
      </c>
      <c r="L45" s="12">
        <v>0.04576075</v>
      </c>
      <c r="M45" s="12">
        <v>0.009743125</v>
      </c>
      <c r="N45" s="12">
        <v>-0.02231721</v>
      </c>
      <c r="O45" s="12">
        <v>0.04368503</v>
      </c>
      <c r="P45" s="12">
        <v>-0.04667482</v>
      </c>
      <c r="Q45" s="12">
        <v>0.01687241</v>
      </c>
      <c r="R45" s="12">
        <v>0.04733065</v>
      </c>
      <c r="S45" s="12">
        <v>0.07584025</v>
      </c>
      <c r="T45" s="12">
        <v>0.04753066</v>
      </c>
      <c r="U45" s="12">
        <v>-0.308019</v>
      </c>
      <c r="V45" s="30">
        <v>0.04128785</v>
      </c>
      <c r="W45" s="1"/>
      <c r="X45" s="6" t="s">
        <v>24</v>
      </c>
      <c r="Y45" s="12">
        <v>0.1478861</v>
      </c>
      <c r="Z45" s="12">
        <v>0.1095573</v>
      </c>
      <c r="AA45" s="12">
        <v>0.04493944</v>
      </c>
      <c r="AB45" s="12">
        <v>0.1018071</v>
      </c>
      <c r="AC45" s="12">
        <v>0.07245185</v>
      </c>
      <c r="AD45" s="12">
        <v>0.105386</v>
      </c>
      <c r="AE45" s="12">
        <v>0.07002939</v>
      </c>
      <c r="AF45" s="12">
        <v>-0.04257101</v>
      </c>
      <c r="AG45" s="12">
        <v>-0.05882632</v>
      </c>
      <c r="AH45" s="12">
        <v>-0.06485243</v>
      </c>
      <c r="AI45" s="12">
        <v>-0.07215994</v>
      </c>
      <c r="AJ45" s="12">
        <v>0.04226201</v>
      </c>
      <c r="AK45" s="12">
        <v>-0.03757405</v>
      </c>
      <c r="AL45" s="12">
        <v>-0.01860537</v>
      </c>
      <c r="AM45" s="12">
        <v>-0.05934379</v>
      </c>
      <c r="AN45" s="12">
        <v>-0.002458429</v>
      </c>
      <c r="AO45" s="12">
        <v>-0.09073072</v>
      </c>
      <c r="AP45" s="12">
        <v>-0.04631735</v>
      </c>
      <c r="AQ45" s="12">
        <v>-0.08049812</v>
      </c>
      <c r="AR45" s="12">
        <v>0.08386802</v>
      </c>
      <c r="AS45" s="30">
        <v>0.005066402</v>
      </c>
    </row>
    <row r="46" spans="1:45" ht="12.75">
      <c r="A46" s="5" t="s">
        <v>25</v>
      </c>
      <c r="B46" s="12">
        <v>1.354086</v>
      </c>
      <c r="C46" s="12">
        <v>-0.1122687</v>
      </c>
      <c r="D46" s="12">
        <v>-0.0582476</v>
      </c>
      <c r="E46" s="12">
        <v>-0.04520872</v>
      </c>
      <c r="F46" s="12">
        <v>-0.0491179</v>
      </c>
      <c r="G46" s="12">
        <v>-0.05104325</v>
      </c>
      <c r="H46" s="12">
        <v>-0.05458113</v>
      </c>
      <c r="I46" s="12">
        <v>-0.04758956</v>
      </c>
      <c r="J46" s="12">
        <v>-0.076975</v>
      </c>
      <c r="K46" s="12">
        <v>-0.09292549</v>
      </c>
      <c r="L46" s="12">
        <v>-0.1511712</v>
      </c>
      <c r="M46" s="12">
        <v>-0.04256294</v>
      </c>
      <c r="N46" s="12">
        <v>-0.05426459</v>
      </c>
      <c r="O46" s="12">
        <v>-0.04487666</v>
      </c>
      <c r="P46" s="12">
        <v>-0.02072784</v>
      </c>
      <c r="Q46" s="12">
        <v>-0.05935225</v>
      </c>
      <c r="R46" s="12">
        <v>-0.0834382</v>
      </c>
      <c r="S46" s="12">
        <v>-0.0412993</v>
      </c>
      <c r="T46" s="12">
        <v>-0.04949637</v>
      </c>
      <c r="U46" s="12">
        <v>0.02329567</v>
      </c>
      <c r="V46" s="30">
        <v>-0.01958488</v>
      </c>
      <c r="W46" s="1"/>
      <c r="X46" s="6" t="s">
        <v>25</v>
      </c>
      <c r="Y46" s="12">
        <v>1.47985</v>
      </c>
      <c r="Z46" s="12">
        <v>-0.1364891</v>
      </c>
      <c r="AA46" s="12">
        <v>-0.08747094</v>
      </c>
      <c r="AB46" s="12">
        <v>-0.06431085</v>
      </c>
      <c r="AC46" s="12">
        <v>-0.07738112</v>
      </c>
      <c r="AD46" s="12">
        <v>0.002905451</v>
      </c>
      <c r="AE46" s="12">
        <v>-0.01448495</v>
      </c>
      <c r="AF46" s="12">
        <v>-0.05749065</v>
      </c>
      <c r="AG46" s="12">
        <v>-0.04588174</v>
      </c>
      <c r="AH46" s="12">
        <v>-0.03874696</v>
      </c>
      <c r="AI46" s="12">
        <v>-0.07882501</v>
      </c>
      <c r="AJ46" s="12">
        <v>-0.08206209</v>
      </c>
      <c r="AK46" s="12">
        <v>-0.03607346</v>
      </c>
      <c r="AL46" s="12">
        <v>-0.007440742</v>
      </c>
      <c r="AM46" s="12">
        <v>-0.02785245</v>
      </c>
      <c r="AN46" s="12">
        <v>0.004133012</v>
      </c>
      <c r="AO46" s="12">
        <v>-0.0477125</v>
      </c>
      <c r="AP46" s="12">
        <v>-0.005224016</v>
      </c>
      <c r="AQ46" s="12">
        <v>-0.04355203</v>
      </c>
      <c r="AR46" s="12">
        <v>0.02262835</v>
      </c>
      <c r="AS46" s="30">
        <v>-0.004519508</v>
      </c>
    </row>
    <row r="47" spans="1:45" ht="12.75">
      <c r="A47" s="5" t="s">
        <v>26</v>
      </c>
      <c r="B47" s="12">
        <v>-0.0221228</v>
      </c>
      <c r="C47" s="12">
        <v>-0.01532517</v>
      </c>
      <c r="D47" s="12">
        <v>0.003280717</v>
      </c>
      <c r="E47" s="12">
        <v>-0.009825161</v>
      </c>
      <c r="F47" s="12">
        <v>-0.02021527</v>
      </c>
      <c r="G47" s="12">
        <v>0.01473042</v>
      </c>
      <c r="H47" s="12">
        <v>-0.002433969</v>
      </c>
      <c r="I47" s="12">
        <v>0.03361627</v>
      </c>
      <c r="J47" s="12">
        <v>0.01393708</v>
      </c>
      <c r="K47" s="12">
        <v>0.005214715</v>
      </c>
      <c r="L47" s="12">
        <v>-0.04027538</v>
      </c>
      <c r="M47" s="12">
        <v>0.01006052</v>
      </c>
      <c r="N47" s="12">
        <v>-0.02587475</v>
      </c>
      <c r="O47" s="12">
        <v>0.02308292</v>
      </c>
      <c r="P47" s="12">
        <v>0.02313014</v>
      </c>
      <c r="Q47" s="12">
        <v>0.05302313</v>
      </c>
      <c r="R47" s="12">
        <v>0.005762485</v>
      </c>
      <c r="S47" s="12">
        <v>0.00202402</v>
      </c>
      <c r="T47" s="12">
        <v>0.00367529</v>
      </c>
      <c r="U47" s="12">
        <v>-0.02387431</v>
      </c>
      <c r="V47" s="30">
        <v>0.002686532</v>
      </c>
      <c r="W47" s="1"/>
      <c r="X47" s="6" t="s">
        <v>26</v>
      </c>
      <c r="Y47" s="12">
        <v>-0.04458358</v>
      </c>
      <c r="Z47" s="12">
        <v>-0.002393882</v>
      </c>
      <c r="AA47" s="12">
        <v>-0.01301251</v>
      </c>
      <c r="AB47" s="12">
        <v>0.04467847</v>
      </c>
      <c r="AC47" s="12">
        <v>0.03637696</v>
      </c>
      <c r="AD47" s="12">
        <v>0.03103242</v>
      </c>
      <c r="AE47" s="12">
        <v>0.03658652</v>
      </c>
      <c r="AF47" s="12">
        <v>0.02463655</v>
      </c>
      <c r="AG47" s="12">
        <v>0.01231834</v>
      </c>
      <c r="AH47" s="12">
        <v>0.01005712</v>
      </c>
      <c r="AI47" s="12">
        <v>-0.008428492</v>
      </c>
      <c r="AJ47" s="12">
        <v>0.003818046</v>
      </c>
      <c r="AK47" s="12">
        <v>-0.02819534</v>
      </c>
      <c r="AL47" s="12">
        <v>0.02700582</v>
      </c>
      <c r="AM47" s="12">
        <v>-0.03504601</v>
      </c>
      <c r="AN47" s="12">
        <v>0.006156433</v>
      </c>
      <c r="AO47" s="12">
        <v>-0.01226822</v>
      </c>
      <c r="AP47" s="12">
        <v>0.009657871</v>
      </c>
      <c r="AQ47" s="12">
        <v>-0.01540239</v>
      </c>
      <c r="AR47" s="12">
        <v>0.06159223</v>
      </c>
      <c r="AS47" s="30">
        <v>0.007436473</v>
      </c>
    </row>
    <row r="48" spans="1:45" ht="12.75">
      <c r="A48" s="5" t="s">
        <v>27</v>
      </c>
      <c r="B48" s="12">
        <v>-0.2204391</v>
      </c>
      <c r="C48" s="12">
        <v>-0.01154448</v>
      </c>
      <c r="D48" s="12">
        <v>-0.03602878</v>
      </c>
      <c r="E48" s="12">
        <v>-0.03786534</v>
      </c>
      <c r="F48" s="12">
        <v>-0.02195271</v>
      </c>
      <c r="G48" s="12">
        <v>-0.03535741</v>
      </c>
      <c r="H48" s="12">
        <v>-0.04884633</v>
      </c>
      <c r="I48" s="12">
        <v>-0.03194278</v>
      </c>
      <c r="J48" s="12">
        <v>-0.03015154</v>
      </c>
      <c r="K48" s="12">
        <v>-0.03293736</v>
      </c>
      <c r="L48" s="12">
        <v>-0.04086427</v>
      </c>
      <c r="M48" s="12">
        <v>-0.03376508</v>
      </c>
      <c r="N48" s="12">
        <v>-0.0375374</v>
      </c>
      <c r="O48" s="12">
        <v>-0.02696043</v>
      </c>
      <c r="P48" s="12">
        <v>-0.04052149</v>
      </c>
      <c r="Q48" s="12">
        <v>-0.05100418</v>
      </c>
      <c r="R48" s="12">
        <v>-0.04300533</v>
      </c>
      <c r="S48" s="12">
        <v>-0.02761004</v>
      </c>
      <c r="T48" s="12">
        <v>-0.02609468</v>
      </c>
      <c r="U48" s="12">
        <v>-0.06512039</v>
      </c>
      <c r="V48" s="30">
        <v>-0.04045378</v>
      </c>
      <c r="W48" s="1"/>
      <c r="X48" s="6" t="s">
        <v>27</v>
      </c>
      <c r="Y48" s="12">
        <v>-0.2089487</v>
      </c>
      <c r="Z48" s="12">
        <v>0.01540223</v>
      </c>
      <c r="AA48" s="12">
        <v>-0.03263637</v>
      </c>
      <c r="AB48" s="12">
        <v>-0.02345522</v>
      </c>
      <c r="AC48" s="12">
        <v>-0.02422879</v>
      </c>
      <c r="AD48" s="12">
        <v>-0.0070588</v>
      </c>
      <c r="AE48" s="12">
        <v>-0.02664016</v>
      </c>
      <c r="AF48" s="12">
        <v>-0.02245558</v>
      </c>
      <c r="AG48" s="12">
        <v>-0.0340791</v>
      </c>
      <c r="AH48" s="12">
        <v>-0.03345944</v>
      </c>
      <c r="AI48" s="12">
        <v>-0.02447625</v>
      </c>
      <c r="AJ48" s="12">
        <v>-0.02437932</v>
      </c>
      <c r="AK48" s="12">
        <v>-0.03313509</v>
      </c>
      <c r="AL48" s="12">
        <v>-0.0366507</v>
      </c>
      <c r="AM48" s="12">
        <v>-0.02955084</v>
      </c>
      <c r="AN48" s="12">
        <v>-0.02709057</v>
      </c>
      <c r="AO48" s="12">
        <v>-0.03401618</v>
      </c>
      <c r="AP48" s="12">
        <v>-0.02448841</v>
      </c>
      <c r="AQ48" s="12">
        <v>-0.02686715</v>
      </c>
      <c r="AR48" s="12">
        <v>-0.06658101</v>
      </c>
      <c r="AS48" s="30">
        <v>-0.03109574</v>
      </c>
    </row>
    <row r="49" spans="1:45" ht="12.75">
      <c r="A49" s="5" t="s">
        <v>28</v>
      </c>
      <c r="B49" s="12">
        <v>0.07437531</v>
      </c>
      <c r="C49" s="12">
        <v>-0.009449599</v>
      </c>
      <c r="D49" s="12">
        <v>-0.003319955</v>
      </c>
      <c r="E49" s="12">
        <v>0.009087247</v>
      </c>
      <c r="F49" s="12">
        <v>0.0004879839</v>
      </c>
      <c r="G49" s="12">
        <v>0.004848285</v>
      </c>
      <c r="H49" s="12">
        <v>0.004403127</v>
      </c>
      <c r="I49" s="12">
        <v>0.02870467</v>
      </c>
      <c r="J49" s="12">
        <v>0.01803717</v>
      </c>
      <c r="K49" s="12">
        <v>-0.004281021</v>
      </c>
      <c r="L49" s="12">
        <v>-0.02001301</v>
      </c>
      <c r="M49" s="12">
        <v>-0.009506935</v>
      </c>
      <c r="N49" s="12">
        <v>-0.02892171</v>
      </c>
      <c r="O49" s="12">
        <v>0.02355969</v>
      </c>
      <c r="P49" s="12">
        <v>-0.002050263</v>
      </c>
      <c r="Q49" s="12">
        <v>0.0006641886</v>
      </c>
      <c r="R49" s="12">
        <v>0.00372629</v>
      </c>
      <c r="S49" s="12">
        <v>-0.01200519</v>
      </c>
      <c r="T49" s="12">
        <v>-0.01746363</v>
      </c>
      <c r="U49" s="12">
        <v>-0.04700943</v>
      </c>
      <c r="V49" s="30">
        <v>0</v>
      </c>
      <c r="W49" s="1"/>
      <c r="X49" s="6" t="s">
        <v>28</v>
      </c>
      <c r="Y49" s="12">
        <v>0.04912195</v>
      </c>
      <c r="Z49" s="12">
        <v>0.004941596</v>
      </c>
      <c r="AA49" s="12">
        <v>-0.0322093</v>
      </c>
      <c r="AB49" s="12">
        <v>0.0007740099</v>
      </c>
      <c r="AC49" s="12">
        <v>0.007590002</v>
      </c>
      <c r="AD49" s="12">
        <v>0.01452104</v>
      </c>
      <c r="AE49" s="12">
        <v>0.01199171</v>
      </c>
      <c r="AF49" s="12">
        <v>0.00287646</v>
      </c>
      <c r="AG49" s="12">
        <v>-0.008681874</v>
      </c>
      <c r="AH49" s="12">
        <v>-0.003500954</v>
      </c>
      <c r="AI49" s="12">
        <v>-0.015167</v>
      </c>
      <c r="AJ49" s="12">
        <v>0.021564</v>
      </c>
      <c r="AK49" s="12">
        <v>-0.003407434</v>
      </c>
      <c r="AL49" s="12">
        <v>0.05745895</v>
      </c>
      <c r="AM49" s="12">
        <v>-0.01231747</v>
      </c>
      <c r="AN49" s="12">
        <v>-0.003766631</v>
      </c>
      <c r="AO49" s="12">
        <v>-0.007486932</v>
      </c>
      <c r="AP49" s="12">
        <v>-0.04813974</v>
      </c>
      <c r="AQ49" s="12">
        <v>-0.0515079</v>
      </c>
      <c r="AR49" s="12">
        <v>0.06649572</v>
      </c>
      <c r="AS49" s="30">
        <v>0</v>
      </c>
    </row>
    <row r="50" spans="1:45" ht="12.75">
      <c r="A50" s="5" t="s">
        <v>29</v>
      </c>
      <c r="B50" s="12">
        <v>0.1313676</v>
      </c>
      <c r="C50" s="12">
        <v>-0.06195729</v>
      </c>
      <c r="D50" s="12">
        <v>-0.05250272</v>
      </c>
      <c r="E50" s="12">
        <v>-0.05006612</v>
      </c>
      <c r="F50" s="12">
        <v>-0.04375821</v>
      </c>
      <c r="G50" s="12">
        <v>-0.04577033</v>
      </c>
      <c r="H50" s="12">
        <v>-0.03979781</v>
      </c>
      <c r="I50" s="12">
        <v>-0.03744922</v>
      </c>
      <c r="J50" s="12">
        <v>-0.0411999</v>
      </c>
      <c r="K50" s="12">
        <v>-0.04357543</v>
      </c>
      <c r="L50" s="12">
        <v>-0.03940211</v>
      </c>
      <c r="M50" s="12">
        <v>-0.03844765</v>
      </c>
      <c r="N50" s="12">
        <v>-0.03786915</v>
      </c>
      <c r="O50" s="12">
        <v>-0.04332814</v>
      </c>
      <c r="P50" s="12">
        <v>-0.04636349</v>
      </c>
      <c r="Q50" s="12">
        <v>-0.04723628</v>
      </c>
      <c r="R50" s="12">
        <v>-0.04612767</v>
      </c>
      <c r="S50" s="12">
        <v>-0.04597499</v>
      </c>
      <c r="T50" s="12">
        <v>-0.04362347</v>
      </c>
      <c r="U50" s="12">
        <v>-0.02810556</v>
      </c>
      <c r="V50" s="30">
        <v>-0.03913749</v>
      </c>
      <c r="W50" s="1"/>
      <c r="X50" s="6" t="s">
        <v>29</v>
      </c>
      <c r="Y50" s="12">
        <v>0.171097</v>
      </c>
      <c r="Z50" s="12">
        <v>-0.06642919</v>
      </c>
      <c r="AA50" s="12">
        <v>-0.05689193</v>
      </c>
      <c r="AB50" s="12">
        <v>-0.05470491</v>
      </c>
      <c r="AC50" s="12">
        <v>-0.05380486</v>
      </c>
      <c r="AD50" s="12">
        <v>-0.03530747</v>
      </c>
      <c r="AE50" s="12">
        <v>-0.03835878</v>
      </c>
      <c r="AF50" s="12">
        <v>-0.03799603</v>
      </c>
      <c r="AG50" s="12">
        <v>-0.03434751</v>
      </c>
      <c r="AH50" s="12">
        <v>-0.03806461</v>
      </c>
      <c r="AI50" s="12">
        <v>-0.04262038</v>
      </c>
      <c r="AJ50" s="12">
        <v>-0.04171609</v>
      </c>
      <c r="AK50" s="12">
        <v>-0.03514483</v>
      </c>
      <c r="AL50" s="12">
        <v>-0.03580619</v>
      </c>
      <c r="AM50" s="12">
        <v>-0.03526033</v>
      </c>
      <c r="AN50" s="12">
        <v>-0.03627506</v>
      </c>
      <c r="AO50" s="12">
        <v>-0.03625521</v>
      </c>
      <c r="AP50" s="12">
        <v>-0.03915111</v>
      </c>
      <c r="AQ50" s="12">
        <v>-0.03394814</v>
      </c>
      <c r="AR50" s="12">
        <v>-0.03092745</v>
      </c>
      <c r="AS50" s="30">
        <v>-0.0358209</v>
      </c>
    </row>
    <row r="51" spans="1:45" ht="12.75">
      <c r="A51" s="5" t="s">
        <v>30</v>
      </c>
      <c r="B51" s="12">
        <v>0.003754439</v>
      </c>
      <c r="C51" s="12">
        <v>0.002614808</v>
      </c>
      <c r="D51" s="12">
        <v>0.0009879888</v>
      </c>
      <c r="E51" s="12">
        <v>0.007134226</v>
      </c>
      <c r="F51" s="12">
        <v>0.001424531</v>
      </c>
      <c r="G51" s="12">
        <v>0.002513683</v>
      </c>
      <c r="H51" s="12">
        <v>0.002890436</v>
      </c>
      <c r="I51" s="12">
        <v>0.006731885</v>
      </c>
      <c r="J51" s="12">
        <v>0.004934718</v>
      </c>
      <c r="K51" s="12">
        <v>0.001842292</v>
      </c>
      <c r="L51" s="12">
        <v>-0.0003956792</v>
      </c>
      <c r="M51" s="12">
        <v>-0.001806093</v>
      </c>
      <c r="N51" s="12">
        <v>-0.005158819</v>
      </c>
      <c r="O51" s="12">
        <v>0.003079971</v>
      </c>
      <c r="P51" s="12">
        <v>-0.003404463</v>
      </c>
      <c r="Q51" s="12">
        <v>-0.002505263</v>
      </c>
      <c r="R51" s="12">
        <v>0.0006462012</v>
      </c>
      <c r="S51" s="12">
        <v>0.001820177</v>
      </c>
      <c r="T51" s="12">
        <v>-0.0009075888</v>
      </c>
      <c r="U51" s="12">
        <v>-0.0108454</v>
      </c>
      <c r="V51" s="30">
        <v>0.0009485909</v>
      </c>
      <c r="W51" s="1"/>
      <c r="X51" s="6" t="s">
        <v>30</v>
      </c>
      <c r="Y51" s="12">
        <v>-0.01031992</v>
      </c>
      <c r="Z51" s="12">
        <v>0.0009800059</v>
      </c>
      <c r="AA51" s="12">
        <v>-0.005753749</v>
      </c>
      <c r="AB51" s="12">
        <v>-0.003623679</v>
      </c>
      <c r="AC51" s="12">
        <v>-0.004228517</v>
      </c>
      <c r="AD51" s="12">
        <v>-0.002973589</v>
      </c>
      <c r="AE51" s="12">
        <v>-0.007083309</v>
      </c>
      <c r="AF51" s="12">
        <v>-0.004350353</v>
      </c>
      <c r="AG51" s="12">
        <v>-0.00617628</v>
      </c>
      <c r="AH51" s="12">
        <v>-0.003438148</v>
      </c>
      <c r="AI51" s="12">
        <v>-0.007959546</v>
      </c>
      <c r="AJ51" s="12">
        <v>-0.001044345</v>
      </c>
      <c r="AK51" s="12">
        <v>-0.009243006</v>
      </c>
      <c r="AL51" s="12">
        <v>5.411522E-05</v>
      </c>
      <c r="AM51" s="12">
        <v>-0.00776245</v>
      </c>
      <c r="AN51" s="12">
        <v>-0.006775609</v>
      </c>
      <c r="AO51" s="12">
        <v>-0.01023578</v>
      </c>
      <c r="AP51" s="12">
        <v>-0.009237505</v>
      </c>
      <c r="AQ51" s="12">
        <v>-0.01280078</v>
      </c>
      <c r="AR51" s="12">
        <v>0.003170235</v>
      </c>
      <c r="AS51" s="30">
        <v>-0.00549466</v>
      </c>
    </row>
    <row r="52" spans="1:45" ht="12.75">
      <c r="A52" s="5" t="s">
        <v>31</v>
      </c>
      <c r="B52" s="12">
        <v>-0.02760822</v>
      </c>
      <c r="C52" s="12">
        <v>-0.004652331</v>
      </c>
      <c r="D52" s="12">
        <v>-0.006109511</v>
      </c>
      <c r="E52" s="12">
        <v>-0.006799357</v>
      </c>
      <c r="F52" s="12">
        <v>-0.005065759</v>
      </c>
      <c r="G52" s="12">
        <v>-0.006880992</v>
      </c>
      <c r="H52" s="12">
        <v>-0.006796462</v>
      </c>
      <c r="I52" s="12">
        <v>-0.004324671</v>
      </c>
      <c r="J52" s="12">
        <v>-0.005521659</v>
      </c>
      <c r="K52" s="12">
        <v>-0.006129496</v>
      </c>
      <c r="L52" s="12">
        <v>-0.00515261</v>
      </c>
      <c r="M52" s="12">
        <v>-0.004028846</v>
      </c>
      <c r="N52" s="12">
        <v>-0.003834506</v>
      </c>
      <c r="O52" s="12">
        <v>-0.005229406</v>
      </c>
      <c r="P52" s="12">
        <v>-0.004628479</v>
      </c>
      <c r="Q52" s="12">
        <v>-0.005222002</v>
      </c>
      <c r="R52" s="12">
        <v>-0.006885602</v>
      </c>
      <c r="S52" s="12">
        <v>-0.005745949</v>
      </c>
      <c r="T52" s="12">
        <v>-0.005861627</v>
      </c>
      <c r="U52" s="12">
        <v>-0.004713112</v>
      </c>
      <c r="V52" s="30">
        <v>-0.006110297</v>
      </c>
      <c r="W52" s="1"/>
      <c r="X52" s="6" t="s">
        <v>31</v>
      </c>
      <c r="Y52" s="12">
        <v>-0.02689911</v>
      </c>
      <c r="Z52" s="12">
        <v>-0.003905958</v>
      </c>
      <c r="AA52" s="12">
        <v>-0.005513769</v>
      </c>
      <c r="AB52" s="12">
        <v>-0.005601696</v>
      </c>
      <c r="AC52" s="12">
        <v>-0.005862234</v>
      </c>
      <c r="AD52" s="12">
        <v>-0.001795092</v>
      </c>
      <c r="AE52" s="12">
        <v>-0.004976327</v>
      </c>
      <c r="AF52" s="12">
        <v>-0.002132996</v>
      </c>
      <c r="AG52" s="12">
        <v>-0.003701021</v>
      </c>
      <c r="AH52" s="12">
        <v>-0.004251901</v>
      </c>
      <c r="AI52" s="12">
        <v>-0.00334563</v>
      </c>
      <c r="AJ52" s="12">
        <v>-0.004216767</v>
      </c>
      <c r="AK52" s="12">
        <v>-0.00501745</v>
      </c>
      <c r="AL52" s="12">
        <v>-0.004202001</v>
      </c>
      <c r="AM52" s="12">
        <v>-0.002973138</v>
      </c>
      <c r="AN52" s="12">
        <v>-0.00378964</v>
      </c>
      <c r="AO52" s="12">
        <v>-0.005195448</v>
      </c>
      <c r="AP52" s="12">
        <v>-0.002473542</v>
      </c>
      <c r="AQ52" s="12">
        <v>-0.002728195</v>
      </c>
      <c r="AR52" s="12">
        <v>-0.004727495</v>
      </c>
      <c r="AS52" s="30">
        <v>-0.004606395</v>
      </c>
    </row>
    <row r="53" spans="1:45" ht="12.75">
      <c r="A53" s="5" t="s">
        <v>32</v>
      </c>
      <c r="B53" s="12">
        <v>0.005536573</v>
      </c>
      <c r="C53" s="12">
        <v>-0.005854185</v>
      </c>
      <c r="D53" s="12">
        <v>-0.006065633</v>
      </c>
      <c r="E53" s="12">
        <v>-0.006783612</v>
      </c>
      <c r="F53" s="12">
        <v>-0.00756688</v>
      </c>
      <c r="G53" s="12">
        <v>-0.005561111</v>
      </c>
      <c r="H53" s="12">
        <v>-0.006112709</v>
      </c>
      <c r="I53" s="12">
        <v>-0.005014937</v>
      </c>
      <c r="J53" s="12">
        <v>-0.0063202</v>
      </c>
      <c r="K53" s="12">
        <v>-0.00552127</v>
      </c>
      <c r="L53" s="12">
        <v>-0.007052358</v>
      </c>
      <c r="M53" s="12">
        <v>-0.005877013</v>
      </c>
      <c r="N53" s="12">
        <v>-0.007581767</v>
      </c>
      <c r="O53" s="12">
        <v>-0.004608495</v>
      </c>
      <c r="P53" s="12">
        <v>-0.004175978</v>
      </c>
      <c r="Q53" s="12">
        <v>-0.003533639</v>
      </c>
      <c r="R53" s="12">
        <v>-0.006024596</v>
      </c>
      <c r="S53" s="12">
        <v>-0.006239925</v>
      </c>
      <c r="T53" s="12">
        <v>-0.007112815</v>
      </c>
      <c r="U53" s="12">
        <v>-0.001929328</v>
      </c>
      <c r="V53" s="30">
        <v>-0.005490537</v>
      </c>
      <c r="W53" s="1"/>
      <c r="X53" s="6" t="s">
        <v>32</v>
      </c>
      <c r="Y53" s="12">
        <v>0.006881633</v>
      </c>
      <c r="Z53" s="12">
        <v>-0.005986776</v>
      </c>
      <c r="AA53" s="12">
        <v>-0.006798354</v>
      </c>
      <c r="AB53" s="12">
        <v>-0.003770374</v>
      </c>
      <c r="AC53" s="12">
        <v>-0.004053184</v>
      </c>
      <c r="AD53" s="12">
        <v>-0.003026496</v>
      </c>
      <c r="AE53" s="12">
        <v>-0.003866369</v>
      </c>
      <c r="AF53" s="12">
        <v>-0.004884596</v>
      </c>
      <c r="AG53" s="12">
        <v>-0.004645429</v>
      </c>
      <c r="AH53" s="12">
        <v>-0.00508782</v>
      </c>
      <c r="AI53" s="12">
        <v>-0.006703536</v>
      </c>
      <c r="AJ53" s="12">
        <v>-0.005718819</v>
      </c>
      <c r="AK53" s="12">
        <v>-0.006204307</v>
      </c>
      <c r="AL53" s="12">
        <v>-0.004399195</v>
      </c>
      <c r="AM53" s="12">
        <v>-0.006003802</v>
      </c>
      <c r="AN53" s="12">
        <v>-0.005751404</v>
      </c>
      <c r="AO53" s="12">
        <v>-0.005699718</v>
      </c>
      <c r="AP53" s="12">
        <v>-0.005944746</v>
      </c>
      <c r="AQ53" s="12">
        <v>-0.006304368</v>
      </c>
      <c r="AR53" s="12">
        <v>1.805288E-05</v>
      </c>
      <c r="AS53" s="30">
        <v>-0.004784154</v>
      </c>
    </row>
    <row r="54" spans="1:45" ht="12.75">
      <c r="A54" s="5" t="s">
        <v>33</v>
      </c>
      <c r="B54" s="12">
        <v>0.009880598</v>
      </c>
      <c r="C54" s="12">
        <v>-0.004917693</v>
      </c>
      <c r="D54" s="12">
        <v>-0.005528437</v>
      </c>
      <c r="E54" s="12">
        <v>-0.003444926</v>
      </c>
      <c r="F54" s="12">
        <v>-0.005157522</v>
      </c>
      <c r="G54" s="12">
        <v>-0.003982943</v>
      </c>
      <c r="H54" s="12">
        <v>-0.004699818</v>
      </c>
      <c r="I54" s="12">
        <v>-0.005288719</v>
      </c>
      <c r="J54" s="12">
        <v>-0.004606634</v>
      </c>
      <c r="K54" s="12">
        <v>-0.006194493</v>
      </c>
      <c r="L54" s="12">
        <v>-0.005514605</v>
      </c>
      <c r="M54" s="12">
        <v>-0.004843788</v>
      </c>
      <c r="N54" s="12">
        <v>-0.006332628</v>
      </c>
      <c r="O54" s="12">
        <v>-0.003101758</v>
      </c>
      <c r="P54" s="12">
        <v>-0.007561907</v>
      </c>
      <c r="Q54" s="12">
        <v>-0.003555528</v>
      </c>
      <c r="R54" s="12">
        <v>-0.002613661</v>
      </c>
      <c r="S54" s="12">
        <v>-0.005097857</v>
      </c>
      <c r="T54" s="12">
        <v>-0.003519081</v>
      </c>
      <c r="U54" s="12">
        <v>-0.002928566</v>
      </c>
      <c r="V54" s="30">
        <v>-0.004297693</v>
      </c>
      <c r="W54" s="1"/>
      <c r="X54" s="6" t="s">
        <v>33</v>
      </c>
      <c r="Y54" s="12">
        <v>0.01181651</v>
      </c>
      <c r="Z54" s="12">
        <v>-0.002362513</v>
      </c>
      <c r="AA54" s="12">
        <v>-0.004170751</v>
      </c>
      <c r="AB54" s="12">
        <v>-0.003036171</v>
      </c>
      <c r="AC54" s="12">
        <v>-0.004444321</v>
      </c>
      <c r="AD54" s="12">
        <v>-0.002818683</v>
      </c>
      <c r="AE54" s="12">
        <v>-0.002278113</v>
      </c>
      <c r="AF54" s="12">
        <v>-0.002974103</v>
      </c>
      <c r="AG54" s="12">
        <v>-0.002989541</v>
      </c>
      <c r="AH54" s="12">
        <v>-0.003527704</v>
      </c>
      <c r="AI54" s="12">
        <v>-0.002411223</v>
      </c>
      <c r="AJ54" s="12">
        <v>-0.002477052</v>
      </c>
      <c r="AK54" s="12">
        <v>-0.003878913</v>
      </c>
      <c r="AL54" s="12">
        <v>-0.001671741</v>
      </c>
      <c r="AM54" s="12">
        <v>-0.003468371</v>
      </c>
      <c r="AN54" s="12">
        <v>-0.0007259047</v>
      </c>
      <c r="AO54" s="12">
        <v>-0.001074141</v>
      </c>
      <c r="AP54" s="12">
        <v>-0.003957542</v>
      </c>
      <c r="AQ54" s="12">
        <v>-0.004167663</v>
      </c>
      <c r="AR54" s="12">
        <v>-0.0003694669</v>
      </c>
      <c r="AS54" s="30">
        <v>-0.002445247</v>
      </c>
    </row>
    <row r="55" spans="1:45" ht="12.75">
      <c r="A55" s="5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0"/>
      <c r="W55" s="1"/>
      <c r="X55" s="6" t="s">
        <v>34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30"/>
    </row>
    <row r="56" spans="1:45" ht="13.5" thickBot="1">
      <c r="A56" s="8" t="s">
        <v>35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1"/>
      <c r="W56" s="1"/>
      <c r="X56" s="7" t="s">
        <v>35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</row>
    <row r="57" spans="1:45" ht="12.75">
      <c r="A57" s="322" t="s">
        <v>253</v>
      </c>
      <c r="B57" s="323">
        <v>-0.0004378845</v>
      </c>
      <c r="C57" s="324">
        <v>0</v>
      </c>
      <c r="D57" s="324">
        <v>-1.321154E-05</v>
      </c>
      <c r="E57" s="324">
        <v>-5.24295E-05</v>
      </c>
      <c r="F57" s="324">
        <v>5.298766E-05</v>
      </c>
      <c r="G57" s="324">
        <v>0</v>
      </c>
      <c r="H57" s="324">
        <v>0</v>
      </c>
      <c r="I57" s="324">
        <v>9.093237E-05</v>
      </c>
      <c r="J57" s="324">
        <v>4.876882E-05</v>
      </c>
      <c r="K57" s="324">
        <v>2.224168E-05</v>
      </c>
      <c r="L57" s="324">
        <v>-1.445205E-05</v>
      </c>
      <c r="M57" s="324">
        <v>-2.355504E-05</v>
      </c>
      <c r="N57" s="324">
        <v>5.026347E-05</v>
      </c>
      <c r="O57" s="324">
        <v>-2.50904E-05</v>
      </c>
      <c r="P57" s="324">
        <v>0.0001951119</v>
      </c>
      <c r="Q57" s="324">
        <v>-1.521889E-05</v>
      </c>
      <c r="R57" s="324">
        <v>-0.0001105296</v>
      </c>
      <c r="S57" s="324">
        <v>2.662642E-05</v>
      </c>
      <c r="T57" s="324">
        <v>-2.209893E-05</v>
      </c>
      <c r="U57" s="325">
        <v>0</v>
      </c>
      <c r="V57" s="414">
        <v>0.0001664595</v>
      </c>
      <c r="X57" s="322" t="s">
        <v>253</v>
      </c>
      <c r="Y57" s="323">
        <v>-0.0004444472</v>
      </c>
      <c r="Z57" s="324">
        <v>-0.000150438</v>
      </c>
      <c r="AA57" s="324">
        <v>-1.104783E-05</v>
      </c>
      <c r="AB57" s="324">
        <v>-1.255247E-05</v>
      </c>
      <c r="AC57" s="324">
        <v>0.0001283691</v>
      </c>
      <c r="AD57" s="324">
        <v>0.0001069982</v>
      </c>
      <c r="AE57" s="324">
        <v>2.200899E-05</v>
      </c>
      <c r="AF57" s="324">
        <v>5.797764E-05</v>
      </c>
      <c r="AG57" s="324">
        <v>0</v>
      </c>
      <c r="AH57" s="324">
        <v>3.629829E-05</v>
      </c>
      <c r="AI57" s="324">
        <v>-5.686812E-05</v>
      </c>
      <c r="AJ57" s="324">
        <v>4.42764E-05</v>
      </c>
      <c r="AK57" s="324">
        <v>7.761048E-05</v>
      </c>
      <c r="AL57" s="324">
        <v>-3.26884E-05</v>
      </c>
      <c r="AM57" s="324">
        <v>0.0001118118</v>
      </c>
      <c r="AN57" s="324">
        <v>-0.0001163687</v>
      </c>
      <c r="AO57" s="324">
        <v>-0.0001438391</v>
      </c>
      <c r="AP57" s="324">
        <v>3.156276E-05</v>
      </c>
      <c r="AQ57" s="324">
        <v>3.204238E-05</v>
      </c>
      <c r="AR57" s="325">
        <v>0.0001114992</v>
      </c>
      <c r="AS57" s="73">
        <v>0.0001102883</v>
      </c>
    </row>
    <row r="58" spans="1:45" ht="13.5" thickBot="1">
      <c r="A58" s="322" t="s">
        <v>254</v>
      </c>
      <c r="B58" s="326">
        <v>-0.0001211761</v>
      </c>
      <c r="C58" s="327">
        <v>2.568227E-05</v>
      </c>
      <c r="D58" s="328">
        <v>0</v>
      </c>
      <c r="E58" s="328">
        <v>-2.913073E-05</v>
      </c>
      <c r="F58" s="328">
        <v>0</v>
      </c>
      <c r="G58" s="328">
        <v>-1.336007E-05</v>
      </c>
      <c r="H58" s="328">
        <v>-1.220174E-05</v>
      </c>
      <c r="I58" s="328">
        <v>-7.317522E-05</v>
      </c>
      <c r="J58" s="328">
        <v>-4.600034E-05</v>
      </c>
      <c r="K58" s="328">
        <v>1.331246E-05</v>
      </c>
      <c r="L58" s="328">
        <v>5.271342E-05</v>
      </c>
      <c r="M58" s="328">
        <v>2.419458E-05</v>
      </c>
      <c r="N58" s="328">
        <v>8.101271E-05</v>
      </c>
      <c r="O58" s="328">
        <v>-6.502379E-05</v>
      </c>
      <c r="P58" s="328">
        <v>1.992092E-05</v>
      </c>
      <c r="Q58" s="328">
        <v>0</v>
      </c>
      <c r="R58" s="328">
        <v>-1.83781E-05</v>
      </c>
      <c r="S58" s="328">
        <v>3.471612E-05</v>
      </c>
      <c r="T58" s="328">
        <v>4.596985E-05</v>
      </c>
      <c r="U58" s="329">
        <v>0.0001347227</v>
      </c>
      <c r="V58" s="415">
        <v>0.0003450536</v>
      </c>
      <c r="X58" s="322" t="s">
        <v>254</v>
      </c>
      <c r="Y58" s="326">
        <v>-1.243309E-05</v>
      </c>
      <c r="Z58" s="327">
        <v>-2.942538E-05</v>
      </c>
      <c r="AA58" s="328">
        <v>8.700751E-05</v>
      </c>
      <c r="AB58" s="328">
        <v>0</v>
      </c>
      <c r="AC58" s="328">
        <v>0</v>
      </c>
      <c r="AD58" s="328">
        <v>-3.258413E-05</v>
      </c>
      <c r="AE58" s="328">
        <v>-3.077122E-05</v>
      </c>
      <c r="AF58" s="328">
        <v>0</v>
      </c>
      <c r="AG58" s="328">
        <v>2.315207E-05</v>
      </c>
      <c r="AH58" s="328">
        <v>1.154422E-05</v>
      </c>
      <c r="AI58" s="328">
        <v>3.63751E-05</v>
      </c>
      <c r="AJ58" s="328">
        <v>-5.463298E-05</v>
      </c>
      <c r="AK58" s="328">
        <v>1.335215E-05</v>
      </c>
      <c r="AL58" s="328">
        <v>-0.000154355</v>
      </c>
      <c r="AM58" s="328">
        <v>3.913192E-05</v>
      </c>
      <c r="AN58" s="328">
        <v>0</v>
      </c>
      <c r="AO58" s="328">
        <v>1.205891E-05</v>
      </c>
      <c r="AP58" s="328">
        <v>0.0001324841</v>
      </c>
      <c r="AQ58" s="328">
        <v>0.0001432076</v>
      </c>
      <c r="AR58" s="329">
        <v>-0.0001947001</v>
      </c>
      <c r="AS58" s="8">
        <v>0.000251851</v>
      </c>
    </row>
    <row r="59" spans="1:27" ht="12.75">
      <c r="A59" s="493" t="s">
        <v>88</v>
      </c>
      <c r="B59" s="494"/>
      <c r="C59" s="416">
        <v>14.356642</v>
      </c>
      <c r="D59" s="84"/>
      <c r="X59" s="493" t="s">
        <v>88</v>
      </c>
      <c r="Y59" s="494"/>
      <c r="Z59" s="416">
        <v>14.356507</v>
      </c>
      <c r="AA59" s="84"/>
    </row>
    <row r="60" spans="1:27" ht="12.75">
      <c r="A60" s="542" t="s">
        <v>120</v>
      </c>
      <c r="B60" s="500"/>
      <c r="C60" s="92">
        <f>AVERAGE(C20:T20)/C62*1000</f>
        <v>704.0602166666666</v>
      </c>
      <c r="D60" s="75"/>
      <c r="X60" s="542" t="s">
        <v>120</v>
      </c>
      <c r="Y60" s="500"/>
      <c r="Z60" s="90">
        <f>AVERAGE(Z20:AQ20)/Z62*1000</f>
        <v>704.0772555555554</v>
      </c>
      <c r="AA60" s="75"/>
    </row>
    <row r="61" spans="1:27" ht="12.75">
      <c r="A61" s="540" t="s">
        <v>115</v>
      </c>
      <c r="B61" s="541"/>
      <c r="C61" s="95">
        <f>'Work sheet'!P35</f>
        <v>0.01650255261745845</v>
      </c>
      <c r="D61" s="89"/>
      <c r="E61" s="1"/>
      <c r="X61" s="540" t="s">
        <v>115</v>
      </c>
      <c r="Y61" s="541"/>
      <c r="Z61" s="95">
        <f>'Work sheet'!Q35</f>
        <v>0.016969544128441937</v>
      </c>
      <c r="AA61" s="2"/>
    </row>
    <row r="62" spans="1:27" ht="13.5" thickBot="1">
      <c r="A62" s="495" t="s">
        <v>121</v>
      </c>
      <c r="B62" s="496"/>
      <c r="C62" s="94">
        <f>C12</f>
        <v>10</v>
      </c>
      <c r="D62" s="83"/>
      <c r="E62" s="83"/>
      <c r="F62" s="83"/>
      <c r="G62" s="83"/>
      <c r="H62" s="83"/>
      <c r="I62" s="83"/>
      <c r="J62" s="83"/>
      <c r="X62" s="495" t="s">
        <v>121</v>
      </c>
      <c r="Y62" s="496"/>
      <c r="Z62" s="96">
        <f>O12</f>
        <v>10</v>
      </c>
      <c r="AA62" s="1"/>
    </row>
    <row r="63" spans="2:10" ht="12.75">
      <c r="B63" s="83"/>
      <c r="C63" s="83"/>
      <c r="D63" s="83"/>
      <c r="E63" s="83"/>
      <c r="F63" s="83"/>
      <c r="G63" s="83"/>
      <c r="H63" s="83"/>
      <c r="I63" s="83"/>
      <c r="J63" s="83"/>
    </row>
    <row r="64" ht="13.5" thickBot="1">
      <c r="I64" s="81"/>
    </row>
    <row r="65" spans="1:26" ht="13.5" thickBot="1">
      <c r="A65" s="420"/>
      <c r="B65" s="421"/>
      <c r="C65" s="416"/>
      <c r="X65" s="420"/>
      <c r="Y65" s="421"/>
      <c r="Z65" s="416"/>
    </row>
    <row r="66" spans="1:45" ht="13.5" thickBot="1">
      <c r="A66" s="417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9"/>
      <c r="X66" s="417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18"/>
      <c r="AP66" s="418"/>
      <c r="AQ66" s="418"/>
      <c r="AR66" s="418"/>
      <c r="AS66" s="419"/>
    </row>
    <row r="67" spans="1:45" ht="13.5" thickBot="1">
      <c r="A67" s="417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9"/>
      <c r="X67" s="417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9"/>
    </row>
    <row r="68" spans="1:45" ht="13.5" thickBot="1">
      <c r="A68" s="417"/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9"/>
      <c r="X68" s="417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9"/>
    </row>
    <row r="69" spans="1:28" ht="13.5" thickBot="1">
      <c r="A69" s="417"/>
      <c r="B69" s="418"/>
      <c r="C69" s="418"/>
      <c r="D69" s="418"/>
      <c r="E69" s="419"/>
      <c r="X69" s="417"/>
      <c r="Y69" s="418"/>
      <c r="Z69" s="418"/>
      <c r="AA69" s="418"/>
      <c r="AB69" s="419"/>
    </row>
  </sheetData>
  <sheetProtection sheet="1" objects="1" scenarios="1"/>
  <mergeCells count="106">
    <mergeCell ref="X60:Y60"/>
    <mergeCell ref="X61:Y61"/>
    <mergeCell ref="P4:R4"/>
    <mergeCell ref="P5:R5"/>
    <mergeCell ref="R15:T15"/>
    <mergeCell ref="U15:W15"/>
    <mergeCell ref="O10:Q10"/>
    <mergeCell ref="R10:T10"/>
    <mergeCell ref="U10:W10"/>
    <mergeCell ref="O14:Q14"/>
    <mergeCell ref="A61:B61"/>
    <mergeCell ref="A60:B60"/>
    <mergeCell ref="R16:T16"/>
    <mergeCell ref="U16:W16"/>
    <mergeCell ref="R17:T17"/>
    <mergeCell ref="U17:W17"/>
    <mergeCell ref="I17:K17"/>
    <mergeCell ref="I16:K16"/>
    <mergeCell ref="A17:B17"/>
    <mergeCell ref="C16:E16"/>
    <mergeCell ref="O11:Q11"/>
    <mergeCell ref="R11:T11"/>
    <mergeCell ref="U11:W11"/>
    <mergeCell ref="M13:N13"/>
    <mergeCell ref="O13:Q13"/>
    <mergeCell ref="R13:T13"/>
    <mergeCell ref="U13:W13"/>
    <mergeCell ref="O12:Q12"/>
    <mergeCell ref="R12:T12"/>
    <mergeCell ref="U12:W12"/>
    <mergeCell ref="M10:N10"/>
    <mergeCell ref="I9:K9"/>
    <mergeCell ref="A10:B10"/>
    <mergeCell ref="A14:B14"/>
    <mergeCell ref="I11:K11"/>
    <mergeCell ref="M14:N14"/>
    <mergeCell ref="M11:N11"/>
    <mergeCell ref="C5:E5"/>
    <mergeCell ref="I10:K10"/>
    <mergeCell ref="C14:E14"/>
    <mergeCell ref="C10:E10"/>
    <mergeCell ref="C12:E12"/>
    <mergeCell ref="F10:H10"/>
    <mergeCell ref="C11:E11"/>
    <mergeCell ref="F11:H11"/>
    <mergeCell ref="F5:H5"/>
    <mergeCell ref="F6:H6"/>
    <mergeCell ref="I6:K6"/>
    <mergeCell ref="I5:K5"/>
    <mergeCell ref="I14:K14"/>
    <mergeCell ref="F17:H17"/>
    <mergeCell ref="F15:H15"/>
    <mergeCell ref="I15:K15"/>
    <mergeCell ref="I12:K12"/>
    <mergeCell ref="F13:H13"/>
    <mergeCell ref="I13:K13"/>
    <mergeCell ref="A8:K8"/>
    <mergeCell ref="M17:N17"/>
    <mergeCell ref="O17:Q17"/>
    <mergeCell ref="M16:N16"/>
    <mergeCell ref="O16:Q16"/>
    <mergeCell ref="O15:Q15"/>
    <mergeCell ref="M15:N15"/>
    <mergeCell ref="A12:B12"/>
    <mergeCell ref="C13:E13"/>
    <mergeCell ref="C15:E15"/>
    <mergeCell ref="M12:N12"/>
    <mergeCell ref="A5:B5"/>
    <mergeCell ref="A13:B13"/>
    <mergeCell ref="A16:B16"/>
    <mergeCell ref="A11:B11"/>
    <mergeCell ref="A15:B15"/>
    <mergeCell ref="A9:B9"/>
    <mergeCell ref="C6:E6"/>
    <mergeCell ref="F16:H16"/>
    <mergeCell ref="A6:B6"/>
    <mergeCell ref="F12:H12"/>
    <mergeCell ref="F14:H14"/>
    <mergeCell ref="C17:E17"/>
    <mergeCell ref="C9:E9"/>
    <mergeCell ref="F9:H9"/>
    <mergeCell ref="M8:W8"/>
    <mergeCell ref="R9:T9"/>
    <mergeCell ref="U9:W9"/>
    <mergeCell ref="O9:Q9"/>
    <mergeCell ref="M9:N9"/>
    <mergeCell ref="R14:T14"/>
    <mergeCell ref="U14:W14"/>
    <mergeCell ref="A1:B1"/>
    <mergeCell ref="A2:B2"/>
    <mergeCell ref="A4:B4"/>
    <mergeCell ref="A3:B3"/>
    <mergeCell ref="A62:B62"/>
    <mergeCell ref="X62:Y62"/>
    <mergeCell ref="C1:K1"/>
    <mergeCell ref="C2:E2"/>
    <mergeCell ref="C4:E4"/>
    <mergeCell ref="I2:K2"/>
    <mergeCell ref="F2:H2"/>
    <mergeCell ref="C3:K3"/>
    <mergeCell ref="F4:H4"/>
    <mergeCell ref="I4:K4"/>
    <mergeCell ref="B19:U19"/>
    <mergeCell ref="Y19:AR19"/>
    <mergeCell ref="A59:B59"/>
    <mergeCell ref="X59:Y59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8"/>
  <sheetViews>
    <sheetView workbookViewId="0" topLeftCell="A1">
      <selection activeCell="A13" sqref="A13"/>
    </sheetView>
  </sheetViews>
  <sheetFormatPr defaultColWidth="9.140625" defaultRowHeight="12.75"/>
  <cols>
    <col min="1" max="1" width="12.421875" style="81" customWidth="1"/>
    <col min="2" max="2" width="9.421875" style="81" customWidth="1"/>
    <col min="3" max="3" width="7.140625" style="81" bestFit="1" customWidth="1"/>
    <col min="4" max="10" width="6.28125" style="81" customWidth="1"/>
    <col min="11" max="21" width="7.00390625" style="81" customWidth="1"/>
    <col min="22" max="22" width="8.8515625" style="81" customWidth="1"/>
    <col min="23" max="23" width="9.140625" style="81" customWidth="1"/>
    <col min="24" max="24" width="13.28125" style="81" customWidth="1"/>
    <col min="25" max="25" width="9.00390625" style="81" customWidth="1"/>
    <col min="26" max="33" width="6.28125" style="81" customWidth="1"/>
    <col min="34" max="44" width="7.00390625" style="81" customWidth="1"/>
    <col min="45" max="45" width="9.57421875" style="81" customWidth="1"/>
    <col min="46" max="16384" width="9.140625" style="81" customWidth="1"/>
  </cols>
  <sheetData>
    <row r="1" spans="1:45" ht="13.5" thickBot="1">
      <c r="A1" s="198" t="s">
        <v>0</v>
      </c>
      <c r="B1" s="549" t="str">
        <f>'Original data'!C2&amp;"-0"&amp;'Original data'!I2</f>
        <v>?-0?</v>
      </c>
      <c r="C1" s="549"/>
      <c r="D1" s="549"/>
      <c r="E1" s="549" t="s">
        <v>248</v>
      </c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50"/>
      <c r="V1" s="199" t="s">
        <v>36</v>
      </c>
      <c r="X1" s="198" t="s">
        <v>0</v>
      </c>
      <c r="Y1" s="549" t="str">
        <f>'Original data'!C2&amp;"-"&amp;'Original data'!I2</f>
        <v>?-?</v>
      </c>
      <c r="Z1" s="549"/>
      <c r="AA1" s="549"/>
      <c r="AB1" s="549" t="s">
        <v>249</v>
      </c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50"/>
      <c r="AS1" s="199" t="s">
        <v>36</v>
      </c>
    </row>
    <row r="2" spans="1:45" ht="12.75">
      <c r="A2" s="198" t="s">
        <v>122</v>
      </c>
      <c r="B2" s="150">
        <f>'Original data'!B20/'Original data'!$C62*1000</f>
        <v>388.4689</v>
      </c>
      <c r="C2" s="151">
        <f>'Original data'!C20/'Original data'!$C62*1000</f>
        <v>703.3185</v>
      </c>
      <c r="D2" s="151">
        <f>'Original data'!D20/'Original data'!$C62*1000</f>
        <v>704.0712</v>
      </c>
      <c r="E2" s="151">
        <f>'Original data'!E20/'Original data'!$C62*1000</f>
        <v>704.1116</v>
      </c>
      <c r="F2" s="151">
        <f>'Original data'!F20/'Original data'!$C62*1000</f>
        <v>704.0802</v>
      </c>
      <c r="G2" s="151">
        <f>'Original data'!G20/'Original data'!$C62*1000</f>
        <v>704.1748</v>
      </c>
      <c r="H2" s="151">
        <f>'Original data'!H20/'Original data'!$C62*1000</f>
        <v>704.1573999999999</v>
      </c>
      <c r="I2" s="151">
        <f>'Original data'!I20/'Original data'!$C62*1000</f>
        <v>704.1244</v>
      </c>
      <c r="J2" s="151">
        <f>'Original data'!J20/'Original data'!$C62*1000</f>
        <v>704.1736000000001</v>
      </c>
      <c r="K2" s="151">
        <f>'Original data'!K20/'Original data'!$C62*1000</f>
        <v>704.1405000000001</v>
      </c>
      <c r="L2" s="151">
        <f>'Original data'!L20/'Original data'!$C62*1000</f>
        <v>704.0655</v>
      </c>
      <c r="M2" s="151">
        <f>'Original data'!M20/'Original data'!$C62*1000</f>
        <v>704.1206</v>
      </c>
      <c r="N2" s="151">
        <f>'Original data'!N20/'Original data'!$C62*1000</f>
        <v>704.1435</v>
      </c>
      <c r="O2" s="151">
        <f>'Original data'!O20/'Original data'!$C62*1000</f>
        <v>704.087</v>
      </c>
      <c r="P2" s="151">
        <f>'Original data'!P20/'Original data'!$C62*1000</f>
        <v>704.0982</v>
      </c>
      <c r="Q2" s="151">
        <f>'Original data'!Q20/'Original data'!$C62*1000</f>
        <v>704.2199</v>
      </c>
      <c r="R2" s="151">
        <f>'Original data'!R20/'Original data'!$C62*1000</f>
        <v>704.2497</v>
      </c>
      <c r="S2" s="151">
        <f>'Original data'!S20/'Original data'!$C62*1000</f>
        <v>704.1462</v>
      </c>
      <c r="T2" s="151">
        <f>'Original data'!T20/'Original data'!$C62*1000</f>
        <v>703.6011</v>
      </c>
      <c r="U2" s="152">
        <f>'Original data'!U20/'Original data'!$C62*1000</f>
        <v>412.8977</v>
      </c>
      <c r="V2" s="153">
        <f>'Original data'!V20</f>
        <v>101.044892</v>
      </c>
      <c r="W2" s="200"/>
      <c r="X2" s="198" t="s">
        <v>122</v>
      </c>
      <c r="Y2" s="150">
        <f>'Original data'!Y20/'Original data'!$Z62*1000</f>
        <v>353.7875</v>
      </c>
      <c r="Z2" s="151">
        <f>'Original data'!Z20/'Original data'!$Z62*1000</f>
        <v>702.7135999999999</v>
      </c>
      <c r="AA2" s="151">
        <f>'Original data'!AA20/'Original data'!$Z62*1000</f>
        <v>704.1155</v>
      </c>
      <c r="AB2" s="151">
        <f>'Original data'!AB20/'Original data'!$Z62*1000</f>
        <v>704.1279000000001</v>
      </c>
      <c r="AC2" s="151">
        <f>'Original data'!AC20/'Original data'!$Z62*1000</f>
        <v>704.1699</v>
      </c>
      <c r="AD2" s="151">
        <f>'Original data'!AD20/'Original data'!$Z62*1000</f>
        <v>704.2015</v>
      </c>
      <c r="AE2" s="151">
        <f>'Original data'!AE20/'Original data'!$Z62*1000</f>
        <v>704.1567</v>
      </c>
      <c r="AF2" s="151">
        <f>'Original data'!AF20/'Original data'!$Z62*1000</f>
        <v>704.1092</v>
      </c>
      <c r="AG2" s="151">
        <f>'Original data'!AG20/'Original data'!$Z62*1000</f>
        <v>704.1378000000001</v>
      </c>
      <c r="AH2" s="151">
        <f>'Original data'!AH20/'Original data'!$Z62*1000</f>
        <v>704.1705000000001</v>
      </c>
      <c r="AI2" s="151">
        <f>'Original data'!AI20/'Original data'!$Z62*1000</f>
        <v>704.0929</v>
      </c>
      <c r="AJ2" s="151">
        <f>'Original data'!AJ20/'Original data'!$Z62*1000</f>
        <v>704.2116000000001</v>
      </c>
      <c r="AK2" s="151">
        <f>'Original data'!AK20/'Original data'!$Z62*1000</f>
        <v>704.2769</v>
      </c>
      <c r="AL2" s="151">
        <f>'Original data'!AL20/'Original data'!$Z62*1000</f>
        <v>704.1915999999999</v>
      </c>
      <c r="AM2" s="151">
        <f>'Original data'!AM20/'Original data'!$Z62*1000</f>
        <v>704.1872999999999</v>
      </c>
      <c r="AN2" s="151">
        <f>'Original data'!AN20/'Original data'!$Z62*1000</f>
        <v>704.2269</v>
      </c>
      <c r="AO2" s="151">
        <f>'Original data'!AO20/'Original data'!$Z62*1000</f>
        <v>704.2425999999999</v>
      </c>
      <c r="AP2" s="151">
        <f>'Original data'!AP20/'Original data'!$Z62*1000</f>
        <v>704.1714999999999</v>
      </c>
      <c r="AQ2" s="151">
        <f>'Original data'!AQ20/'Original data'!$Z62*1000</f>
        <v>703.8867</v>
      </c>
      <c r="AR2" s="152">
        <f>'Original data'!AR20/'Original data'!$Z62*1000</f>
        <v>421.18260000000004</v>
      </c>
      <c r="AS2" s="152">
        <f>'Original data'!AS20</f>
        <v>100.849215</v>
      </c>
    </row>
    <row r="3" spans="1:45" ht="13.5" thickBot="1">
      <c r="A3" s="201" t="s">
        <v>39</v>
      </c>
      <c r="B3" s="348">
        <f>'Original data'!B21*'Original data'!$U4</f>
        <v>1.698247</v>
      </c>
      <c r="C3" s="154">
        <f>'Original data'!C21*'Original data'!$U4</f>
        <v>-1.071689</v>
      </c>
      <c r="D3" s="154">
        <f>'Original data'!D21*'Original data'!$U4</f>
        <v>-0.825475</v>
      </c>
      <c r="E3" s="154">
        <f>'Original data'!E21*'Original data'!$U4</f>
        <v>-0.659726</v>
      </c>
      <c r="F3" s="154">
        <f>'Original data'!F21*'Original data'!$U4</f>
        <v>-0.297149</v>
      </c>
      <c r="G3" s="154">
        <f>'Original data'!G21*'Original data'!$U4</f>
        <v>0.194087</v>
      </c>
      <c r="H3" s="154">
        <f>'Original data'!H21*'Original data'!$U4</f>
        <v>0.39963</v>
      </c>
      <c r="I3" s="154">
        <f>'Original data'!I21*'Original data'!$U4</f>
        <v>0.449529</v>
      </c>
      <c r="J3" s="154">
        <f>'Original data'!J21*'Original data'!$U4</f>
        <v>0.334252</v>
      </c>
      <c r="K3" s="154">
        <f>'Original data'!K21*'Original data'!$U4</f>
        <v>0.332662</v>
      </c>
      <c r="L3" s="154">
        <f>'Original data'!L21*'Original data'!$U4</f>
        <v>0.16613</v>
      </c>
      <c r="M3" s="154">
        <f>'Original data'!M21*'Original data'!$U4</f>
        <v>0.187528</v>
      </c>
      <c r="N3" s="154">
        <f>'Original data'!N21*'Original data'!$U4</f>
        <v>-0.123672</v>
      </c>
      <c r="O3" s="154">
        <f>'Original data'!O21*'Original data'!$U4</f>
        <v>-0.145606</v>
      </c>
      <c r="P3" s="154">
        <f>'Original data'!P21*'Original data'!$U4</f>
        <v>-0.082864</v>
      </c>
      <c r="Q3" s="154">
        <f>'Original data'!Q21*'Original data'!$U4</f>
        <v>0.1308</v>
      </c>
      <c r="R3" s="154">
        <f>'Original data'!R21*'Original data'!$U4</f>
        <v>-0.097837</v>
      </c>
      <c r="S3" s="154">
        <f>'Original data'!S21*'Original data'!$U4</f>
        <v>-0.127615</v>
      </c>
      <c r="T3" s="154">
        <f>'Original data'!T21*'Original data'!$U4</f>
        <v>0.123115</v>
      </c>
      <c r="U3" s="155">
        <f>'Original data'!U21*'Original data'!$U4</f>
        <v>0.44739</v>
      </c>
      <c r="V3" s="435">
        <f>'Original data'!V21*'Original data'!$U4</f>
        <v>-2.798327</v>
      </c>
      <c r="W3" s="200"/>
      <c r="X3" s="202" t="str">
        <f>'Original data'!X21</f>
        <v>Angle (mrad)</v>
      </c>
      <c r="Y3" s="348">
        <f>'Original data'!Y21*'Original data'!$U4</f>
        <v>4.371003</v>
      </c>
      <c r="Z3" s="154">
        <f>'Original data'!Z21*'Original data'!$U4</f>
        <v>-1.143917</v>
      </c>
      <c r="AA3" s="154">
        <f>'Original data'!AA21*'Original data'!$U4</f>
        <v>-0.939362</v>
      </c>
      <c r="AB3" s="154">
        <f>'Original data'!AB21*'Original data'!$U4</f>
        <v>-0.951244</v>
      </c>
      <c r="AC3" s="154">
        <f>'Original data'!AC21*'Original data'!$U4</f>
        <v>-1.072866</v>
      </c>
      <c r="AD3" s="154">
        <f>'Original data'!AD21*'Original data'!$U4</f>
        <v>-0.270768</v>
      </c>
      <c r="AE3" s="154">
        <f>'Original data'!AE21*'Original data'!$U4</f>
        <v>-0.086857</v>
      </c>
      <c r="AF3" s="154">
        <f>'Original data'!AF21*'Original data'!$U4</f>
        <v>0.265861</v>
      </c>
      <c r="AG3" s="154">
        <f>'Original data'!AG21*'Original data'!$U4</f>
        <v>0.093151</v>
      </c>
      <c r="AH3" s="154">
        <f>'Original data'!AH21*'Original data'!$U4</f>
        <v>0.090518</v>
      </c>
      <c r="AI3" s="154">
        <f>'Original data'!AI21*'Original data'!$U4</f>
        <v>0.541216</v>
      </c>
      <c r="AJ3" s="154">
        <f>'Original data'!AJ21*'Original data'!$U4</f>
        <v>0.160124</v>
      </c>
      <c r="AK3" s="154">
        <f>'Original data'!AK21*'Original data'!$U4</f>
        <v>0.207616</v>
      </c>
      <c r="AL3" s="154">
        <f>'Original data'!AL21*'Original data'!$U4</f>
        <v>-0.148754</v>
      </c>
      <c r="AM3" s="154">
        <f>'Original data'!AM21*'Original data'!$U4</f>
        <v>0.616799</v>
      </c>
      <c r="AN3" s="154">
        <f>'Original data'!AN21*'Original data'!$U4</f>
        <v>0.286108</v>
      </c>
      <c r="AO3" s="154">
        <f>'Original data'!AO21*'Original data'!$U4</f>
        <v>0.281178</v>
      </c>
      <c r="AP3" s="154">
        <f>'Original data'!AP21*'Original data'!$U4</f>
        <v>-0.007567</v>
      </c>
      <c r="AQ3" s="154">
        <f>'Original data'!AQ21*'Original data'!$U4</f>
        <v>0.349452</v>
      </c>
      <c r="AR3" s="155">
        <f>'Original data'!AR21*'Original data'!$U4</f>
        <v>-0.870334</v>
      </c>
      <c r="AS3" s="155">
        <f>'Original data'!AS21*'Original data'!$U4</f>
        <v>-20.79053</v>
      </c>
    </row>
    <row r="4" spans="1:45" ht="13.5" thickBot="1">
      <c r="A4" s="203" t="s">
        <v>1</v>
      </c>
      <c r="B4" s="156" t="str">
        <f>'Original data'!B22</f>
        <v>Position 1</v>
      </c>
      <c r="C4" s="156" t="str">
        <f>'Original data'!C22</f>
        <v>Position 2</v>
      </c>
      <c r="D4" s="156" t="str">
        <f>'Original data'!D22</f>
        <v>Position 3</v>
      </c>
      <c r="E4" s="156" t="str">
        <f>'Original data'!E22</f>
        <v>Position 4</v>
      </c>
      <c r="F4" s="156" t="str">
        <f>'Original data'!F22</f>
        <v>Position 5</v>
      </c>
      <c r="G4" s="156" t="str">
        <f>'Original data'!G22</f>
        <v>Position 6</v>
      </c>
      <c r="H4" s="156" t="str">
        <f>'Original data'!H22</f>
        <v>Position 7</v>
      </c>
      <c r="I4" s="156" t="str">
        <f>'Original data'!I22</f>
        <v>Position 8</v>
      </c>
      <c r="J4" s="156" t="str">
        <f>'Original data'!J22</f>
        <v>Position 9</v>
      </c>
      <c r="K4" s="156" t="str">
        <f>'Original data'!K22</f>
        <v>Position 10</v>
      </c>
      <c r="L4" s="156" t="str">
        <f>'Original data'!L22</f>
        <v>Position 11</v>
      </c>
      <c r="M4" s="156" t="str">
        <f>'Original data'!M22</f>
        <v>Position 12</v>
      </c>
      <c r="N4" s="156" t="str">
        <f>'Original data'!N22</f>
        <v>Position 13</v>
      </c>
      <c r="O4" s="156" t="str">
        <f>'Original data'!O22</f>
        <v>Position 14</v>
      </c>
      <c r="P4" s="156" t="str">
        <f>'Original data'!P22</f>
        <v>Position 15</v>
      </c>
      <c r="Q4" s="156" t="str">
        <f>'Original data'!Q22</f>
        <v>Position 16</v>
      </c>
      <c r="R4" s="156" t="str">
        <f>'Original data'!R22</f>
        <v>Position 17</v>
      </c>
      <c r="S4" s="156" t="str">
        <f>'Original data'!S22</f>
        <v>Position 18</v>
      </c>
      <c r="T4" s="156" t="str">
        <f>'Original data'!T22</f>
        <v>Position 19</v>
      </c>
      <c r="U4" s="157" t="str">
        <f>'Original data'!U22</f>
        <v>Position 20</v>
      </c>
      <c r="V4" s="158"/>
      <c r="X4" s="203" t="str">
        <f>'Original data'!X22</f>
        <v>Multipoles</v>
      </c>
      <c r="Y4" s="156" t="str">
        <f>'Original data'!Y22</f>
        <v>Position 1</v>
      </c>
      <c r="Z4" s="156" t="str">
        <f>'Original data'!Z22</f>
        <v>Position 2</v>
      </c>
      <c r="AA4" s="156" t="str">
        <f>'Original data'!AA22</f>
        <v>Position 3</v>
      </c>
      <c r="AB4" s="156" t="str">
        <f>'Original data'!AB22</f>
        <v>Position 4</v>
      </c>
      <c r="AC4" s="156" t="str">
        <f>'Original data'!AC22</f>
        <v>Position 5</v>
      </c>
      <c r="AD4" s="156" t="str">
        <f>'Original data'!AD22</f>
        <v>Position 6</v>
      </c>
      <c r="AE4" s="156" t="str">
        <f>'Original data'!AE22</f>
        <v>Position 7</v>
      </c>
      <c r="AF4" s="156" t="str">
        <f>'Original data'!AF22</f>
        <v>Position 8</v>
      </c>
      <c r="AG4" s="156" t="str">
        <f>'Original data'!AG22</f>
        <v>Position 9</v>
      </c>
      <c r="AH4" s="156" t="str">
        <f>'Original data'!AH22</f>
        <v>Position 10</v>
      </c>
      <c r="AI4" s="156" t="str">
        <f>'Original data'!AI22</f>
        <v>Position 11</v>
      </c>
      <c r="AJ4" s="156" t="str">
        <f>'Original data'!AJ22</f>
        <v>Position 12</v>
      </c>
      <c r="AK4" s="156" t="str">
        <f>'Original data'!AK22</f>
        <v>Position 13</v>
      </c>
      <c r="AL4" s="156" t="str">
        <f>'Original data'!AL22</f>
        <v>Position 14</v>
      </c>
      <c r="AM4" s="156" t="str">
        <f>'Original data'!AM22</f>
        <v>Position 15</v>
      </c>
      <c r="AN4" s="156" t="str">
        <f>'Original data'!AN22</f>
        <v>Position 16</v>
      </c>
      <c r="AO4" s="156" t="str">
        <f>'Original data'!AO22</f>
        <v>Position 17</v>
      </c>
      <c r="AP4" s="156" t="str">
        <f>'Original data'!AP22</f>
        <v>Position 18</v>
      </c>
      <c r="AQ4" s="156" t="str">
        <f>'Original data'!AQ22</f>
        <v>Position 19</v>
      </c>
      <c r="AR4" s="157" t="str">
        <f>'Original data'!AR22</f>
        <v>Position 20</v>
      </c>
      <c r="AS4" s="172"/>
    </row>
    <row r="5" spans="1:46" ht="12.75">
      <c r="A5" s="204" t="s">
        <v>2</v>
      </c>
      <c r="B5" s="159">
        <f>'Original data'!B23</f>
        <v>10000</v>
      </c>
      <c r="C5" s="159">
        <f>'Original data'!C23</f>
        <v>10000</v>
      </c>
      <c r="D5" s="159">
        <f>'Original data'!D23</f>
        <v>10000</v>
      </c>
      <c r="E5" s="159">
        <f>'Original data'!E23</f>
        <v>10000</v>
      </c>
      <c r="F5" s="159">
        <f>'Original data'!F23</f>
        <v>10000</v>
      </c>
      <c r="G5" s="159">
        <f>'Original data'!G23</f>
        <v>10000</v>
      </c>
      <c r="H5" s="159">
        <f>'Original data'!H23</f>
        <v>10000</v>
      </c>
      <c r="I5" s="159">
        <f>'Original data'!I23</f>
        <v>10000</v>
      </c>
      <c r="J5" s="159">
        <f>'Original data'!J23</f>
        <v>10000</v>
      </c>
      <c r="K5" s="159">
        <f>'Original data'!K23</f>
        <v>10000</v>
      </c>
      <c r="L5" s="159">
        <f>'Original data'!L23</f>
        <v>10000</v>
      </c>
      <c r="M5" s="159">
        <f>'Original data'!M23</f>
        <v>10000</v>
      </c>
      <c r="N5" s="159">
        <f>'Original data'!N23</f>
        <v>10000</v>
      </c>
      <c r="O5" s="159">
        <f>'Original data'!O23</f>
        <v>10000</v>
      </c>
      <c r="P5" s="159">
        <f>'Original data'!P23</f>
        <v>10000</v>
      </c>
      <c r="Q5" s="159">
        <f>'Original data'!Q23</f>
        <v>10000</v>
      </c>
      <c r="R5" s="159">
        <f>'Original data'!R23</f>
        <v>10000</v>
      </c>
      <c r="S5" s="159">
        <f>'Original data'!S23</f>
        <v>10000</v>
      </c>
      <c r="T5" s="159">
        <f>'Original data'!T23</f>
        <v>10000</v>
      </c>
      <c r="U5" s="159">
        <f>'Original data'!U23</f>
        <v>10000</v>
      </c>
      <c r="V5" s="160"/>
      <c r="W5" s="205"/>
      <c r="X5" s="160" t="str">
        <f>'Original data'!X23</f>
        <v>b1</v>
      </c>
      <c r="Y5" s="159">
        <f>'Original data'!Y23</f>
        <v>10000</v>
      </c>
      <c r="Z5" s="159">
        <f>'Original data'!Z23</f>
        <v>10000</v>
      </c>
      <c r="AA5" s="159">
        <f>'Original data'!AA23</f>
        <v>10000</v>
      </c>
      <c r="AB5" s="159">
        <f>'Original data'!AB23</f>
        <v>10000</v>
      </c>
      <c r="AC5" s="159">
        <f>'Original data'!AC23</f>
        <v>10000</v>
      </c>
      <c r="AD5" s="159">
        <f>'Original data'!AD23</f>
        <v>10000</v>
      </c>
      <c r="AE5" s="159">
        <f>'Original data'!AE23</f>
        <v>10000</v>
      </c>
      <c r="AF5" s="159">
        <f>'Original data'!AF23</f>
        <v>10000</v>
      </c>
      <c r="AG5" s="159">
        <f>'Original data'!AG23</f>
        <v>10000</v>
      </c>
      <c r="AH5" s="159">
        <f>'Original data'!AH23</f>
        <v>10000</v>
      </c>
      <c r="AI5" s="159">
        <f>'Original data'!AI23</f>
        <v>10000</v>
      </c>
      <c r="AJ5" s="159">
        <f>'Original data'!AJ23</f>
        <v>10000</v>
      </c>
      <c r="AK5" s="159">
        <f>'Original data'!AK23</f>
        <v>10000</v>
      </c>
      <c r="AL5" s="159">
        <f>'Original data'!AL23</f>
        <v>10000</v>
      </c>
      <c r="AM5" s="159">
        <f>'Original data'!AM23</f>
        <v>10000</v>
      </c>
      <c r="AN5" s="159">
        <f>'Original data'!AN23</f>
        <v>10000</v>
      </c>
      <c r="AO5" s="159">
        <f>'Original data'!AO23</f>
        <v>10000</v>
      </c>
      <c r="AP5" s="159">
        <f>'Original data'!AP23</f>
        <v>10000</v>
      </c>
      <c r="AQ5" s="159">
        <f>'Original data'!AQ23</f>
        <v>10000</v>
      </c>
      <c r="AR5" s="159">
        <f>'Original data'!AR23</f>
        <v>10000</v>
      </c>
      <c r="AS5" s="160"/>
      <c r="AT5" s="206"/>
    </row>
    <row r="6" spans="1:45" ht="12.75">
      <c r="A6" s="204" t="s">
        <v>3</v>
      </c>
      <c r="B6" s="161">
        <f>'Original data'!B24*'Original data'!$U$3</f>
        <v>27.83868</v>
      </c>
      <c r="C6" s="161">
        <f>'Original data'!C24*'Original data'!$U$3</f>
        <v>-0.163204</v>
      </c>
      <c r="D6" s="161">
        <f>'Original data'!D24*'Original data'!$U$3</f>
        <v>-0.7407008</v>
      </c>
      <c r="E6" s="161">
        <f>'Original data'!E24*'Original data'!$U$3</f>
        <v>-0.6163647</v>
      </c>
      <c r="F6" s="161">
        <f>'Original data'!F24*'Original data'!$U$3</f>
        <v>-1.044798</v>
      </c>
      <c r="G6" s="161">
        <f>'Original data'!G24*'Original data'!$U$3</f>
        <v>-1.019957</v>
      </c>
      <c r="H6" s="161">
        <f>'Original data'!H24*'Original data'!$U$3</f>
        <v>-0.9122036</v>
      </c>
      <c r="I6" s="161">
        <f>'Original data'!I24*'Original data'!$U$3</f>
        <v>-0.5839499</v>
      </c>
      <c r="J6" s="161">
        <f>'Original data'!J24*'Original data'!$U$3</f>
        <v>-0.5485819</v>
      </c>
      <c r="K6" s="161">
        <f>'Original data'!K24*'Original data'!$U$3</f>
        <v>-1.253802</v>
      </c>
      <c r="L6" s="161">
        <f>'Original data'!L24*'Original data'!$U$3</f>
        <v>-0.9237535</v>
      </c>
      <c r="M6" s="161">
        <f>'Original data'!M24*'Original data'!$U$3</f>
        <v>-0.5254624</v>
      </c>
      <c r="N6" s="161">
        <f>'Original data'!N24*'Original data'!$U$3</f>
        <v>-0.6588408</v>
      </c>
      <c r="O6" s="161">
        <f>'Original data'!O24*'Original data'!$U$3</f>
        <v>-0.2087499</v>
      </c>
      <c r="P6" s="161">
        <f>'Original data'!P24*'Original data'!$U$3</f>
        <v>-0.1290556</v>
      </c>
      <c r="Q6" s="161">
        <f>'Original data'!Q24*'Original data'!$U$3</f>
        <v>-0.7393402</v>
      </c>
      <c r="R6" s="161">
        <f>'Original data'!R24*'Original data'!$U$3</f>
        <v>-0.7218874</v>
      </c>
      <c r="S6" s="161">
        <f>'Original data'!S24*'Original data'!$U$3</f>
        <v>-0.1340162</v>
      </c>
      <c r="T6" s="161">
        <f>'Original data'!T24*'Original data'!$U$3</f>
        <v>0.1425875</v>
      </c>
      <c r="U6" s="161">
        <f>'Original data'!U24*'Original data'!$U$3</f>
        <v>23.22698</v>
      </c>
      <c r="V6" s="162"/>
      <c r="W6" s="207"/>
      <c r="X6" s="208" t="str">
        <f>'Original data'!X24</f>
        <v>b2</v>
      </c>
      <c r="Y6" s="161">
        <f>'Original data'!Y24*'Original data'!$U$3</f>
        <v>-24.60312</v>
      </c>
      <c r="Z6" s="161">
        <f>'Original data'!Z24*'Original data'!$U$3</f>
        <v>-0.261049</v>
      </c>
      <c r="AA6" s="161">
        <f>'Original data'!AA24*'Original data'!$U$3</f>
        <v>-0.3647573</v>
      </c>
      <c r="AB6" s="161">
        <f>'Original data'!AB24*'Original data'!$U$3</f>
        <v>-0.1914844</v>
      </c>
      <c r="AC6" s="161">
        <f>'Original data'!AC24*'Original data'!$U$3</f>
        <v>-0.4892333</v>
      </c>
      <c r="AD6" s="161">
        <f>'Original data'!AD24*'Original data'!$U$3</f>
        <v>0.1611295</v>
      </c>
      <c r="AE6" s="161">
        <f>'Original data'!AE24*'Original data'!$U$3</f>
        <v>0.1816057</v>
      </c>
      <c r="AF6" s="161">
        <f>'Original data'!AF24*'Original data'!$U$3</f>
        <v>-0.7790014</v>
      </c>
      <c r="AG6" s="161">
        <f>'Original data'!AG24*'Original data'!$U$3</f>
        <v>-0.4860054</v>
      </c>
      <c r="AH6" s="161">
        <f>'Original data'!AH24*'Original data'!$U$3</f>
        <v>-0.2221117</v>
      </c>
      <c r="AI6" s="161">
        <f>'Original data'!AI24*'Original data'!$U$3</f>
        <v>-0.5531697</v>
      </c>
      <c r="AJ6" s="161">
        <f>'Original data'!AJ24*'Original data'!$U$3</f>
        <v>-0.4663651</v>
      </c>
      <c r="AK6" s="161">
        <f>'Original data'!AK24*'Original data'!$U$3</f>
        <v>0.2577114</v>
      </c>
      <c r="AL6" s="161">
        <f>'Original data'!AL24*'Original data'!$U$3</f>
        <v>-0.2418756</v>
      </c>
      <c r="AM6" s="161">
        <f>'Original data'!AM24*'Original data'!$U$3</f>
        <v>0.1052078</v>
      </c>
      <c r="AN6" s="161">
        <f>'Original data'!AN24*'Original data'!$U$3</f>
        <v>0.2417084</v>
      </c>
      <c r="AO6" s="161">
        <f>'Original data'!AO24*'Original data'!$U$3</f>
        <v>0.1827375</v>
      </c>
      <c r="AP6" s="161">
        <f>'Original data'!AP24*'Original data'!$U$3</f>
        <v>0.5566618</v>
      </c>
      <c r="AQ6" s="161">
        <f>'Original data'!AQ24*'Original data'!$U$3</f>
        <v>0.1134118</v>
      </c>
      <c r="AR6" s="161">
        <f>'Original data'!AR24*'Original data'!$U$3</f>
        <v>-21.98698</v>
      </c>
      <c r="AS6" s="162"/>
    </row>
    <row r="7" spans="1:45" ht="12.75">
      <c r="A7" s="204" t="s">
        <v>4</v>
      </c>
      <c r="B7" s="161">
        <f>'Original data'!B25</f>
        <v>38.86612</v>
      </c>
      <c r="C7" s="161">
        <f>'Original data'!C25</f>
        <v>3.630254</v>
      </c>
      <c r="D7" s="161">
        <f>'Original data'!D25</f>
        <v>4.51991</v>
      </c>
      <c r="E7" s="161">
        <f>'Original data'!E25</f>
        <v>4.319236</v>
      </c>
      <c r="F7" s="161">
        <f>'Original data'!F25</f>
        <v>4.890579</v>
      </c>
      <c r="G7" s="161">
        <f>'Original data'!G25</f>
        <v>4.721201</v>
      </c>
      <c r="H7" s="161">
        <f>'Original data'!H25</f>
        <v>4.980959</v>
      </c>
      <c r="I7" s="161">
        <f>'Original data'!I25</f>
        <v>4.821346</v>
      </c>
      <c r="J7" s="161">
        <f>'Original data'!J25</f>
        <v>4.935714</v>
      </c>
      <c r="K7" s="161">
        <f>'Original data'!K25</f>
        <v>5.002392</v>
      </c>
      <c r="L7" s="161">
        <f>'Original data'!L25</f>
        <v>3.532233</v>
      </c>
      <c r="M7" s="161">
        <f>'Original data'!M25</f>
        <v>4.038182</v>
      </c>
      <c r="N7" s="161">
        <f>'Original data'!N25</f>
        <v>4.749833</v>
      </c>
      <c r="O7" s="161">
        <f>'Original data'!O25</f>
        <v>3.759872</v>
      </c>
      <c r="P7" s="161">
        <f>'Original data'!P25</f>
        <v>4.043625</v>
      </c>
      <c r="Q7" s="161">
        <f>'Original data'!Q25</f>
        <v>3.971887</v>
      </c>
      <c r="R7" s="161">
        <f>'Original data'!R25</f>
        <v>5.082308</v>
      </c>
      <c r="S7" s="161">
        <f>'Original data'!S25</f>
        <v>4.514964</v>
      </c>
      <c r="T7" s="161">
        <f>'Original data'!T25</f>
        <v>5.71489</v>
      </c>
      <c r="U7" s="161">
        <f>'Original data'!U25</f>
        <v>9.215013</v>
      </c>
      <c r="V7" s="162"/>
      <c r="W7" s="207"/>
      <c r="X7" s="208" t="str">
        <f>'Original data'!X25</f>
        <v>b3</v>
      </c>
      <c r="Y7" s="161">
        <f>'Original data'!Y25</f>
        <v>41.16475</v>
      </c>
      <c r="Z7" s="161">
        <f>'Original data'!Z25</f>
        <v>3.154378</v>
      </c>
      <c r="AA7" s="161">
        <f>'Original data'!AA25</f>
        <v>3.524999</v>
      </c>
      <c r="AB7" s="161">
        <f>'Original data'!AB25</f>
        <v>3.829616</v>
      </c>
      <c r="AC7" s="161">
        <f>'Original data'!AC25</f>
        <v>4.24637</v>
      </c>
      <c r="AD7" s="161">
        <f>'Original data'!AD25</f>
        <v>3.87517</v>
      </c>
      <c r="AE7" s="161">
        <f>'Original data'!AE25</f>
        <v>4.361741</v>
      </c>
      <c r="AF7" s="161">
        <f>'Original data'!AF25</f>
        <v>3.982204</v>
      </c>
      <c r="AG7" s="161">
        <f>'Original data'!AG25</f>
        <v>4.026039</v>
      </c>
      <c r="AH7" s="161">
        <f>'Original data'!AH25</f>
        <v>4.133912</v>
      </c>
      <c r="AI7" s="161">
        <f>'Original data'!AI25</f>
        <v>3.741871</v>
      </c>
      <c r="AJ7" s="161">
        <f>'Original data'!AJ25</f>
        <v>4.428573</v>
      </c>
      <c r="AK7" s="161">
        <f>'Original data'!AK25</f>
        <v>4.759592</v>
      </c>
      <c r="AL7" s="161">
        <f>'Original data'!AL25</f>
        <v>3.93813</v>
      </c>
      <c r="AM7" s="161">
        <f>'Original data'!AM25</f>
        <v>4.401436</v>
      </c>
      <c r="AN7" s="161">
        <f>'Original data'!AN25</f>
        <v>4.77077</v>
      </c>
      <c r="AO7" s="161">
        <f>'Original data'!AO25</f>
        <v>4.485502</v>
      </c>
      <c r="AP7" s="161">
        <f>'Original data'!AP25</f>
        <v>4.624281</v>
      </c>
      <c r="AQ7" s="161">
        <f>'Original data'!AQ25</f>
        <v>5.258329</v>
      </c>
      <c r="AR7" s="161">
        <f>'Original data'!AR25</f>
        <v>8.225157</v>
      </c>
      <c r="AS7" s="162"/>
    </row>
    <row r="8" spans="1:45" ht="12.75">
      <c r="A8" s="204" t="s">
        <v>5</v>
      </c>
      <c r="B8" s="161">
        <f>'Original data'!B26*'Original data'!$U$3</f>
        <v>0.3551495</v>
      </c>
      <c r="C8" s="161">
        <f>'Original data'!C26*'Original data'!$U$3</f>
        <v>-0.1279416</v>
      </c>
      <c r="D8" s="161">
        <f>'Original data'!D26*'Original data'!$U$3</f>
        <v>-0.06571787</v>
      </c>
      <c r="E8" s="161">
        <f>'Original data'!E26*'Original data'!$U$3</f>
        <v>-0.1767521</v>
      </c>
      <c r="F8" s="161">
        <f>'Original data'!F26*'Original data'!$U$3</f>
        <v>-0.2425302</v>
      </c>
      <c r="G8" s="161">
        <f>'Original data'!G26*'Original data'!$U$3</f>
        <v>-0.3203228</v>
      </c>
      <c r="H8" s="161">
        <f>'Original data'!H26*'Original data'!$U$3</f>
        <v>-0.2593852</v>
      </c>
      <c r="I8" s="161">
        <f>'Original data'!I26*'Original data'!$U$3</f>
        <v>-0.2778578</v>
      </c>
      <c r="J8" s="161">
        <f>'Original data'!J26*'Original data'!$U$3</f>
        <v>-0.3973429</v>
      </c>
      <c r="K8" s="161">
        <f>'Original data'!K26*'Original data'!$U$3</f>
        <v>-0.3171655</v>
      </c>
      <c r="L8" s="161">
        <f>'Original data'!L26*'Original data'!$U$3</f>
        <v>-0.4354396</v>
      </c>
      <c r="M8" s="161">
        <f>'Original data'!M26*'Original data'!$U$3</f>
        <v>-0.2179331</v>
      </c>
      <c r="N8" s="161">
        <f>'Original data'!N26*'Original data'!$U$3</f>
        <v>-0.2031034</v>
      </c>
      <c r="O8" s="161">
        <f>'Original data'!O26*'Original data'!$U$3</f>
        <v>-0.1663022</v>
      </c>
      <c r="P8" s="161">
        <f>'Original data'!P26*'Original data'!$U$3</f>
        <v>-0.3751029</v>
      </c>
      <c r="Q8" s="161">
        <f>'Original data'!Q26*'Original data'!$U$3</f>
        <v>-0.6116966</v>
      </c>
      <c r="R8" s="161">
        <f>'Original data'!R26*'Original data'!$U$3</f>
        <v>-0.2970035</v>
      </c>
      <c r="S8" s="161">
        <f>'Original data'!S26*'Original data'!$U$3</f>
        <v>-0.2192283</v>
      </c>
      <c r="T8" s="161">
        <f>'Original data'!T26*'Original data'!$U$3</f>
        <v>-0.1534214</v>
      </c>
      <c r="U8" s="161">
        <f>'Original data'!U26*'Original data'!$U$3</f>
        <v>0.3824201</v>
      </c>
      <c r="V8" s="162"/>
      <c r="W8" s="207"/>
      <c r="X8" s="208" t="str">
        <f>'Original data'!X26</f>
        <v>b4</v>
      </c>
      <c r="Y8" s="161">
        <f>'Original data'!Y26*'Original data'!$U$3</f>
        <v>-1.429775</v>
      </c>
      <c r="Z8" s="161">
        <f>'Original data'!Z26*'Original data'!$U$3</f>
        <v>0.02481338</v>
      </c>
      <c r="AA8" s="161">
        <f>'Original data'!AA26*'Original data'!$U$3</f>
        <v>-0.06917591</v>
      </c>
      <c r="AB8" s="161">
        <f>'Original data'!AB26*'Original data'!$U$3</f>
        <v>-0.09347224</v>
      </c>
      <c r="AC8" s="161">
        <f>'Original data'!AC26*'Original data'!$U$3</f>
        <v>0.01518098</v>
      </c>
      <c r="AD8" s="161">
        <f>'Original data'!AD26*'Original data'!$U$3</f>
        <v>0.0904288</v>
      </c>
      <c r="AE8" s="161">
        <f>'Original data'!AE26*'Original data'!$U$3</f>
        <v>-0.03804894</v>
      </c>
      <c r="AF8" s="161">
        <f>'Original data'!AF26*'Original data'!$U$3</f>
        <v>-0.09844725</v>
      </c>
      <c r="AG8" s="161">
        <f>'Original data'!AG26*'Original data'!$U$3</f>
        <v>0.02691284</v>
      </c>
      <c r="AH8" s="161">
        <f>'Original data'!AH26*'Original data'!$U$3</f>
        <v>0.02128206</v>
      </c>
      <c r="AI8" s="161">
        <f>'Original data'!AI26*'Original data'!$U$3</f>
        <v>0.03354078</v>
      </c>
      <c r="AJ8" s="161">
        <f>'Original data'!AJ26*'Original data'!$U$3</f>
        <v>-0.01024207</v>
      </c>
      <c r="AK8" s="161">
        <f>'Original data'!AK26*'Original data'!$U$3</f>
        <v>-0.0189842</v>
      </c>
      <c r="AL8" s="161">
        <f>'Original data'!AL26*'Original data'!$U$3</f>
        <v>-0.2489723</v>
      </c>
      <c r="AM8" s="161">
        <f>'Original data'!AM26*'Original data'!$U$3</f>
        <v>-0.008352442</v>
      </c>
      <c r="AN8" s="161">
        <f>'Original data'!AN26*'Original data'!$U$3</f>
        <v>0.02896898</v>
      </c>
      <c r="AO8" s="161">
        <f>'Original data'!AO26*'Original data'!$U$3</f>
        <v>0.005201212</v>
      </c>
      <c r="AP8" s="161">
        <f>'Original data'!AP26*'Original data'!$U$3</f>
        <v>0.03780497</v>
      </c>
      <c r="AQ8" s="161">
        <f>'Original data'!AQ26*'Original data'!$U$3</f>
        <v>0.2132705</v>
      </c>
      <c r="AR8" s="161">
        <f>'Original data'!AR26*'Original data'!$U$3</f>
        <v>-0.9343175</v>
      </c>
      <c r="AS8" s="162"/>
    </row>
    <row r="9" spans="1:45" ht="12.75">
      <c r="A9" s="204" t="s">
        <v>6</v>
      </c>
      <c r="B9" s="161">
        <f>'Original data'!B27</f>
        <v>-4.351357</v>
      </c>
      <c r="C9" s="161">
        <f>'Original data'!C27</f>
        <v>0.1153354</v>
      </c>
      <c r="D9" s="161">
        <f>'Original data'!D27</f>
        <v>-0.361098</v>
      </c>
      <c r="E9" s="161">
        <f>'Original data'!E27</f>
        <v>-0.1339796</v>
      </c>
      <c r="F9" s="161">
        <f>'Original data'!F27</f>
        <v>-0.03533865</v>
      </c>
      <c r="G9" s="161">
        <f>'Original data'!G27</f>
        <v>-0.04397257</v>
      </c>
      <c r="H9" s="161">
        <f>'Original data'!H27</f>
        <v>-0.1510589</v>
      </c>
      <c r="I9" s="161">
        <f>'Original data'!I27</f>
        <v>-0.09625046</v>
      </c>
      <c r="J9" s="161">
        <f>'Original data'!J27</f>
        <v>-0.1552777</v>
      </c>
      <c r="K9" s="161">
        <f>'Original data'!K27</f>
        <v>-0.03983218</v>
      </c>
      <c r="L9" s="161">
        <f>'Original data'!L27</f>
        <v>0.1657281</v>
      </c>
      <c r="M9" s="161">
        <f>'Original data'!M27</f>
        <v>0.0265467</v>
      </c>
      <c r="N9" s="161">
        <f>'Original data'!N27</f>
        <v>-0.1045529</v>
      </c>
      <c r="O9" s="161">
        <f>'Original data'!O27</f>
        <v>-0.168768</v>
      </c>
      <c r="P9" s="161">
        <f>'Original data'!P27</f>
        <v>0.01231123</v>
      </c>
      <c r="Q9" s="161">
        <f>'Original data'!Q27</f>
        <v>-0.03835573</v>
      </c>
      <c r="R9" s="161">
        <f>'Original data'!R27</f>
        <v>-0.09024491</v>
      </c>
      <c r="S9" s="161">
        <f>'Original data'!S27</f>
        <v>-0.01655499</v>
      </c>
      <c r="T9" s="161">
        <f>'Original data'!T27</f>
        <v>-0.08156599</v>
      </c>
      <c r="U9" s="161">
        <f>'Original data'!U27</f>
        <v>-2.249968</v>
      </c>
      <c r="V9" s="162"/>
      <c r="W9" s="207"/>
      <c r="X9" s="208" t="str">
        <f>'Original data'!X27</f>
        <v>b5</v>
      </c>
      <c r="Y9" s="161">
        <f>'Original data'!Y27</f>
        <v>-5.452805</v>
      </c>
      <c r="Z9" s="161">
        <f>'Original data'!Z27</f>
        <v>0.378144</v>
      </c>
      <c r="AA9" s="161">
        <f>'Original data'!AA27</f>
        <v>0.000621161</v>
      </c>
      <c r="AB9" s="161">
        <f>'Original data'!AB27</f>
        <v>0.01596428</v>
      </c>
      <c r="AC9" s="161">
        <f>'Original data'!AC27</f>
        <v>0.02579835</v>
      </c>
      <c r="AD9" s="161">
        <f>'Original data'!AD27</f>
        <v>0.1012358</v>
      </c>
      <c r="AE9" s="161">
        <f>'Original data'!AE27</f>
        <v>0.01186594</v>
      </c>
      <c r="AF9" s="161">
        <f>'Original data'!AF27</f>
        <v>0.06484984</v>
      </c>
      <c r="AG9" s="161">
        <f>'Original data'!AG27</f>
        <v>0.2202543</v>
      </c>
      <c r="AH9" s="161">
        <f>'Original data'!AH27</f>
        <v>0.3331384</v>
      </c>
      <c r="AI9" s="161">
        <f>'Original data'!AI27</f>
        <v>0.5234152</v>
      </c>
      <c r="AJ9" s="161">
        <f>'Original data'!AJ27</f>
        <v>0.1913402</v>
      </c>
      <c r="AK9" s="161">
        <f>'Original data'!AK27</f>
        <v>0.07668465</v>
      </c>
      <c r="AL9" s="161">
        <f>'Original data'!AL27</f>
        <v>0.1414315</v>
      </c>
      <c r="AM9" s="161">
        <f>'Original data'!AM27</f>
        <v>0.1807</v>
      </c>
      <c r="AN9" s="161">
        <f>'Original data'!AN27</f>
        <v>0.2215695</v>
      </c>
      <c r="AO9" s="161">
        <f>'Original data'!AO27</f>
        <v>0.148151</v>
      </c>
      <c r="AP9" s="161">
        <f>'Original data'!AP27</f>
        <v>0.09682866</v>
      </c>
      <c r="AQ9" s="161">
        <f>'Original data'!AQ27</f>
        <v>0.09492768</v>
      </c>
      <c r="AR9" s="161">
        <f>'Original data'!AR27</f>
        <v>-2.682598</v>
      </c>
      <c r="AS9" s="162"/>
    </row>
    <row r="10" spans="1:45" ht="12.75">
      <c r="A10" s="204" t="s">
        <v>7</v>
      </c>
      <c r="B10" s="161">
        <f>'Original data'!B28*'Original data'!$U$3</f>
        <v>0.3942365</v>
      </c>
      <c r="C10" s="161">
        <f>'Original data'!C28*'Original data'!$U$3</f>
        <v>-0.01279794</v>
      </c>
      <c r="D10" s="161">
        <f>'Original data'!D28*'Original data'!$U$3</f>
        <v>-0.01789426</v>
      </c>
      <c r="E10" s="161">
        <f>'Original data'!E28*'Original data'!$U$3</f>
        <v>-0.04412847</v>
      </c>
      <c r="F10" s="161">
        <f>'Original data'!F28*'Original data'!$U$3</f>
        <v>-0.09554164</v>
      </c>
      <c r="G10" s="161">
        <f>'Original data'!G28*'Original data'!$U$3</f>
        <v>-0.05561364</v>
      </c>
      <c r="H10" s="161">
        <f>'Original data'!H28*'Original data'!$U$3</f>
        <v>-0.05574584</v>
      </c>
      <c r="I10" s="161">
        <f>'Original data'!I28*'Original data'!$U$3</f>
        <v>-0.0779476</v>
      </c>
      <c r="J10" s="161">
        <f>'Original data'!J28*'Original data'!$U$3</f>
        <v>-0.09540753</v>
      </c>
      <c r="K10" s="161">
        <f>'Original data'!K28*'Original data'!$U$3</f>
        <v>-0.04774695</v>
      </c>
      <c r="L10" s="161">
        <f>'Original data'!L28*'Original data'!$U$3</f>
        <v>0.0633947</v>
      </c>
      <c r="M10" s="161">
        <f>'Original data'!M28*'Original data'!$U$3</f>
        <v>-0.02596093</v>
      </c>
      <c r="N10" s="161">
        <f>'Original data'!N28*'Original data'!$U$3</f>
        <v>-0.02723809</v>
      </c>
      <c r="O10" s="161">
        <f>'Original data'!O28*'Original data'!$U$3</f>
        <v>-0.008573898</v>
      </c>
      <c r="P10" s="161">
        <f>'Original data'!P28*'Original data'!$U$3</f>
        <v>-0.1418738</v>
      </c>
      <c r="Q10" s="161">
        <f>'Original data'!Q28*'Original data'!$U$3</f>
        <v>-0.00274927</v>
      </c>
      <c r="R10" s="161">
        <f>'Original data'!R28*'Original data'!$U$3</f>
        <v>0.04271314</v>
      </c>
      <c r="S10" s="161">
        <f>'Original data'!S28*'Original data'!$U$3</f>
        <v>-0.07984042</v>
      </c>
      <c r="T10" s="161">
        <f>'Original data'!T28*'Original data'!$U$3</f>
        <v>-0.02883867</v>
      </c>
      <c r="U10" s="161">
        <f>'Original data'!U28*'Original data'!$U$3</f>
        <v>-0.04765754</v>
      </c>
      <c r="V10" s="162"/>
      <c r="W10" s="207"/>
      <c r="X10" s="208" t="str">
        <f>'Original data'!X28</f>
        <v>b6</v>
      </c>
      <c r="Y10" s="161">
        <f>'Original data'!Y28*'Original data'!$U$3</f>
        <v>0.4213315</v>
      </c>
      <c r="Z10" s="161">
        <f>'Original data'!Z28*'Original data'!$U$3</f>
        <v>0.02065619</v>
      </c>
      <c r="AA10" s="161">
        <f>'Original data'!AA28*'Original data'!$U$3</f>
        <v>-0.009611878</v>
      </c>
      <c r="AB10" s="161">
        <f>'Original data'!AB28*'Original data'!$U$3</f>
        <v>0.005320709</v>
      </c>
      <c r="AC10" s="161">
        <f>'Original data'!AC28*'Original data'!$U$3</f>
        <v>-0.04928541</v>
      </c>
      <c r="AD10" s="161">
        <f>'Original data'!AD28*'Original data'!$U$3</f>
        <v>0.01535381</v>
      </c>
      <c r="AE10" s="161">
        <f>'Original data'!AE28*'Original data'!$U$3</f>
        <v>-0.00313206</v>
      </c>
      <c r="AF10" s="161">
        <f>'Original data'!AF28*'Original data'!$U$3</f>
        <v>0.08354191</v>
      </c>
      <c r="AG10" s="161">
        <f>'Original data'!AG28*'Original data'!$U$3</f>
        <v>0.06424607</v>
      </c>
      <c r="AH10" s="161">
        <f>'Original data'!AH28*'Original data'!$U$3</f>
        <v>0.08191543</v>
      </c>
      <c r="AI10" s="161">
        <f>'Original data'!AI28*'Original data'!$U$3</f>
        <v>0.06166997</v>
      </c>
      <c r="AJ10" s="161">
        <f>'Original data'!AJ28*'Original data'!$U$3</f>
        <v>0.03477</v>
      </c>
      <c r="AK10" s="161">
        <f>'Original data'!AK28*'Original data'!$U$3</f>
        <v>-0.07399021</v>
      </c>
      <c r="AL10" s="161">
        <f>'Original data'!AL28*'Original data'!$U$3</f>
        <v>-0.07083582</v>
      </c>
      <c r="AM10" s="161">
        <f>'Original data'!AM28*'Original data'!$U$3</f>
        <v>-0.09301886</v>
      </c>
      <c r="AN10" s="161">
        <f>'Original data'!AN28*'Original data'!$U$3</f>
        <v>-0.0630064</v>
      </c>
      <c r="AO10" s="161">
        <f>'Original data'!AO28*'Original data'!$U$3</f>
        <v>0.06537282</v>
      </c>
      <c r="AP10" s="161">
        <f>'Original data'!AP28*'Original data'!$U$3</f>
        <v>0.01133828</v>
      </c>
      <c r="AQ10" s="161">
        <f>'Original data'!AQ28*'Original data'!$U$3</f>
        <v>-0.01901971</v>
      </c>
      <c r="AR10" s="161">
        <f>'Original data'!AR28*'Original data'!$U$3</f>
        <v>-0.09688667</v>
      </c>
      <c r="AS10" s="162"/>
    </row>
    <row r="11" spans="1:45" ht="12.75">
      <c r="A11" s="204" t="s">
        <v>8</v>
      </c>
      <c r="B11" s="161">
        <f>'Original data'!B29</f>
        <v>2.561891</v>
      </c>
      <c r="C11" s="161">
        <f>'Original data'!C29</f>
        <v>0.7786753</v>
      </c>
      <c r="D11" s="161">
        <f>'Original data'!D29</f>
        <v>0.7622851</v>
      </c>
      <c r="E11" s="161">
        <f>'Original data'!E29</f>
        <v>0.8576199</v>
      </c>
      <c r="F11" s="161">
        <f>'Original data'!F29</f>
        <v>0.8434589</v>
      </c>
      <c r="G11" s="161">
        <f>'Original data'!G29</f>
        <v>0.8757451</v>
      </c>
      <c r="H11" s="161">
        <f>'Original data'!H29</f>
        <v>0.826898</v>
      </c>
      <c r="I11" s="161">
        <f>'Original data'!I29</f>
        <v>0.8411579</v>
      </c>
      <c r="J11" s="161">
        <f>'Original data'!J29</f>
        <v>0.8449805</v>
      </c>
      <c r="K11" s="161">
        <f>'Original data'!K29</f>
        <v>0.8662786</v>
      </c>
      <c r="L11" s="161">
        <f>'Original data'!L29</f>
        <v>0.8307054</v>
      </c>
      <c r="M11" s="161">
        <f>'Original data'!M29</f>
        <v>0.8129849</v>
      </c>
      <c r="N11" s="161">
        <f>'Original data'!N29</f>
        <v>0.7838376</v>
      </c>
      <c r="O11" s="161">
        <f>'Original data'!O29</f>
        <v>0.809083</v>
      </c>
      <c r="P11" s="161">
        <f>'Original data'!P29</f>
        <v>0.793603</v>
      </c>
      <c r="Q11" s="161">
        <f>'Original data'!Q29</f>
        <v>0.7279531</v>
      </c>
      <c r="R11" s="161">
        <f>'Original data'!R29</f>
        <v>0.8172906</v>
      </c>
      <c r="S11" s="161">
        <f>'Original data'!S29</f>
        <v>0.8980968</v>
      </c>
      <c r="T11" s="161">
        <f>'Original data'!T29</f>
        <v>0.848064</v>
      </c>
      <c r="U11" s="161">
        <f>'Original data'!U29</f>
        <v>0.6465588</v>
      </c>
      <c r="V11" s="162"/>
      <c r="W11" s="207"/>
      <c r="X11" s="208" t="str">
        <f>'Original data'!X29</f>
        <v>b7</v>
      </c>
      <c r="Y11" s="161">
        <f>'Original data'!Y29</f>
        <v>2.703607</v>
      </c>
      <c r="Z11" s="161">
        <f>'Original data'!Z29</f>
        <v>0.7200402</v>
      </c>
      <c r="AA11" s="161">
        <f>'Original data'!AA29</f>
        <v>0.7824561</v>
      </c>
      <c r="AB11" s="161">
        <f>'Original data'!AB29</f>
        <v>0.8596489</v>
      </c>
      <c r="AC11" s="161">
        <f>'Original data'!AC29</f>
        <v>0.8482003</v>
      </c>
      <c r="AD11" s="161">
        <f>'Original data'!AD29</f>
        <v>0.8455708</v>
      </c>
      <c r="AE11" s="161">
        <f>'Original data'!AE29</f>
        <v>0.8376842</v>
      </c>
      <c r="AF11" s="161">
        <f>'Original data'!AF29</f>
        <v>0.8466547</v>
      </c>
      <c r="AG11" s="161">
        <f>'Original data'!AG29</f>
        <v>0.8632924</v>
      </c>
      <c r="AH11" s="161">
        <f>'Original data'!AH29</f>
        <v>0.8449275</v>
      </c>
      <c r="AI11" s="161">
        <f>'Original data'!AI29</f>
        <v>0.8442917</v>
      </c>
      <c r="AJ11" s="161">
        <f>'Original data'!AJ29</f>
        <v>0.7802047</v>
      </c>
      <c r="AK11" s="161">
        <f>'Original data'!AK29</f>
        <v>0.8023207</v>
      </c>
      <c r="AL11" s="161">
        <f>'Original data'!AL29</f>
        <v>0.7971547</v>
      </c>
      <c r="AM11" s="161">
        <f>'Original data'!AM29</f>
        <v>0.7864061</v>
      </c>
      <c r="AN11" s="161">
        <f>'Original data'!AN29</f>
        <v>0.8227236</v>
      </c>
      <c r="AO11" s="161">
        <f>'Original data'!AO29</f>
        <v>0.7911259</v>
      </c>
      <c r="AP11" s="161">
        <f>'Original data'!AP29</f>
        <v>0.8644428</v>
      </c>
      <c r="AQ11" s="161">
        <f>'Original data'!AQ29</f>
        <v>0.8559807</v>
      </c>
      <c r="AR11" s="161">
        <f>'Original data'!AR29</f>
        <v>0.7538569</v>
      </c>
      <c r="AS11" s="162"/>
    </row>
    <row r="12" spans="1:45" ht="12.75">
      <c r="A12" s="204" t="s">
        <v>9</v>
      </c>
      <c r="B12" s="161">
        <f>'Original data'!B30*'Original data'!$U$3</f>
        <v>0.1343045</v>
      </c>
      <c r="C12" s="161">
        <f>'Original data'!C30*'Original data'!$U$3</f>
        <v>-0.02284035</v>
      </c>
      <c r="D12" s="161">
        <f>'Original data'!D30*'Original data'!$U$3</f>
        <v>-0.009281075</v>
      </c>
      <c r="E12" s="161">
        <f>'Original data'!E30*'Original data'!$U$3</f>
        <v>0.01285099</v>
      </c>
      <c r="F12" s="161">
        <f>'Original data'!F30*'Original data'!$U$3</f>
        <v>-0.006437312</v>
      </c>
      <c r="G12" s="161">
        <f>'Original data'!G30*'Original data'!$U$3</f>
        <v>-0.01068721</v>
      </c>
      <c r="H12" s="161">
        <f>'Original data'!H30*'Original data'!$U$3</f>
        <v>-0.02327881</v>
      </c>
      <c r="I12" s="161">
        <f>'Original data'!I30*'Original data'!$U$3</f>
        <v>-0.02528504</v>
      </c>
      <c r="J12" s="161">
        <f>'Original data'!J30*'Original data'!$U$3</f>
        <v>0.01424558</v>
      </c>
      <c r="K12" s="161">
        <f>'Original data'!K30*'Original data'!$U$3</f>
        <v>-0.03830018</v>
      </c>
      <c r="L12" s="161">
        <f>'Original data'!L30*'Original data'!$U$3</f>
        <v>-0.0196012</v>
      </c>
      <c r="M12" s="161">
        <f>'Original data'!M30*'Original data'!$U$3</f>
        <v>-0.01115815</v>
      </c>
      <c r="N12" s="161">
        <f>'Original data'!N30*'Original data'!$U$3</f>
        <v>-0.02236782</v>
      </c>
      <c r="O12" s="161">
        <f>'Original data'!O30*'Original data'!$U$3</f>
        <v>0.01517022</v>
      </c>
      <c r="P12" s="161">
        <f>'Original data'!P30*'Original data'!$U$3</f>
        <v>-0.02498862</v>
      </c>
      <c r="Q12" s="161">
        <f>'Original data'!Q30*'Original data'!$U$3</f>
        <v>0.0254013</v>
      </c>
      <c r="R12" s="161">
        <f>'Original data'!R30*'Original data'!$U$3</f>
        <v>0.01825422</v>
      </c>
      <c r="S12" s="161">
        <f>'Original data'!S30*'Original data'!$U$3</f>
        <v>0.008881398</v>
      </c>
      <c r="T12" s="161">
        <f>'Original data'!T30*'Original data'!$U$3</f>
        <v>0.003774781</v>
      </c>
      <c r="U12" s="161">
        <f>'Original data'!U30*'Original data'!$U$3</f>
        <v>-0.01901032</v>
      </c>
      <c r="V12" s="162"/>
      <c r="W12" s="207"/>
      <c r="X12" s="208" t="str">
        <f>'Original data'!X30</f>
        <v>b8</v>
      </c>
      <c r="Y12" s="161">
        <f>'Original data'!Y30*'Original data'!$U$3</f>
        <v>0.1076398</v>
      </c>
      <c r="Z12" s="161">
        <f>'Original data'!Z30*'Original data'!$U$3</f>
        <v>0.05501147</v>
      </c>
      <c r="AA12" s="161">
        <f>'Original data'!AA30*'Original data'!$U$3</f>
        <v>-0.01013962</v>
      </c>
      <c r="AB12" s="161">
        <f>'Original data'!AB30*'Original data'!$U$3</f>
        <v>0.002272028</v>
      </c>
      <c r="AC12" s="161">
        <f>'Original data'!AC30*'Original data'!$U$3</f>
        <v>-0.05319113</v>
      </c>
      <c r="AD12" s="161">
        <f>'Original data'!AD30*'Original data'!$U$3</f>
        <v>-0.02361645</v>
      </c>
      <c r="AE12" s="161">
        <f>'Original data'!AE30*'Original data'!$U$3</f>
        <v>-0.01494886</v>
      </c>
      <c r="AF12" s="161">
        <f>'Original data'!AF30*'Original data'!$U$3</f>
        <v>-0.02408171</v>
      </c>
      <c r="AG12" s="161">
        <f>'Original data'!AG30*'Original data'!$U$3</f>
        <v>-0.01714237</v>
      </c>
      <c r="AH12" s="161">
        <f>'Original data'!AH30*'Original data'!$U$3</f>
        <v>0.02315161</v>
      </c>
      <c r="AI12" s="161">
        <f>'Original data'!AI30*'Original data'!$U$3</f>
        <v>0.04609755</v>
      </c>
      <c r="AJ12" s="161">
        <f>'Original data'!AJ30*'Original data'!$U$3</f>
        <v>0.01247739</v>
      </c>
      <c r="AK12" s="161">
        <f>'Original data'!AK30*'Original data'!$U$3</f>
        <v>-0.02451008</v>
      </c>
      <c r="AL12" s="161">
        <f>'Original data'!AL30*'Original data'!$U$3</f>
        <v>0.01553971</v>
      </c>
      <c r="AM12" s="161">
        <f>'Original data'!AM30*'Original data'!$U$3</f>
        <v>-0.04066729</v>
      </c>
      <c r="AN12" s="161">
        <f>'Original data'!AN30*'Original data'!$U$3</f>
        <v>0.03047251</v>
      </c>
      <c r="AO12" s="161">
        <f>'Original data'!AO30*'Original data'!$U$3</f>
        <v>0.03737846</v>
      </c>
      <c r="AP12" s="161">
        <f>'Original data'!AP30*'Original data'!$U$3</f>
        <v>-0.01198314</v>
      </c>
      <c r="AQ12" s="161">
        <f>'Original data'!AQ30*'Original data'!$U$3</f>
        <v>0.01262211</v>
      </c>
      <c r="AR12" s="161">
        <f>'Original data'!AR30*'Original data'!$U$3</f>
        <v>0.006223757</v>
      </c>
      <c r="AS12" s="162"/>
    </row>
    <row r="13" spans="1:45" ht="12.75">
      <c r="A13" s="204" t="s">
        <v>10</v>
      </c>
      <c r="B13" s="161">
        <f>'Original data'!B31</f>
        <v>0.4592633</v>
      </c>
      <c r="C13" s="161">
        <f>'Original data'!C31</f>
        <v>0.4992033</v>
      </c>
      <c r="D13" s="161">
        <f>'Original data'!D31</f>
        <v>0.4590881</v>
      </c>
      <c r="E13" s="161">
        <f>'Original data'!E31</f>
        <v>0.4741369</v>
      </c>
      <c r="F13" s="161">
        <f>'Original data'!F31</f>
        <v>0.4888119</v>
      </c>
      <c r="G13" s="161">
        <f>'Original data'!G31</f>
        <v>0.4707943</v>
      </c>
      <c r="H13" s="161">
        <f>'Original data'!H31</f>
        <v>0.4792301</v>
      </c>
      <c r="I13" s="161">
        <f>'Original data'!I31</f>
        <v>0.4702774</v>
      </c>
      <c r="J13" s="161">
        <f>'Original data'!J31</f>
        <v>0.4754062</v>
      </c>
      <c r="K13" s="161">
        <f>'Original data'!K31</f>
        <v>0.4729686</v>
      </c>
      <c r="L13" s="161">
        <f>'Original data'!L31</f>
        <v>0.4512929</v>
      </c>
      <c r="M13" s="161">
        <f>'Original data'!M31</f>
        <v>0.456399</v>
      </c>
      <c r="N13" s="161">
        <f>'Original data'!N31</f>
        <v>0.460682</v>
      </c>
      <c r="O13" s="161">
        <f>'Original data'!O31</f>
        <v>0.4652729</v>
      </c>
      <c r="P13" s="161">
        <f>'Original data'!P31</f>
        <v>0.4609345</v>
      </c>
      <c r="Q13" s="161">
        <f>'Original data'!Q31</f>
        <v>0.4527047</v>
      </c>
      <c r="R13" s="161">
        <f>'Original data'!R31</f>
        <v>0.4503963</v>
      </c>
      <c r="S13" s="161">
        <f>'Original data'!S31</f>
        <v>0.456513</v>
      </c>
      <c r="T13" s="161">
        <f>'Original data'!T31</f>
        <v>0.4811843</v>
      </c>
      <c r="U13" s="161">
        <f>'Original data'!U31</f>
        <v>0.4744227</v>
      </c>
      <c r="V13" s="162"/>
      <c r="W13" s="207"/>
      <c r="X13" s="208" t="str">
        <f>'Original data'!X31</f>
        <v>b9</v>
      </c>
      <c r="Y13" s="161">
        <f>'Original data'!Y31</f>
        <v>0.4192163</v>
      </c>
      <c r="Z13" s="161">
        <f>'Original data'!Z31</f>
        <v>0.4851718</v>
      </c>
      <c r="AA13" s="161">
        <f>'Original data'!AA31</f>
        <v>0.4556831</v>
      </c>
      <c r="AB13" s="161">
        <f>'Original data'!AB31</f>
        <v>0.4761334</v>
      </c>
      <c r="AC13" s="161">
        <f>'Original data'!AC31</f>
        <v>0.4906856</v>
      </c>
      <c r="AD13" s="161">
        <f>'Original data'!AD31</f>
        <v>0.4710647</v>
      </c>
      <c r="AE13" s="161">
        <f>'Original data'!AE31</f>
        <v>0.481656</v>
      </c>
      <c r="AF13" s="161">
        <f>'Original data'!AF31</f>
        <v>0.4833038</v>
      </c>
      <c r="AG13" s="161">
        <f>'Original data'!AG31</f>
        <v>0.4962915</v>
      </c>
      <c r="AH13" s="161">
        <f>'Original data'!AH31</f>
        <v>0.4888545</v>
      </c>
      <c r="AI13" s="161">
        <f>'Original data'!AI31</f>
        <v>0.4917535</v>
      </c>
      <c r="AJ13" s="161">
        <f>'Original data'!AJ31</f>
        <v>0.4784221</v>
      </c>
      <c r="AK13" s="161">
        <f>'Original data'!AK31</f>
        <v>0.4741153</v>
      </c>
      <c r="AL13" s="161">
        <f>'Original data'!AL31</f>
        <v>0.4786501</v>
      </c>
      <c r="AM13" s="161">
        <f>'Original data'!AM31</f>
        <v>0.480694</v>
      </c>
      <c r="AN13" s="161">
        <f>'Original data'!AN31</f>
        <v>0.4702939</v>
      </c>
      <c r="AO13" s="161">
        <f>'Original data'!AO31</f>
        <v>0.4505281</v>
      </c>
      <c r="AP13" s="161">
        <f>'Original data'!AP31</f>
        <v>0.4702166</v>
      </c>
      <c r="AQ13" s="161">
        <f>'Original data'!AQ31</f>
        <v>0.4743821</v>
      </c>
      <c r="AR13" s="161">
        <f>'Original data'!AR31</f>
        <v>0.4364225</v>
      </c>
      <c r="AS13" s="162"/>
    </row>
    <row r="14" spans="1:45" ht="12.75">
      <c r="A14" s="204" t="s">
        <v>11</v>
      </c>
      <c r="B14" s="161">
        <f>'Original data'!B32*'Original data'!$U$3</f>
        <v>0.1381333</v>
      </c>
      <c r="C14" s="161">
        <f>'Original data'!C32*'Original data'!$U$3</f>
        <v>0.0002198984</v>
      </c>
      <c r="D14" s="161">
        <f>'Original data'!D32*'Original data'!$U$3</f>
        <v>0.004520343</v>
      </c>
      <c r="E14" s="161">
        <f>'Original data'!E32*'Original data'!$U$3</f>
        <v>0.02000251</v>
      </c>
      <c r="F14" s="161">
        <f>'Original data'!F32*'Original data'!$U$3</f>
        <v>-0.01953393</v>
      </c>
      <c r="G14" s="161">
        <f>'Original data'!G32*'Original data'!$U$3</f>
        <v>0.001313351</v>
      </c>
      <c r="H14" s="161">
        <f>'Original data'!H32*'Original data'!$U$3</f>
        <v>0.001416658</v>
      </c>
      <c r="I14" s="161">
        <f>'Original data'!I32*'Original data'!$U$3</f>
        <v>-0.03159822</v>
      </c>
      <c r="J14" s="161">
        <f>'Original data'!J32*'Original data'!$U$3</f>
        <v>-0.01676084</v>
      </c>
      <c r="K14" s="161">
        <f>'Original data'!K32*'Original data'!$U$3</f>
        <v>-0.008446173</v>
      </c>
      <c r="L14" s="161">
        <f>'Original data'!L32*'Original data'!$U$3</f>
        <v>0.004173627</v>
      </c>
      <c r="M14" s="161">
        <f>'Original data'!M32*'Original data'!$U$3</f>
        <v>0.00818985</v>
      </c>
      <c r="N14" s="161">
        <f>'Original data'!N32*'Original data'!$U$3</f>
        <v>-0.02045423</v>
      </c>
      <c r="O14" s="161">
        <f>'Original data'!O32*'Original data'!$U$3</f>
        <v>0.01099699</v>
      </c>
      <c r="P14" s="161">
        <f>'Original data'!P32*'Original data'!$U$3</f>
        <v>-0.07302346</v>
      </c>
      <c r="Q14" s="161">
        <f>'Original data'!Q32*'Original data'!$U$3</f>
        <v>0.005686296</v>
      </c>
      <c r="R14" s="161">
        <f>'Original data'!R32*'Original data'!$U$3</f>
        <v>0.04096479</v>
      </c>
      <c r="S14" s="161">
        <f>'Original data'!S32*'Original data'!$U$3</f>
        <v>-0.01069789</v>
      </c>
      <c r="T14" s="161">
        <f>'Original data'!T32*'Original data'!$U$3</f>
        <v>0.006944626</v>
      </c>
      <c r="U14" s="161">
        <f>'Original data'!U32*'Original data'!$U$3</f>
        <v>-0.0002180848</v>
      </c>
      <c r="V14" s="162"/>
      <c r="W14" s="207"/>
      <c r="X14" s="208" t="str">
        <f>'Original data'!X32</f>
        <v>b10</v>
      </c>
      <c r="Y14" s="161">
        <f>'Original data'!Y32*'Original data'!$U$3</f>
        <v>0.1460242</v>
      </c>
      <c r="Z14" s="161">
        <f>'Original data'!Z32*'Original data'!$U$3</f>
        <v>0.05651625</v>
      </c>
      <c r="AA14" s="161">
        <f>'Original data'!AA32*'Original data'!$U$3</f>
        <v>0.001132467</v>
      </c>
      <c r="AB14" s="161">
        <f>'Original data'!AB32*'Original data'!$U$3</f>
        <v>0.004782033</v>
      </c>
      <c r="AC14" s="161">
        <f>'Original data'!AC32*'Original data'!$U$3</f>
        <v>-0.04765862</v>
      </c>
      <c r="AD14" s="161">
        <f>'Original data'!AD32*'Original data'!$U$3</f>
        <v>-0.0396801</v>
      </c>
      <c r="AE14" s="161">
        <f>'Original data'!AE32*'Original data'!$U$3</f>
        <v>-0.007525426</v>
      </c>
      <c r="AF14" s="161">
        <f>'Original data'!AF32*'Original data'!$U$3</f>
        <v>-0.02157547</v>
      </c>
      <c r="AG14" s="161">
        <f>'Original data'!AG32*'Original data'!$U$3</f>
        <v>-0.0009464997</v>
      </c>
      <c r="AH14" s="161">
        <f>'Original data'!AH32*'Original data'!$U$3</f>
        <v>-0.01382509</v>
      </c>
      <c r="AI14" s="161">
        <f>'Original data'!AI32*'Original data'!$U$3</f>
        <v>0.02058258</v>
      </c>
      <c r="AJ14" s="161">
        <f>'Original data'!AJ32*'Original data'!$U$3</f>
        <v>-0.01525184</v>
      </c>
      <c r="AK14" s="161">
        <f>'Original data'!AK32*'Original data'!$U$3</f>
        <v>-0.0294724</v>
      </c>
      <c r="AL14" s="161">
        <f>'Original data'!AL32*'Original data'!$U$3</f>
        <v>0.01558719</v>
      </c>
      <c r="AM14" s="161">
        <f>'Original data'!AM32*'Original data'!$U$3</f>
        <v>-0.04269206</v>
      </c>
      <c r="AN14" s="161">
        <f>'Original data'!AN32*'Original data'!$U$3</f>
        <v>0.04303477</v>
      </c>
      <c r="AO14" s="161">
        <f>'Original data'!AO32*'Original data'!$U$3</f>
        <v>0.05295793</v>
      </c>
      <c r="AP14" s="161">
        <f>'Original data'!AP32*'Original data'!$U$3</f>
        <v>-0.01469617</v>
      </c>
      <c r="AQ14" s="161">
        <f>'Original data'!AQ32*'Original data'!$U$3</f>
        <v>-0.01453803</v>
      </c>
      <c r="AR14" s="161">
        <f>'Original data'!AR32*'Original data'!$U$3</f>
        <v>-0.03341278</v>
      </c>
      <c r="AS14" s="162"/>
    </row>
    <row r="15" spans="1:45" ht="12.75">
      <c r="A15" s="204" t="s">
        <v>12</v>
      </c>
      <c r="B15" s="161">
        <f>'Original data'!B33</f>
        <v>0.573642</v>
      </c>
      <c r="C15" s="161">
        <f>'Original data'!C33</f>
        <v>0.617855</v>
      </c>
      <c r="D15" s="161">
        <f>'Original data'!D33</f>
        <v>0.6137142</v>
      </c>
      <c r="E15" s="161">
        <f>'Original data'!E33</f>
        <v>0.6206591</v>
      </c>
      <c r="F15" s="161">
        <f>'Original data'!F33</f>
        <v>0.6247607</v>
      </c>
      <c r="G15" s="161">
        <f>'Original data'!G33</f>
        <v>0.6257844</v>
      </c>
      <c r="H15" s="161">
        <f>'Original data'!H33</f>
        <v>0.6235081</v>
      </c>
      <c r="I15" s="161">
        <f>'Original data'!I33</f>
        <v>0.620655</v>
      </c>
      <c r="J15" s="161">
        <f>'Original data'!J33</f>
        <v>0.6229962</v>
      </c>
      <c r="K15" s="161">
        <f>'Original data'!K33</f>
        <v>0.6195165</v>
      </c>
      <c r="L15" s="161">
        <f>'Original data'!L33</f>
        <v>0.6346285</v>
      </c>
      <c r="M15" s="161">
        <f>'Original data'!M33</f>
        <v>0.6305426</v>
      </c>
      <c r="N15" s="161">
        <f>'Original data'!N33</f>
        <v>0.6304575</v>
      </c>
      <c r="O15" s="161">
        <f>'Original data'!O33</f>
        <v>0.632656</v>
      </c>
      <c r="P15" s="161">
        <f>'Original data'!P33</f>
        <v>0.6318416</v>
      </c>
      <c r="Q15" s="161">
        <f>'Original data'!Q33</f>
        <v>0.6260082</v>
      </c>
      <c r="R15" s="161">
        <f>'Original data'!R33</f>
        <v>0.6225333</v>
      </c>
      <c r="S15" s="161">
        <f>'Original data'!S33</f>
        <v>0.6231351</v>
      </c>
      <c r="T15" s="161">
        <f>'Original data'!T33</f>
        <v>0.6248915</v>
      </c>
      <c r="U15" s="161">
        <f>'Original data'!U33</f>
        <v>0.5915542</v>
      </c>
      <c r="V15" s="162"/>
      <c r="W15" s="207"/>
      <c r="X15" s="208" t="str">
        <f>'Original data'!X33</f>
        <v>b11</v>
      </c>
      <c r="Y15" s="161">
        <f>'Original data'!Y33</f>
        <v>0.5661743</v>
      </c>
      <c r="Z15" s="161">
        <f>'Original data'!Z33</f>
        <v>0.6259857</v>
      </c>
      <c r="AA15" s="161">
        <f>'Original data'!AA33</f>
        <v>0.6219806</v>
      </c>
      <c r="AB15" s="161">
        <f>'Original data'!AB33</f>
        <v>0.6338793</v>
      </c>
      <c r="AC15" s="161">
        <f>'Original data'!AC33</f>
        <v>0.6352402</v>
      </c>
      <c r="AD15" s="161">
        <f>'Original data'!AD33</f>
        <v>0.6412445</v>
      </c>
      <c r="AE15" s="161">
        <f>'Original data'!AE33</f>
        <v>0.6350688</v>
      </c>
      <c r="AF15" s="161">
        <f>'Original data'!AF33</f>
        <v>0.6354242</v>
      </c>
      <c r="AG15" s="161">
        <f>'Original data'!AG33</f>
        <v>0.6393326</v>
      </c>
      <c r="AH15" s="161">
        <f>'Original data'!AH33</f>
        <v>0.6353638</v>
      </c>
      <c r="AI15" s="161">
        <f>'Original data'!AI33</f>
        <v>0.6423981</v>
      </c>
      <c r="AJ15" s="161">
        <f>'Original data'!AJ33</f>
        <v>0.637152</v>
      </c>
      <c r="AK15" s="161">
        <f>'Original data'!AK33</f>
        <v>0.6394793</v>
      </c>
      <c r="AL15" s="161">
        <f>'Original data'!AL33</f>
        <v>0.640623</v>
      </c>
      <c r="AM15" s="161">
        <f>'Original data'!AM33</f>
        <v>0.6366152</v>
      </c>
      <c r="AN15" s="161">
        <f>'Original data'!AN33</f>
        <v>0.6300667</v>
      </c>
      <c r="AO15" s="161">
        <f>'Original data'!AO33</f>
        <v>0.6292532</v>
      </c>
      <c r="AP15" s="161">
        <f>'Original data'!AP33</f>
        <v>0.6267337</v>
      </c>
      <c r="AQ15" s="161">
        <f>'Original data'!AQ33</f>
        <v>0.6185707</v>
      </c>
      <c r="AR15" s="161">
        <f>'Original data'!AR33</f>
        <v>0.5631001</v>
      </c>
      <c r="AS15" s="162"/>
    </row>
    <row r="16" spans="1:45" ht="12.75">
      <c r="A16" s="204" t="s">
        <v>13</v>
      </c>
      <c r="B16" s="161">
        <f>'Original data'!B34*'Original data'!$U$3</f>
        <v>0.01958225</v>
      </c>
      <c r="C16" s="161">
        <f>'Original data'!C34*'Original data'!$U$3</f>
        <v>0.0004570491</v>
      </c>
      <c r="D16" s="161">
        <f>'Original data'!D34*'Original data'!$U$3</f>
        <v>-0.0008003595</v>
      </c>
      <c r="E16" s="161">
        <f>'Original data'!E34*'Original data'!$U$3</f>
        <v>0.003676562</v>
      </c>
      <c r="F16" s="161">
        <f>'Original data'!F34*'Original data'!$U$3</f>
        <v>-0.001915912</v>
      </c>
      <c r="G16" s="161">
        <f>'Original data'!G34*'Original data'!$U$3</f>
        <v>-0.000282139</v>
      </c>
      <c r="H16" s="161">
        <f>'Original data'!H34*'Original data'!$U$3</f>
        <v>-0.001384528</v>
      </c>
      <c r="I16" s="161">
        <f>'Original data'!I34*'Original data'!$U$3</f>
        <v>-0.005660031</v>
      </c>
      <c r="J16" s="161">
        <f>'Original data'!J34*'Original data'!$U$3</f>
        <v>-0.003268112</v>
      </c>
      <c r="K16" s="161">
        <f>'Original data'!K34*'Original data'!$U$3</f>
        <v>-0.003308841</v>
      </c>
      <c r="L16" s="161">
        <f>'Original data'!L34*'Original data'!$U$3</f>
        <v>0.00100235</v>
      </c>
      <c r="M16" s="161">
        <f>'Original data'!M34*'Original data'!$U$3</f>
        <v>-0.0008172724</v>
      </c>
      <c r="N16" s="161">
        <f>'Original data'!N34*'Original data'!$U$3</f>
        <v>-0.004602909</v>
      </c>
      <c r="O16" s="161">
        <f>'Original data'!O34*'Original data'!$U$3</f>
        <v>0.001930486</v>
      </c>
      <c r="P16" s="161">
        <f>'Original data'!P34*'Original data'!$U$3</f>
        <v>-0.008817794</v>
      </c>
      <c r="Q16" s="161">
        <f>'Original data'!Q34*'Original data'!$U$3</f>
        <v>-0.002582251</v>
      </c>
      <c r="R16" s="161">
        <f>'Original data'!R34*'Original data'!$U$3</f>
        <v>0.006007166</v>
      </c>
      <c r="S16" s="161">
        <f>'Original data'!S34*'Original data'!$U$3</f>
        <v>0.0004064771</v>
      </c>
      <c r="T16" s="161">
        <f>'Original data'!T34*'Original data'!$U$3</f>
        <v>0.003495603</v>
      </c>
      <c r="U16" s="161">
        <f>'Original data'!U34*'Original data'!$U$3</f>
        <v>-0.006238088</v>
      </c>
      <c r="V16" s="162"/>
      <c r="W16" s="207"/>
      <c r="X16" s="208" t="str">
        <f>'Original data'!X34</f>
        <v>b12</v>
      </c>
      <c r="Y16" s="161">
        <f>'Original data'!Y34*'Original data'!$U$3</f>
        <v>0.0282021</v>
      </c>
      <c r="Z16" s="161">
        <f>'Original data'!Z34*'Original data'!$U$3</f>
        <v>0.009425104</v>
      </c>
      <c r="AA16" s="161">
        <f>'Original data'!AA34*'Original data'!$U$3</f>
        <v>0.000461908</v>
      </c>
      <c r="AB16" s="161">
        <f>'Original data'!AB34*'Original data'!$U$3</f>
        <v>0.0002956524</v>
      </c>
      <c r="AC16" s="161">
        <f>'Original data'!AC34*'Original data'!$U$3</f>
        <v>-0.004971966</v>
      </c>
      <c r="AD16" s="161">
        <f>'Original data'!AD34*'Original data'!$U$3</f>
        <v>-0.0008811935</v>
      </c>
      <c r="AE16" s="161">
        <f>'Original data'!AE34*'Original data'!$U$3</f>
        <v>0.001905536</v>
      </c>
      <c r="AF16" s="161">
        <f>'Original data'!AF34*'Original data'!$U$3</f>
        <v>-0.001781655</v>
      </c>
      <c r="AG16" s="161">
        <f>'Original data'!AG34*'Original data'!$U$3</f>
        <v>0.001712864</v>
      </c>
      <c r="AH16" s="161">
        <f>'Original data'!AH34*'Original data'!$U$3</f>
        <v>-0.001296243</v>
      </c>
      <c r="AI16" s="161">
        <f>'Original data'!AI34*'Original data'!$U$3</f>
        <v>0.002682797</v>
      </c>
      <c r="AJ16" s="161">
        <f>'Original data'!AJ34*'Original data'!$U$3</f>
        <v>0.001226725</v>
      </c>
      <c r="AK16" s="161">
        <f>'Original data'!AK34*'Original data'!$U$3</f>
        <v>-0.002584466</v>
      </c>
      <c r="AL16" s="161">
        <f>'Original data'!AL34*'Original data'!$U$3</f>
        <v>0.005729333</v>
      </c>
      <c r="AM16" s="161">
        <f>'Original data'!AM34*'Original data'!$U$3</f>
        <v>-0.003049922</v>
      </c>
      <c r="AN16" s="161">
        <f>'Original data'!AN34*'Original data'!$U$3</f>
        <v>0.009736439</v>
      </c>
      <c r="AO16" s="161">
        <f>'Original data'!AO34*'Original data'!$U$3</f>
        <v>0.01064842</v>
      </c>
      <c r="AP16" s="161">
        <f>'Original data'!AP34*'Original data'!$U$3</f>
        <v>0.0002689272</v>
      </c>
      <c r="AQ16" s="161">
        <f>'Original data'!AQ34*'Original data'!$U$3</f>
        <v>-0.000681996</v>
      </c>
      <c r="AR16" s="161">
        <f>'Original data'!AR34*'Original data'!$U$3</f>
        <v>-0.004483161</v>
      </c>
      <c r="AS16" s="162"/>
    </row>
    <row r="17" spans="1:45" ht="12.75">
      <c r="A17" s="204" t="s">
        <v>14</v>
      </c>
      <c r="B17" s="161">
        <f>'Original data'!B35</f>
        <v>0.08222367</v>
      </c>
      <c r="C17" s="161">
        <f>'Original data'!C35</f>
        <v>0.06360329</v>
      </c>
      <c r="D17" s="161">
        <f>'Original data'!D35</f>
        <v>0.06794534</v>
      </c>
      <c r="E17" s="161">
        <f>'Original data'!E35</f>
        <v>0.06299074</v>
      </c>
      <c r="F17" s="161">
        <f>'Original data'!F35</f>
        <v>0.06344963</v>
      </c>
      <c r="G17" s="161">
        <f>'Original data'!G35</f>
        <v>0.06423485</v>
      </c>
      <c r="H17" s="161">
        <f>'Original data'!H35</f>
        <v>0.06436021</v>
      </c>
      <c r="I17" s="161">
        <f>'Original data'!I35</f>
        <v>0.06445722</v>
      </c>
      <c r="J17" s="161">
        <f>'Original data'!J35</f>
        <v>0.06350741</v>
      </c>
      <c r="K17" s="161">
        <f>'Original data'!K35</f>
        <v>0.06313602</v>
      </c>
      <c r="L17" s="161">
        <f>'Original data'!L35</f>
        <v>0.06348342</v>
      </c>
      <c r="M17" s="161">
        <f>'Original data'!M35</f>
        <v>0.06353562</v>
      </c>
      <c r="N17" s="161">
        <f>'Original data'!N35</f>
        <v>0.065459</v>
      </c>
      <c r="O17" s="161">
        <f>'Original data'!O35</f>
        <v>0.06565969</v>
      </c>
      <c r="P17" s="161">
        <f>'Original data'!P35</f>
        <v>0.06310859</v>
      </c>
      <c r="Q17" s="161">
        <f>'Original data'!Q35</f>
        <v>0.06100422</v>
      </c>
      <c r="R17" s="161">
        <f>'Original data'!R35</f>
        <v>0.06316817</v>
      </c>
      <c r="S17" s="161">
        <f>'Original data'!S35</f>
        <v>0.06433981</v>
      </c>
      <c r="T17" s="161">
        <f>'Original data'!T35</f>
        <v>0.06605355</v>
      </c>
      <c r="U17" s="161">
        <f>'Original data'!U35</f>
        <v>0.05474186</v>
      </c>
      <c r="V17" s="162"/>
      <c r="W17" s="207"/>
      <c r="X17" s="208" t="str">
        <f>'Original data'!X35</f>
        <v>b13</v>
      </c>
      <c r="Y17" s="161">
        <f>'Original data'!Y35</f>
        <v>0.08337903</v>
      </c>
      <c r="Z17" s="161">
        <f>'Original data'!Z35</f>
        <v>0.0605831</v>
      </c>
      <c r="AA17" s="161">
        <f>'Original data'!AA35</f>
        <v>0.0668248</v>
      </c>
      <c r="AB17" s="161">
        <f>'Original data'!AB35</f>
        <v>0.06539622</v>
      </c>
      <c r="AC17" s="161">
        <f>'Original data'!AC35</f>
        <v>0.06527209</v>
      </c>
      <c r="AD17" s="161">
        <f>'Original data'!AD35</f>
        <v>0.0656073</v>
      </c>
      <c r="AE17" s="161">
        <f>'Original data'!AE35</f>
        <v>0.06523529</v>
      </c>
      <c r="AF17" s="161">
        <f>'Original data'!AF35</f>
        <v>0.06308735</v>
      </c>
      <c r="AG17" s="161">
        <f>'Original data'!AG35</f>
        <v>0.06259156</v>
      </c>
      <c r="AH17" s="161">
        <f>'Original data'!AH35</f>
        <v>0.05998277</v>
      </c>
      <c r="AI17" s="161">
        <f>'Original data'!AI35</f>
        <v>0.05964083</v>
      </c>
      <c r="AJ17" s="161">
        <f>'Original data'!AJ35</f>
        <v>0.0635791</v>
      </c>
      <c r="AK17" s="161">
        <f>'Original data'!AK35</f>
        <v>0.06572832</v>
      </c>
      <c r="AL17" s="161">
        <f>'Original data'!AL35</f>
        <v>0.06239382</v>
      </c>
      <c r="AM17" s="161">
        <f>'Original data'!AM35</f>
        <v>0.06189791</v>
      </c>
      <c r="AN17" s="161">
        <f>'Original data'!AN35</f>
        <v>0.06145573</v>
      </c>
      <c r="AO17" s="161">
        <f>'Original data'!AO35</f>
        <v>0.06336654</v>
      </c>
      <c r="AP17" s="161">
        <f>'Original data'!AP35</f>
        <v>0.06475647</v>
      </c>
      <c r="AQ17" s="161">
        <f>'Original data'!AQ35</f>
        <v>0.06251963</v>
      </c>
      <c r="AR17" s="161">
        <f>'Original data'!AR35</f>
        <v>0.05053451</v>
      </c>
      <c r="AS17" s="162"/>
    </row>
    <row r="18" spans="1:45" ht="12.75">
      <c r="A18" s="204" t="s">
        <v>15</v>
      </c>
      <c r="B18" s="161">
        <f>'Original data'!B36*'Original data'!$U$3</f>
        <v>-0.006585886</v>
      </c>
      <c r="C18" s="161">
        <f>'Original data'!C36*'Original data'!$U$3</f>
        <v>-0.003234311</v>
      </c>
      <c r="D18" s="161">
        <f>'Original data'!D36*'Original data'!$U$3</f>
        <v>-0.00285839</v>
      </c>
      <c r="E18" s="161">
        <f>'Original data'!E36*'Original data'!$U$3</f>
        <v>-0.0011579</v>
      </c>
      <c r="F18" s="161">
        <f>'Original data'!F36*'Original data'!$U$3</f>
        <v>-0.002767556</v>
      </c>
      <c r="G18" s="161">
        <f>'Original data'!G36*'Original data'!$U$3</f>
        <v>-0.001716476</v>
      </c>
      <c r="H18" s="161">
        <f>'Original data'!H36*'Original data'!$U$3</f>
        <v>-0.00227813</v>
      </c>
      <c r="I18" s="161">
        <f>'Original data'!I36*'Original data'!$U$3</f>
        <v>-0.003474146</v>
      </c>
      <c r="J18" s="161">
        <f>'Original data'!J36*'Original data'!$U$3</f>
        <v>-0.002927692</v>
      </c>
      <c r="K18" s="161">
        <f>'Original data'!K36*'Original data'!$U$3</f>
        <v>-0.003718475</v>
      </c>
      <c r="L18" s="161">
        <f>'Original data'!L36*'Original data'!$U$3</f>
        <v>-0.002877487</v>
      </c>
      <c r="M18" s="161">
        <f>'Original data'!M36*'Original data'!$U$3</f>
        <v>-0.002921148</v>
      </c>
      <c r="N18" s="161">
        <f>'Original data'!N36*'Original data'!$U$3</f>
        <v>-0.004236588</v>
      </c>
      <c r="O18" s="161">
        <f>'Original data'!O36*'Original data'!$U$3</f>
        <v>-0.001825385</v>
      </c>
      <c r="P18" s="161">
        <f>'Original data'!P36*'Original data'!$U$3</f>
        <v>-0.004273523</v>
      </c>
      <c r="Q18" s="161">
        <f>'Original data'!Q36*'Original data'!$U$3</f>
        <v>-0.002097377</v>
      </c>
      <c r="R18" s="161">
        <f>'Original data'!R36*'Original data'!$U$3</f>
        <v>-0.0005956389</v>
      </c>
      <c r="S18" s="161">
        <f>'Original data'!S36*'Original data'!$U$3</f>
        <v>-0.002780168</v>
      </c>
      <c r="T18" s="161">
        <f>'Original data'!T36*'Original data'!$U$3</f>
        <v>-0.0006466725</v>
      </c>
      <c r="U18" s="161">
        <f>'Original data'!U36*'Original data'!$U$3</f>
        <v>-0.00496</v>
      </c>
      <c r="V18" s="162"/>
      <c r="W18" s="207"/>
      <c r="X18" s="208" t="str">
        <f>'Original data'!X36</f>
        <v>b14</v>
      </c>
      <c r="Y18" s="161">
        <f>'Original data'!Y36*'Original data'!$U$3</f>
        <v>-0.003172682</v>
      </c>
      <c r="Z18" s="161">
        <f>'Original data'!Z36*'Original data'!$U$3</f>
        <v>-0.0008152167</v>
      </c>
      <c r="AA18" s="161">
        <f>'Original data'!AA36*'Original data'!$U$3</f>
        <v>-0.003304772</v>
      </c>
      <c r="AB18" s="161">
        <f>'Original data'!AB36*'Original data'!$U$3</f>
        <v>-0.002314205</v>
      </c>
      <c r="AC18" s="161">
        <f>'Original data'!AC36*'Original data'!$U$3</f>
        <v>-0.003567628</v>
      </c>
      <c r="AD18" s="161">
        <f>'Original data'!AD36*'Original data'!$U$3</f>
        <v>-0.002823336</v>
      </c>
      <c r="AE18" s="161">
        <f>'Original data'!AE36*'Original data'!$U$3</f>
        <v>-0.001877738</v>
      </c>
      <c r="AF18" s="161">
        <f>'Original data'!AF36*'Original data'!$U$3</f>
        <v>-0.002581587</v>
      </c>
      <c r="AG18" s="161">
        <f>'Original data'!AG36*'Original data'!$U$3</f>
        <v>-0.002628014</v>
      </c>
      <c r="AH18" s="161">
        <f>'Original data'!AH36*'Original data'!$U$3</f>
        <v>-0.002553299</v>
      </c>
      <c r="AI18" s="161">
        <f>'Original data'!AI36*'Original data'!$U$3</f>
        <v>-0.00280314</v>
      </c>
      <c r="AJ18" s="161">
        <f>'Original data'!AJ36*'Original data'!$U$3</f>
        <v>-0.002689753</v>
      </c>
      <c r="AK18" s="161">
        <f>'Original data'!AK36*'Original data'!$U$3</f>
        <v>-0.003828103</v>
      </c>
      <c r="AL18" s="161">
        <f>'Original data'!AL36*'Original data'!$U$3</f>
        <v>-0.000826829</v>
      </c>
      <c r="AM18" s="161">
        <f>'Original data'!AM36*'Original data'!$U$3</f>
        <v>-0.003966293</v>
      </c>
      <c r="AN18" s="161">
        <f>'Original data'!AN36*'Original data'!$U$3</f>
        <v>0.0009683545</v>
      </c>
      <c r="AO18" s="161">
        <f>'Original data'!AO36*'Original data'!$U$3</f>
        <v>-4.776271E-06</v>
      </c>
      <c r="AP18" s="161">
        <f>'Original data'!AP36*'Original data'!$U$3</f>
        <v>-0.002480184</v>
      </c>
      <c r="AQ18" s="161">
        <f>'Original data'!AQ36*'Original data'!$U$3</f>
        <v>-0.003323094</v>
      </c>
      <c r="AR18" s="161">
        <f>'Original data'!AR36*'Original data'!$U$3</f>
        <v>-0.004896281</v>
      </c>
      <c r="AS18" s="162"/>
    </row>
    <row r="19" spans="1:45" ht="12.75">
      <c r="A19" s="204" t="s">
        <v>16</v>
      </c>
      <c r="B19" s="161">
        <f>'Original data'!B37</f>
        <v>-0.0114317</v>
      </c>
      <c r="C19" s="161">
        <f>'Original data'!C37</f>
        <v>0.0205486</v>
      </c>
      <c r="D19" s="161">
        <f>'Original data'!D37</f>
        <v>0.02032532</v>
      </c>
      <c r="E19" s="161">
        <f>'Original data'!E37</f>
        <v>0.01862522</v>
      </c>
      <c r="F19" s="161">
        <f>'Original data'!F37</f>
        <v>0.01736864</v>
      </c>
      <c r="G19" s="161">
        <f>'Original data'!G37</f>
        <v>0.01727699</v>
      </c>
      <c r="H19" s="161">
        <f>'Original data'!H37</f>
        <v>0.0179112</v>
      </c>
      <c r="I19" s="161">
        <f>'Original data'!I37</f>
        <v>0.01645692</v>
      </c>
      <c r="J19" s="161">
        <f>'Original data'!J37</f>
        <v>0.01816882</v>
      </c>
      <c r="K19" s="161">
        <f>'Original data'!K37</f>
        <v>0.01757388</v>
      </c>
      <c r="L19" s="161">
        <f>'Original data'!L37</f>
        <v>0.01886843</v>
      </c>
      <c r="M19" s="161">
        <f>'Original data'!M37</f>
        <v>0.01958194</v>
      </c>
      <c r="N19" s="161">
        <f>'Original data'!N37</f>
        <v>0.0192187</v>
      </c>
      <c r="O19" s="161">
        <f>'Original data'!O37</f>
        <v>0.01760446</v>
      </c>
      <c r="P19" s="161">
        <f>'Original data'!P37</f>
        <v>0.01673591</v>
      </c>
      <c r="Q19" s="161">
        <f>'Original data'!Q37</f>
        <v>0.02053136</v>
      </c>
      <c r="R19" s="161">
        <f>'Original data'!R37</f>
        <v>0.01791161</v>
      </c>
      <c r="S19" s="161">
        <f>'Original data'!S37</f>
        <v>0.01787983</v>
      </c>
      <c r="T19" s="161">
        <f>'Original data'!T37</f>
        <v>0.01944019</v>
      </c>
      <c r="U19" s="161">
        <f>'Original data'!U37</f>
        <v>0.009176201</v>
      </c>
      <c r="V19" s="162"/>
      <c r="W19" s="207"/>
      <c r="X19" s="208" t="str">
        <f>'Original data'!X37</f>
        <v>b15</v>
      </c>
      <c r="Y19" s="161">
        <f>'Original data'!Y37</f>
        <v>-0.01627285</v>
      </c>
      <c r="Z19" s="161">
        <f>'Original data'!Z37</f>
        <v>0.02091334</v>
      </c>
      <c r="AA19" s="161">
        <f>'Original data'!AA37</f>
        <v>0.01962836</v>
      </c>
      <c r="AB19" s="161">
        <f>'Original data'!AB37</f>
        <v>0.01654456</v>
      </c>
      <c r="AC19" s="161">
        <f>'Original data'!AC37</f>
        <v>0.01539331</v>
      </c>
      <c r="AD19" s="161">
        <f>'Original data'!AD37</f>
        <v>0.01471939</v>
      </c>
      <c r="AE19" s="161">
        <f>'Original data'!AE37</f>
        <v>0.01670865</v>
      </c>
      <c r="AF19" s="161">
        <f>'Original data'!AF37</f>
        <v>0.01651746</v>
      </c>
      <c r="AG19" s="161">
        <f>'Original data'!AG37</f>
        <v>0.01757311</v>
      </c>
      <c r="AH19" s="161">
        <f>'Original data'!AH37</f>
        <v>0.01759725</v>
      </c>
      <c r="AI19" s="161">
        <f>'Original data'!AI37</f>
        <v>0.01822311</v>
      </c>
      <c r="AJ19" s="161">
        <f>'Original data'!AJ37</f>
        <v>0.01805325</v>
      </c>
      <c r="AK19" s="161">
        <f>'Original data'!AK37</f>
        <v>0.01672906</v>
      </c>
      <c r="AL19" s="161">
        <f>'Original data'!AL37</f>
        <v>0.01727513</v>
      </c>
      <c r="AM19" s="161">
        <f>'Original data'!AM37</f>
        <v>0.01600038</v>
      </c>
      <c r="AN19" s="161">
        <f>'Original data'!AN37</f>
        <v>0.01867312</v>
      </c>
      <c r="AO19" s="161">
        <f>'Original data'!AO37</f>
        <v>0.01800634</v>
      </c>
      <c r="AP19" s="161">
        <f>'Original data'!AP37</f>
        <v>0.01879788</v>
      </c>
      <c r="AQ19" s="161">
        <f>'Original data'!AQ37</f>
        <v>0.01864806</v>
      </c>
      <c r="AR19" s="161">
        <f>'Original data'!AR37</f>
        <v>0.0003390054</v>
      </c>
      <c r="AS19" s="162"/>
    </row>
    <row r="20" spans="1:45" ht="12.75">
      <c r="A20" s="204" t="s">
        <v>17</v>
      </c>
      <c r="B20" s="161">
        <f>'Original data'!B38*'Original data'!$U$3</f>
        <v>0</v>
      </c>
      <c r="C20" s="161">
        <f>'Original data'!C38*'Original data'!$U$3</f>
        <v>0</v>
      </c>
      <c r="D20" s="161">
        <f>'Original data'!D38*'Original data'!$U$3</f>
        <v>0</v>
      </c>
      <c r="E20" s="161">
        <f>'Original data'!E38*'Original data'!$U$3</f>
        <v>0</v>
      </c>
      <c r="F20" s="161">
        <f>'Original data'!F38*'Original data'!$U$3</f>
        <v>0</v>
      </c>
      <c r="G20" s="161">
        <f>'Original data'!G38*'Original data'!$U$3</f>
        <v>0</v>
      </c>
      <c r="H20" s="161">
        <f>'Original data'!H38*'Original data'!$U$3</f>
        <v>0</v>
      </c>
      <c r="I20" s="161">
        <f>'Original data'!I38*'Original data'!$U$3</f>
        <v>0</v>
      </c>
      <c r="J20" s="161">
        <f>'Original data'!J38*'Original data'!$U$3</f>
        <v>0</v>
      </c>
      <c r="K20" s="161">
        <f>'Original data'!K38*'Original data'!$U$3</f>
        <v>0</v>
      </c>
      <c r="L20" s="161">
        <f>'Original data'!L38*'Original data'!$U$3</f>
        <v>0</v>
      </c>
      <c r="M20" s="161">
        <f>'Original data'!M38*'Original data'!$U$3</f>
        <v>0</v>
      </c>
      <c r="N20" s="161">
        <f>'Original data'!N38*'Original data'!$U$3</f>
        <v>0</v>
      </c>
      <c r="O20" s="161">
        <f>'Original data'!O38*'Original data'!$U$3</f>
        <v>0</v>
      </c>
      <c r="P20" s="161">
        <f>'Original data'!P38*'Original data'!$U$3</f>
        <v>0</v>
      </c>
      <c r="Q20" s="161">
        <f>'Original data'!Q38*'Original data'!$U$3</f>
        <v>0</v>
      </c>
      <c r="R20" s="161">
        <f>'Original data'!R38*'Original data'!$U$3</f>
        <v>0</v>
      </c>
      <c r="S20" s="161">
        <f>'Original data'!S38*'Original data'!$U$3</f>
        <v>0</v>
      </c>
      <c r="T20" s="161">
        <f>'Original data'!T38*'Original data'!$U$3</f>
        <v>0</v>
      </c>
      <c r="U20" s="161">
        <f>'Original data'!U38*'Original data'!$U$3</f>
        <v>0</v>
      </c>
      <c r="V20" s="162"/>
      <c r="W20" s="207"/>
      <c r="X20" s="208" t="str">
        <f>'Original data'!X38</f>
        <v>b16</v>
      </c>
      <c r="Y20" s="161">
        <f>'Original data'!Y38*'Original data'!$U$3</f>
        <v>0</v>
      </c>
      <c r="Z20" s="161">
        <f>'Original data'!Z38*'Original data'!$U$3</f>
        <v>0</v>
      </c>
      <c r="AA20" s="161">
        <f>'Original data'!AA38*'Original data'!$U$3</f>
        <v>0</v>
      </c>
      <c r="AB20" s="161">
        <f>'Original data'!AB38*'Original data'!$U$3</f>
        <v>0</v>
      </c>
      <c r="AC20" s="161">
        <f>'Original data'!AC38*'Original data'!$U$3</f>
        <v>0</v>
      </c>
      <c r="AD20" s="161">
        <f>'Original data'!AD38*'Original data'!$U$3</f>
        <v>0</v>
      </c>
      <c r="AE20" s="161">
        <f>'Original data'!AE38*'Original data'!$U$3</f>
        <v>0</v>
      </c>
      <c r="AF20" s="161">
        <f>'Original data'!AF38*'Original data'!$U$3</f>
        <v>0</v>
      </c>
      <c r="AG20" s="161">
        <f>'Original data'!AG38*'Original data'!$U$3</f>
        <v>0</v>
      </c>
      <c r="AH20" s="161">
        <f>'Original data'!AH38*'Original data'!$U$3</f>
        <v>0</v>
      </c>
      <c r="AI20" s="161">
        <f>'Original data'!AI38*'Original data'!$U$3</f>
        <v>0</v>
      </c>
      <c r="AJ20" s="161">
        <f>'Original data'!AJ38*'Original data'!$U$3</f>
        <v>0</v>
      </c>
      <c r="AK20" s="161">
        <f>'Original data'!AK38*'Original data'!$U$3</f>
        <v>0</v>
      </c>
      <c r="AL20" s="161">
        <f>'Original data'!AL38*'Original data'!$U$3</f>
        <v>0</v>
      </c>
      <c r="AM20" s="161">
        <f>'Original data'!AM38*'Original data'!$U$3</f>
        <v>0</v>
      </c>
      <c r="AN20" s="161">
        <f>'Original data'!AN38*'Original data'!$U$3</f>
        <v>0</v>
      </c>
      <c r="AO20" s="161">
        <f>'Original data'!AO38*'Original data'!$U$3</f>
        <v>0</v>
      </c>
      <c r="AP20" s="161">
        <f>'Original data'!AP38*'Original data'!$U$3</f>
        <v>0</v>
      </c>
      <c r="AQ20" s="161">
        <f>'Original data'!AQ38*'Original data'!$U$3</f>
        <v>0</v>
      </c>
      <c r="AR20" s="161">
        <f>'Original data'!AR38*'Original data'!$U$3</f>
        <v>0</v>
      </c>
      <c r="AS20" s="162"/>
    </row>
    <row r="21" spans="1:45" ht="13.5" thickBot="1">
      <c r="A21" s="209" t="s">
        <v>18</v>
      </c>
      <c r="B21" s="161">
        <f>'Original data'!B39</f>
        <v>0</v>
      </c>
      <c r="C21" s="161">
        <f>'Original data'!C39</f>
        <v>0</v>
      </c>
      <c r="D21" s="161">
        <f>'Original data'!D39</f>
        <v>0</v>
      </c>
      <c r="E21" s="161">
        <f>'Original data'!E39</f>
        <v>0</v>
      </c>
      <c r="F21" s="161">
        <f>'Original data'!F39</f>
        <v>0</v>
      </c>
      <c r="G21" s="161">
        <f>'Original data'!G39</f>
        <v>0</v>
      </c>
      <c r="H21" s="161">
        <f>'Original data'!H39</f>
        <v>0</v>
      </c>
      <c r="I21" s="161">
        <f>'Original data'!I39</f>
        <v>0</v>
      </c>
      <c r="J21" s="161">
        <f>'Original data'!J39</f>
        <v>0</v>
      </c>
      <c r="K21" s="161">
        <f>'Original data'!K39</f>
        <v>0</v>
      </c>
      <c r="L21" s="161">
        <f>'Original data'!L39</f>
        <v>0</v>
      </c>
      <c r="M21" s="161">
        <f>'Original data'!M39</f>
        <v>0</v>
      </c>
      <c r="N21" s="161">
        <f>'Original data'!N39</f>
        <v>0</v>
      </c>
      <c r="O21" s="161">
        <f>'Original data'!O39</f>
        <v>0</v>
      </c>
      <c r="P21" s="161">
        <f>'Original data'!P39</f>
        <v>0</v>
      </c>
      <c r="Q21" s="161">
        <f>'Original data'!Q39</f>
        <v>0</v>
      </c>
      <c r="R21" s="161">
        <f>'Original data'!R39</f>
        <v>0</v>
      </c>
      <c r="S21" s="161">
        <f>'Original data'!S39</f>
        <v>0</v>
      </c>
      <c r="T21" s="161">
        <f>'Original data'!T39</f>
        <v>0</v>
      </c>
      <c r="U21" s="161">
        <f>'Original data'!U39</f>
        <v>0</v>
      </c>
      <c r="V21" s="163"/>
      <c r="W21" s="207"/>
      <c r="X21" s="210" t="str">
        <f>'Original data'!X39</f>
        <v>b17</v>
      </c>
      <c r="Y21" s="154">
        <f>'Original data'!Y39</f>
        <v>0</v>
      </c>
      <c r="Z21" s="154">
        <f>'Original data'!Z39</f>
        <v>0</v>
      </c>
      <c r="AA21" s="154">
        <f>'Original data'!AA39</f>
        <v>0</v>
      </c>
      <c r="AB21" s="154">
        <f>'Original data'!AB39</f>
        <v>0</v>
      </c>
      <c r="AC21" s="154">
        <f>'Original data'!AC39</f>
        <v>0</v>
      </c>
      <c r="AD21" s="154">
        <f>'Original data'!AD39</f>
        <v>0</v>
      </c>
      <c r="AE21" s="154">
        <f>'Original data'!AE39</f>
        <v>0</v>
      </c>
      <c r="AF21" s="154">
        <f>'Original data'!AF39</f>
        <v>0</v>
      </c>
      <c r="AG21" s="154">
        <f>'Original data'!AG39</f>
        <v>0</v>
      </c>
      <c r="AH21" s="154">
        <f>'Original data'!AH39</f>
        <v>0</v>
      </c>
      <c r="AI21" s="154">
        <f>'Original data'!AI39</f>
        <v>0</v>
      </c>
      <c r="AJ21" s="154">
        <f>'Original data'!AJ39</f>
        <v>0</v>
      </c>
      <c r="AK21" s="154">
        <f>'Original data'!AK39</f>
        <v>0</v>
      </c>
      <c r="AL21" s="154">
        <f>'Original data'!AL39</f>
        <v>0</v>
      </c>
      <c r="AM21" s="154">
        <f>'Original data'!AM39</f>
        <v>0</v>
      </c>
      <c r="AN21" s="154">
        <f>'Original data'!AN39</f>
        <v>0</v>
      </c>
      <c r="AO21" s="154">
        <f>'Original data'!AO39</f>
        <v>0</v>
      </c>
      <c r="AP21" s="154">
        <f>'Original data'!AP39</f>
        <v>0</v>
      </c>
      <c r="AQ21" s="154">
        <f>'Original data'!AQ39</f>
        <v>0</v>
      </c>
      <c r="AR21" s="154">
        <f>'Original data'!AR39</f>
        <v>0</v>
      </c>
      <c r="AS21" s="163"/>
    </row>
    <row r="22" spans="1:45" ht="12.75">
      <c r="A22" s="211" t="s">
        <v>19</v>
      </c>
      <c r="B22" s="151">
        <f>'Original data'!B40*'Original data'!$U$4</f>
        <v>16.98249</v>
      </c>
      <c r="C22" s="151">
        <f>'Original data'!C40*'Original data'!$U$4</f>
        <v>-10.71689</v>
      </c>
      <c r="D22" s="151">
        <f>'Original data'!D40*'Original data'!$U$4</f>
        <v>-8.254752</v>
      </c>
      <c r="E22" s="151">
        <f>'Original data'!E40*'Original data'!$U$4</f>
        <v>-6.597264</v>
      </c>
      <c r="F22" s="151">
        <f>'Original data'!F40*'Original data'!$U$4</f>
        <v>-2.97149</v>
      </c>
      <c r="G22" s="151">
        <f>'Original data'!G40*'Original data'!$U$4</f>
        <v>1.940873</v>
      </c>
      <c r="H22" s="151">
        <f>'Original data'!H40*'Original data'!$U$4</f>
        <v>3.996298</v>
      </c>
      <c r="I22" s="151">
        <f>'Original data'!I40*'Original data'!$U$4</f>
        <v>4.495294</v>
      </c>
      <c r="J22" s="151">
        <f>'Original data'!J40*'Original data'!$U$4</f>
        <v>3.342522</v>
      </c>
      <c r="K22" s="151">
        <f>'Original data'!K40*'Original data'!$U$4</f>
        <v>3.326622</v>
      </c>
      <c r="L22" s="151">
        <f>'Original data'!L40*'Original data'!$U$4</f>
        <v>1.661301</v>
      </c>
      <c r="M22" s="151">
        <f>'Original data'!M40*'Original data'!$U$4</f>
        <v>1.875277</v>
      </c>
      <c r="N22" s="151">
        <f>'Original data'!N40*'Original data'!$U$4</f>
        <v>-1.236717</v>
      </c>
      <c r="O22" s="151">
        <f>'Original data'!O40*'Original data'!$U$4</f>
        <v>-1.456055</v>
      </c>
      <c r="P22" s="151">
        <f>'Original data'!P40*'Original data'!$U$4</f>
        <v>-0.8286376</v>
      </c>
      <c r="Q22" s="151">
        <f>'Original data'!Q40*'Original data'!$U$4</f>
        <v>1.307996</v>
      </c>
      <c r="R22" s="151">
        <f>'Original data'!R40*'Original data'!$U$4</f>
        <v>-0.9783676</v>
      </c>
      <c r="S22" s="151">
        <f>'Original data'!S40*'Original data'!$U$4</f>
        <v>-1.276155</v>
      </c>
      <c r="T22" s="151">
        <f>'Original data'!T40*'Original data'!$U$4</f>
        <v>1.231146</v>
      </c>
      <c r="U22" s="151">
        <f>'Original data'!U40*'Original data'!$U$4</f>
        <v>4.473902</v>
      </c>
      <c r="V22" s="164"/>
      <c r="W22" s="207"/>
      <c r="X22" s="208" t="str">
        <f>'Original data'!X40</f>
        <v>a1</v>
      </c>
      <c r="Y22" s="161">
        <f>'Original data'!Y40*'Original data'!$U$4</f>
        <v>43.7103</v>
      </c>
      <c r="Z22" s="161">
        <f>'Original data'!Z40*'Original data'!$U$4</f>
        <v>-11.43917</v>
      </c>
      <c r="AA22" s="161">
        <f>'Original data'!AA40*'Original data'!$U$4</f>
        <v>-9.393623</v>
      </c>
      <c r="AB22" s="161">
        <f>'Original data'!AB40*'Original data'!$U$4</f>
        <v>-9.512444</v>
      </c>
      <c r="AC22" s="161">
        <f>'Original data'!AC40*'Original data'!$U$4</f>
        <v>-10.72866</v>
      </c>
      <c r="AD22" s="161">
        <f>'Original data'!AD40*'Original data'!$U$4</f>
        <v>-2.70768</v>
      </c>
      <c r="AE22" s="161">
        <f>'Original data'!AE40*'Original data'!$U$4</f>
        <v>-0.8685706</v>
      </c>
      <c r="AF22" s="161">
        <f>'Original data'!AF40*'Original data'!$U$4</f>
        <v>2.658612</v>
      </c>
      <c r="AG22" s="161">
        <f>'Original data'!AG40*'Original data'!$U$4</f>
        <v>0.9315051</v>
      </c>
      <c r="AH22" s="161">
        <f>'Original data'!AH40*'Original data'!$U$4</f>
        <v>0.9051825</v>
      </c>
      <c r="AI22" s="161">
        <f>'Original data'!AI40*'Original data'!$U$4</f>
        <v>5.412162</v>
      </c>
      <c r="AJ22" s="161">
        <f>'Original data'!AJ40*'Original data'!$U$4</f>
        <v>1.601245</v>
      </c>
      <c r="AK22" s="161">
        <f>'Original data'!AK40*'Original data'!$U$4</f>
        <v>2.076156</v>
      </c>
      <c r="AL22" s="161">
        <f>'Original data'!AL40*'Original data'!$U$4</f>
        <v>-1.487542</v>
      </c>
      <c r="AM22" s="161">
        <f>'Original data'!AM40*'Original data'!$U$4</f>
        <v>6.167995</v>
      </c>
      <c r="AN22" s="161">
        <f>'Original data'!AN40*'Original data'!$U$4</f>
        <v>2.861083</v>
      </c>
      <c r="AO22" s="161">
        <f>'Original data'!AO40*'Original data'!$U$4</f>
        <v>2.811785</v>
      </c>
      <c r="AP22" s="161">
        <f>'Original data'!AP40*'Original data'!$U$4</f>
        <v>-0.07566921</v>
      </c>
      <c r="AQ22" s="161">
        <f>'Original data'!AQ40*'Original data'!$U$4</f>
        <v>3.494522</v>
      </c>
      <c r="AR22" s="161">
        <f>'Original data'!AR40*'Original data'!$U$4</f>
        <v>-8.703344</v>
      </c>
      <c r="AS22" s="164"/>
    </row>
    <row r="23" spans="1:45" ht="12.75">
      <c r="A23" s="204" t="s">
        <v>20</v>
      </c>
      <c r="B23" s="161">
        <f>'Original data'!B41*'Original data'!$U$5</f>
        <v>3.81237</v>
      </c>
      <c r="C23" s="161">
        <f>'Original data'!C41*'Original data'!$U$5</f>
        <v>3.758064</v>
      </c>
      <c r="D23" s="161">
        <f>'Original data'!D41*'Original data'!$U$5</f>
        <v>2.885205</v>
      </c>
      <c r="E23" s="161">
        <f>'Original data'!E41*'Original data'!$U$5</f>
        <v>2.936415</v>
      </c>
      <c r="F23" s="161">
        <f>'Original data'!F41*'Original data'!$U$5</f>
        <v>2.788191</v>
      </c>
      <c r="G23" s="161">
        <f>'Original data'!G41*'Original data'!$U$5</f>
        <v>2.565889</v>
      </c>
      <c r="H23" s="161">
        <f>'Original data'!H41*'Original data'!$U$5</f>
        <v>2.852351</v>
      </c>
      <c r="I23" s="161">
        <f>'Original data'!I41*'Original data'!$U$5</f>
        <v>3.208698</v>
      </c>
      <c r="J23" s="161">
        <f>'Original data'!J41*'Original data'!$U$5</f>
        <v>4.219026</v>
      </c>
      <c r="K23" s="161">
        <f>'Original data'!K41*'Original data'!$U$5</f>
        <v>3.301991</v>
      </c>
      <c r="L23" s="161">
        <f>'Original data'!L41*'Original data'!$U$5</f>
        <v>2.838794</v>
      </c>
      <c r="M23" s="161">
        <f>'Original data'!M41*'Original data'!$U$5</f>
        <v>3.448004</v>
      </c>
      <c r="N23" s="161">
        <f>'Original data'!N41*'Original data'!$U$5</f>
        <v>3.925699</v>
      </c>
      <c r="O23" s="161">
        <f>'Original data'!O41*'Original data'!$U$5</f>
        <v>3.831172</v>
      </c>
      <c r="P23" s="161">
        <f>'Original data'!P41*'Original data'!$U$5</f>
        <v>3.141755</v>
      </c>
      <c r="Q23" s="161">
        <f>'Original data'!Q41*'Original data'!$U$5</f>
        <v>2.47258</v>
      </c>
      <c r="R23" s="161">
        <f>'Original data'!R41*'Original data'!$U$5</f>
        <v>3.284676</v>
      </c>
      <c r="S23" s="161">
        <f>'Original data'!S41*'Original data'!$U$5</f>
        <v>3.749015</v>
      </c>
      <c r="T23" s="161">
        <f>'Original data'!T41*'Original data'!$U$5</f>
        <v>3.471031</v>
      </c>
      <c r="U23" s="161">
        <f>'Original data'!U41*'Original data'!$U$5</f>
        <v>-4.67604</v>
      </c>
      <c r="V23" s="162"/>
      <c r="W23" s="207"/>
      <c r="X23" s="208" t="str">
        <f>'Original data'!X41</f>
        <v>a2</v>
      </c>
      <c r="Y23" s="161">
        <f>'Original data'!Y41*'Original data'!$U$5</f>
        <v>-4.587097</v>
      </c>
      <c r="Z23" s="161">
        <f>'Original data'!Z41*'Original data'!$U$5</f>
        <v>0.2350441</v>
      </c>
      <c r="AA23" s="161">
        <f>'Original data'!AA41*'Original data'!$U$5</f>
        <v>-0.186249</v>
      </c>
      <c r="AB23" s="161">
        <f>'Original data'!AB41*'Original data'!$U$5</f>
        <v>-1.163379</v>
      </c>
      <c r="AC23" s="161">
        <f>'Original data'!AC41*'Original data'!$U$5</f>
        <v>-0.5952538</v>
      </c>
      <c r="AD23" s="161">
        <f>'Original data'!AD41*'Original data'!$U$5</f>
        <v>-0.6802687</v>
      </c>
      <c r="AE23" s="161">
        <f>'Original data'!AE41*'Original data'!$U$5</f>
        <v>-0.86791</v>
      </c>
      <c r="AF23" s="161">
        <f>'Original data'!AF41*'Original data'!$U$5</f>
        <v>-1.404165</v>
      </c>
      <c r="AG23" s="161">
        <f>'Original data'!AG41*'Original data'!$U$5</f>
        <v>-1.613612</v>
      </c>
      <c r="AH23" s="161">
        <f>'Original data'!AH41*'Original data'!$U$5</f>
        <v>-1.564374</v>
      </c>
      <c r="AI23" s="161">
        <f>'Original data'!AI41*'Original data'!$U$5</f>
        <v>-1.362449</v>
      </c>
      <c r="AJ23" s="161">
        <f>'Original data'!AJ41*'Original data'!$U$5</f>
        <v>-0.9158701</v>
      </c>
      <c r="AK23" s="161">
        <f>'Original data'!AK41*'Original data'!$U$5</f>
        <v>-1.413876</v>
      </c>
      <c r="AL23" s="161">
        <f>'Original data'!AL41*'Original data'!$U$5</f>
        <v>-0.8239021</v>
      </c>
      <c r="AM23" s="161">
        <f>'Original data'!AM41*'Original data'!$U$5</f>
        <v>-0.9734368</v>
      </c>
      <c r="AN23" s="161">
        <f>'Original data'!AN41*'Original data'!$U$5</f>
        <v>-1.030053</v>
      </c>
      <c r="AO23" s="161">
        <f>'Original data'!AO41*'Original data'!$U$5</f>
        <v>-1.510689</v>
      </c>
      <c r="AP23" s="161">
        <f>'Original data'!AP41*'Original data'!$U$5</f>
        <v>-0.5759819</v>
      </c>
      <c r="AQ23" s="161">
        <f>'Original data'!AQ41*'Original data'!$U$5</f>
        <v>-0.6672529</v>
      </c>
      <c r="AR23" s="161">
        <f>'Original data'!AR41*'Original data'!$U$5</f>
        <v>2.810721</v>
      </c>
      <c r="AS23" s="162"/>
    </row>
    <row r="24" spans="1:45" ht="12.75">
      <c r="A24" s="204" t="s">
        <v>21</v>
      </c>
      <c r="B24" s="161">
        <f>'Original data'!B42*'Original data'!$U$4</f>
        <v>-1.809924</v>
      </c>
      <c r="C24" s="161">
        <f>'Original data'!C42*'Original data'!$U$4</f>
        <v>0.168967</v>
      </c>
      <c r="D24" s="161">
        <f>'Original data'!D42*'Original data'!$U$4</f>
        <v>-0.4077966</v>
      </c>
      <c r="E24" s="161">
        <f>'Original data'!E42*'Original data'!$U$4</f>
        <v>-0.6720018</v>
      </c>
      <c r="F24" s="161">
        <f>'Original data'!F42*'Original data'!$U$4</f>
        <v>-0.4577651</v>
      </c>
      <c r="G24" s="161">
        <f>'Original data'!G42*'Original data'!$U$4</f>
        <v>-0.6052511</v>
      </c>
      <c r="H24" s="161">
        <f>'Original data'!H42*'Original data'!$U$4</f>
        <v>-0.4008253</v>
      </c>
      <c r="I24" s="161">
        <f>'Original data'!I42*'Original data'!$U$4</f>
        <v>-0.4963144</v>
      </c>
      <c r="J24" s="161">
        <f>'Original data'!J42*'Original data'!$U$4</f>
        <v>-0.6572191</v>
      </c>
      <c r="K24" s="161">
        <f>'Original data'!K42*'Original data'!$U$4</f>
        <v>-1.012186</v>
      </c>
      <c r="L24" s="161">
        <f>'Original data'!L42*'Original data'!$U$4</f>
        <v>-0.7378018</v>
      </c>
      <c r="M24" s="161">
        <f>'Original data'!M42*'Original data'!$U$4</f>
        <v>-0.6274684</v>
      </c>
      <c r="N24" s="161">
        <f>'Original data'!N42*'Original data'!$U$4</f>
        <v>-0.9056038</v>
      </c>
      <c r="O24" s="161">
        <f>'Original data'!O42*'Original data'!$U$4</f>
        <v>-0.5620046</v>
      </c>
      <c r="P24" s="161">
        <f>'Original data'!P42*'Original data'!$U$4</f>
        <v>-0.9179457</v>
      </c>
      <c r="Q24" s="161">
        <f>'Original data'!Q42*'Original data'!$U$4</f>
        <v>-1.082834</v>
      </c>
      <c r="R24" s="161">
        <f>'Original data'!R42*'Original data'!$U$4</f>
        <v>-0.6673285</v>
      </c>
      <c r="S24" s="161">
        <f>'Original data'!S42*'Original data'!$U$4</f>
        <v>-0.1890968</v>
      </c>
      <c r="T24" s="161">
        <f>'Original data'!T42*'Original data'!$U$4</f>
        <v>-0.2272484</v>
      </c>
      <c r="U24" s="161">
        <f>'Original data'!U42*'Original data'!$U$4</f>
        <v>-0.7218479</v>
      </c>
      <c r="V24" s="162"/>
      <c r="W24" s="207"/>
      <c r="X24" s="208" t="str">
        <f>'Original data'!X42</f>
        <v>a3</v>
      </c>
      <c r="Y24" s="161">
        <f>'Original data'!Y42*'Original data'!$U$4</f>
        <v>-2.227398</v>
      </c>
      <c r="Z24" s="161">
        <f>'Original data'!Z42*'Original data'!$U$4</f>
        <v>0.4808743</v>
      </c>
      <c r="AA24" s="161">
        <f>'Original data'!AA42*'Original data'!$U$4</f>
        <v>0.4043277</v>
      </c>
      <c r="AB24" s="161">
        <f>'Original data'!AB42*'Original data'!$U$4</f>
        <v>0.1640932</v>
      </c>
      <c r="AC24" s="161">
        <f>'Original data'!AC42*'Original data'!$U$4</f>
        <v>0.05322955</v>
      </c>
      <c r="AD24" s="161">
        <f>'Original data'!AD42*'Original data'!$U$4</f>
        <v>-0.05289524</v>
      </c>
      <c r="AE24" s="161">
        <f>'Original data'!AE42*'Original data'!$U$4</f>
        <v>0.02456017</v>
      </c>
      <c r="AF24" s="161">
        <f>'Original data'!AF42*'Original data'!$U$4</f>
        <v>-0.01215425</v>
      </c>
      <c r="AG24" s="161">
        <f>'Original data'!AG42*'Original data'!$U$4</f>
        <v>-0.0781072</v>
      </c>
      <c r="AH24" s="161">
        <f>'Original data'!AH42*'Original data'!$U$4</f>
        <v>-0.1512511</v>
      </c>
      <c r="AI24" s="161">
        <f>'Original data'!AI42*'Original data'!$U$4</f>
        <v>-0.04646857</v>
      </c>
      <c r="AJ24" s="161">
        <f>'Original data'!AJ42*'Original data'!$U$4</f>
        <v>-0.05884958</v>
      </c>
      <c r="AK24" s="161">
        <f>'Original data'!AK42*'Original data'!$U$4</f>
        <v>-0.2808131</v>
      </c>
      <c r="AL24" s="161">
        <f>'Original data'!AL42*'Original data'!$U$4</f>
        <v>-0.1490035</v>
      </c>
      <c r="AM24" s="161">
        <f>'Original data'!AM42*'Original data'!$U$4</f>
        <v>0.09729808</v>
      </c>
      <c r="AN24" s="161">
        <f>'Original data'!AN42*'Original data'!$U$4</f>
        <v>-0.1968164</v>
      </c>
      <c r="AO24" s="161">
        <f>'Original data'!AO42*'Original data'!$U$4</f>
        <v>-0.5105113</v>
      </c>
      <c r="AP24" s="161">
        <f>'Original data'!AP42*'Original data'!$U$4</f>
        <v>-0.05353653</v>
      </c>
      <c r="AQ24" s="161">
        <f>'Original data'!AQ42*'Original data'!$U$4</f>
        <v>0.1160184</v>
      </c>
      <c r="AR24" s="161">
        <f>'Original data'!AR42*'Original data'!$U$4</f>
        <v>0.2866538</v>
      </c>
      <c r="AS24" s="162"/>
    </row>
    <row r="25" spans="1:45" ht="12.75">
      <c r="A25" s="204" t="s">
        <v>22</v>
      </c>
      <c r="B25" s="161">
        <f>'Original data'!B43*'Original data'!$U$5</f>
        <v>1.434237</v>
      </c>
      <c r="C25" s="161">
        <f>'Original data'!C43*'Original data'!$U$5</f>
        <v>1.023866</v>
      </c>
      <c r="D25" s="161">
        <f>'Original data'!D43*'Original data'!$U$5</f>
        <v>0.7956517</v>
      </c>
      <c r="E25" s="161">
        <f>'Original data'!E43*'Original data'!$U$5</f>
        <v>0.4478739</v>
      </c>
      <c r="F25" s="161">
        <f>'Original data'!F43*'Original data'!$U$5</f>
        <v>0.3865181</v>
      </c>
      <c r="G25" s="161">
        <f>'Original data'!G43*'Original data'!$U$5</f>
        <v>0.4954957</v>
      </c>
      <c r="H25" s="161">
        <f>'Original data'!H43*'Original data'!$U$5</f>
        <v>0.6430328</v>
      </c>
      <c r="I25" s="161">
        <f>'Original data'!I43*'Original data'!$U$5</f>
        <v>0.7461793</v>
      </c>
      <c r="J25" s="161">
        <f>'Original data'!J43*'Original data'!$U$5</f>
        <v>0.9067475</v>
      </c>
      <c r="K25" s="161">
        <f>'Original data'!K43*'Original data'!$U$5</f>
        <v>0.8578303</v>
      </c>
      <c r="L25" s="161">
        <f>'Original data'!L43*'Original data'!$U$5</f>
        <v>0.971412</v>
      </c>
      <c r="M25" s="161">
        <f>'Original data'!M43*'Original data'!$U$5</f>
        <v>0.9811756</v>
      </c>
      <c r="N25" s="161">
        <f>'Original data'!N43*'Original data'!$U$5</f>
        <v>0.6179451</v>
      </c>
      <c r="O25" s="161">
        <f>'Original data'!O43*'Original data'!$U$5</f>
        <v>0.7872962</v>
      </c>
      <c r="P25" s="161">
        <f>'Original data'!P43*'Original data'!$U$5</f>
        <v>0.7735518</v>
      </c>
      <c r="Q25" s="161">
        <f>'Original data'!Q43*'Original data'!$U$5</f>
        <v>1.184038</v>
      </c>
      <c r="R25" s="161">
        <f>'Original data'!R43*'Original data'!$U$5</f>
        <v>0.693128</v>
      </c>
      <c r="S25" s="161">
        <f>'Original data'!S43*'Original data'!$U$5</f>
        <v>0.5229306</v>
      </c>
      <c r="T25" s="161">
        <f>'Original data'!T43*'Original data'!$U$5</f>
        <v>0.558131</v>
      </c>
      <c r="U25" s="161">
        <f>'Original data'!U43*'Original data'!$U$5</f>
        <v>0.09301123</v>
      </c>
      <c r="V25" s="162"/>
      <c r="W25" s="207"/>
      <c r="X25" s="208" t="str">
        <f>'Original data'!X43</f>
        <v>a4</v>
      </c>
      <c r="Y25" s="161">
        <f>'Original data'!Y43*'Original data'!$U$5</f>
        <v>-0.54887</v>
      </c>
      <c r="Z25" s="161">
        <f>'Original data'!Z43*'Original data'!$U$5</f>
        <v>-0.1715641</v>
      </c>
      <c r="AA25" s="161">
        <f>'Original data'!AA43*'Original data'!$U$5</f>
        <v>-0.2574543</v>
      </c>
      <c r="AB25" s="161">
        <f>'Original data'!AB43*'Original data'!$U$5</f>
        <v>-0.3816713</v>
      </c>
      <c r="AC25" s="161">
        <f>'Original data'!AC43*'Original data'!$U$5</f>
        <v>-0.1443964</v>
      </c>
      <c r="AD25" s="161">
        <f>'Original data'!AD43*'Original data'!$U$5</f>
        <v>0.1139639</v>
      </c>
      <c r="AE25" s="161">
        <f>'Original data'!AE43*'Original data'!$U$5</f>
        <v>-0.05182718</v>
      </c>
      <c r="AF25" s="161">
        <f>'Original data'!AF43*'Original data'!$U$5</f>
        <v>-0.7614559</v>
      </c>
      <c r="AG25" s="161">
        <f>'Original data'!AG43*'Original data'!$U$5</f>
        <v>-0.5150561</v>
      </c>
      <c r="AH25" s="161">
        <f>'Original data'!AH43*'Original data'!$U$5</f>
        <v>-0.7054303</v>
      </c>
      <c r="AI25" s="161">
        <f>'Original data'!AI43*'Original data'!$U$5</f>
        <v>-0.7434041</v>
      </c>
      <c r="AJ25" s="161">
        <f>'Original data'!AJ43*'Original data'!$U$5</f>
        <v>-0.6135356</v>
      </c>
      <c r="AK25" s="161">
        <f>'Original data'!AK43*'Original data'!$U$5</f>
        <v>-0.2322749</v>
      </c>
      <c r="AL25" s="161">
        <f>'Original data'!AL43*'Original data'!$U$5</f>
        <v>-0.6112437</v>
      </c>
      <c r="AM25" s="161">
        <f>'Original data'!AM43*'Original data'!$U$5</f>
        <v>-0.6759163</v>
      </c>
      <c r="AN25" s="161">
        <f>'Original data'!AN43*'Original data'!$U$5</f>
        <v>-0.6257342</v>
      </c>
      <c r="AO25" s="161">
        <f>'Original data'!AO43*'Original data'!$U$5</f>
        <v>-0.4697803</v>
      </c>
      <c r="AP25" s="161">
        <f>'Original data'!AP43*'Original data'!$U$5</f>
        <v>-0.5787091</v>
      </c>
      <c r="AQ25" s="161">
        <f>'Original data'!AQ43*'Original data'!$U$5</f>
        <v>-0.4320067</v>
      </c>
      <c r="AR25" s="161">
        <f>'Original data'!AR43*'Original data'!$U$5</f>
        <v>-0.1274759</v>
      </c>
      <c r="AS25" s="162"/>
    </row>
    <row r="26" spans="1:45" ht="12.75">
      <c r="A26" s="204" t="s">
        <v>23</v>
      </c>
      <c r="B26" s="161">
        <f>'Original data'!B44*'Original data'!$U$4</f>
        <v>2.606946</v>
      </c>
      <c r="C26" s="161">
        <f>'Original data'!C44*'Original data'!$U$4</f>
        <v>-0.02757802</v>
      </c>
      <c r="D26" s="161">
        <f>'Original data'!D44*'Original data'!$U$4</f>
        <v>-0.1335207</v>
      </c>
      <c r="E26" s="161">
        <f>'Original data'!E44*'Original data'!$U$4</f>
        <v>-0.1087281</v>
      </c>
      <c r="F26" s="161">
        <f>'Original data'!F44*'Original data'!$U$4</f>
        <v>-0.1444822</v>
      </c>
      <c r="G26" s="161">
        <f>'Original data'!G44*'Original data'!$U$4</f>
        <v>-0.0892872</v>
      </c>
      <c r="H26" s="161">
        <f>'Original data'!H44*'Original data'!$U$4</f>
        <v>-0.002097531</v>
      </c>
      <c r="I26" s="161">
        <f>'Original data'!I44*'Original data'!$U$4</f>
        <v>0.01928073</v>
      </c>
      <c r="J26" s="161">
        <f>'Original data'!J44*'Original data'!$U$4</f>
        <v>-0.1581413</v>
      </c>
      <c r="K26" s="161">
        <f>'Original data'!K44*'Original data'!$U$4</f>
        <v>-0.3351662</v>
      </c>
      <c r="L26" s="161">
        <f>'Original data'!L44*'Original data'!$U$4</f>
        <v>0.01017794</v>
      </c>
      <c r="M26" s="161">
        <f>'Original data'!M44*'Original data'!$U$4</f>
        <v>-0.1299953</v>
      </c>
      <c r="N26" s="161">
        <f>'Original data'!N44*'Original data'!$U$4</f>
        <v>-0.07601077</v>
      </c>
      <c r="O26" s="161">
        <f>'Original data'!O44*'Original data'!$U$4</f>
        <v>-0.134112</v>
      </c>
      <c r="P26" s="161">
        <f>'Original data'!P44*'Original data'!$U$4</f>
        <v>-0.222989</v>
      </c>
      <c r="Q26" s="161">
        <f>'Original data'!Q44*'Original data'!$U$4</f>
        <v>0.04238572</v>
      </c>
      <c r="R26" s="161">
        <f>'Original data'!R44*'Original data'!$U$4</f>
        <v>-0.107142</v>
      </c>
      <c r="S26" s="161">
        <f>'Original data'!S44*'Original data'!$U$4</f>
        <v>-0.1201559</v>
      </c>
      <c r="T26" s="161">
        <f>'Original data'!T44*'Original data'!$U$4</f>
        <v>-0.03367765</v>
      </c>
      <c r="U26" s="161">
        <f>'Original data'!U44*'Original data'!$U$4</f>
        <v>-0.2545316</v>
      </c>
      <c r="V26" s="162"/>
      <c r="W26" s="207"/>
      <c r="X26" s="208" t="str">
        <f>'Original data'!X44</f>
        <v>a5</v>
      </c>
      <c r="Y26" s="161">
        <f>'Original data'!Y44*'Original data'!$U$4</f>
        <v>2.305896</v>
      </c>
      <c r="Z26" s="161">
        <f>'Original data'!Z44*'Original data'!$U$4</f>
        <v>0.001302366</v>
      </c>
      <c r="AA26" s="161">
        <f>'Original data'!AA44*'Original data'!$U$4</f>
        <v>-0.0583739</v>
      </c>
      <c r="AB26" s="161">
        <f>'Original data'!AB44*'Original data'!$U$4</f>
        <v>0.05169617</v>
      </c>
      <c r="AC26" s="161">
        <f>'Original data'!AC44*'Original data'!$U$4</f>
        <v>0.1613254</v>
      </c>
      <c r="AD26" s="161">
        <f>'Original data'!AD44*'Original data'!$U$4</f>
        <v>0.1104891</v>
      </c>
      <c r="AE26" s="161">
        <f>'Original data'!AE44*'Original data'!$U$4</f>
        <v>0.03238756</v>
      </c>
      <c r="AF26" s="161">
        <f>'Original data'!AF44*'Original data'!$U$4</f>
        <v>0.1019067</v>
      </c>
      <c r="AG26" s="161">
        <f>'Original data'!AG44*'Original data'!$U$4</f>
        <v>-0.0404457</v>
      </c>
      <c r="AH26" s="161">
        <f>'Original data'!AH44*'Original data'!$U$4</f>
        <v>-0.1016882</v>
      </c>
      <c r="AI26" s="161">
        <f>'Original data'!AI44*'Original data'!$U$4</f>
        <v>-0.04204357</v>
      </c>
      <c r="AJ26" s="161">
        <f>'Original data'!AJ44*'Original data'!$U$4</f>
        <v>-0.01725268</v>
      </c>
      <c r="AK26" s="161">
        <f>'Original data'!AK44*'Original data'!$U$4</f>
        <v>-0.06400589</v>
      </c>
      <c r="AL26" s="161">
        <f>'Original data'!AL44*'Original data'!$U$4</f>
        <v>-0.05722602</v>
      </c>
      <c r="AM26" s="161">
        <f>'Original data'!AM44*'Original data'!$U$4</f>
        <v>-0.1613646</v>
      </c>
      <c r="AN26" s="161">
        <f>'Original data'!AN44*'Original data'!$U$4</f>
        <v>-0.03453749</v>
      </c>
      <c r="AO26" s="161">
        <f>'Original data'!AO44*'Original data'!$U$4</f>
        <v>-0.01643522</v>
      </c>
      <c r="AP26" s="161">
        <f>'Original data'!AP44*'Original data'!$U$4</f>
        <v>0.001835449</v>
      </c>
      <c r="AQ26" s="161">
        <f>'Original data'!AQ44*'Original data'!$U$4</f>
        <v>0.07710203</v>
      </c>
      <c r="AR26" s="161">
        <f>'Original data'!AR44*'Original data'!$U$4</f>
        <v>-0.4125474</v>
      </c>
      <c r="AS26" s="162"/>
    </row>
    <row r="27" spans="1:45" ht="12.75">
      <c r="A27" s="204" t="s">
        <v>24</v>
      </c>
      <c r="B27" s="161">
        <f>'Original data'!B45*'Original data'!$U$5</f>
        <v>0.4370272</v>
      </c>
      <c r="C27" s="161">
        <f>'Original data'!C45*'Original data'!$U$5</f>
        <v>-0.01034917</v>
      </c>
      <c r="D27" s="161">
        <f>'Original data'!D45*'Original data'!$U$5</f>
        <v>-0.01292576</v>
      </c>
      <c r="E27" s="161">
        <f>'Original data'!E45*'Original data'!$U$5</f>
        <v>0.09066219</v>
      </c>
      <c r="F27" s="161">
        <f>'Original data'!F45*'Original data'!$U$5</f>
        <v>-0.004572378</v>
      </c>
      <c r="G27" s="161">
        <f>'Original data'!G45*'Original data'!$U$5</f>
        <v>0.0181893</v>
      </c>
      <c r="H27" s="161">
        <f>'Original data'!H45*'Original data'!$U$5</f>
        <v>0.06945925</v>
      </c>
      <c r="I27" s="161">
        <f>'Original data'!I45*'Original data'!$U$5</f>
        <v>0.1408263</v>
      </c>
      <c r="J27" s="161">
        <f>'Original data'!J45*'Original data'!$U$5</f>
        <v>0.1149521</v>
      </c>
      <c r="K27" s="161">
        <f>'Original data'!K45*'Original data'!$U$5</f>
        <v>0.1055918</v>
      </c>
      <c r="L27" s="161">
        <f>'Original data'!L45*'Original data'!$U$5</f>
        <v>0.04576075</v>
      </c>
      <c r="M27" s="161">
        <f>'Original data'!M45*'Original data'!$U$5</f>
        <v>0.009743125</v>
      </c>
      <c r="N27" s="161">
        <f>'Original data'!N45*'Original data'!$U$5</f>
        <v>-0.02231721</v>
      </c>
      <c r="O27" s="161">
        <f>'Original data'!O45*'Original data'!$U$5</f>
        <v>0.04368503</v>
      </c>
      <c r="P27" s="161">
        <f>'Original data'!P45*'Original data'!$U$5</f>
        <v>-0.04667482</v>
      </c>
      <c r="Q27" s="161">
        <f>'Original data'!Q45*'Original data'!$U$5</f>
        <v>0.01687241</v>
      </c>
      <c r="R27" s="161">
        <f>'Original data'!R45*'Original data'!$U$5</f>
        <v>0.04733065</v>
      </c>
      <c r="S27" s="161">
        <f>'Original data'!S45*'Original data'!$U$5</f>
        <v>0.07584025</v>
      </c>
      <c r="T27" s="161">
        <f>'Original data'!T45*'Original data'!$U$5</f>
        <v>0.04753066</v>
      </c>
      <c r="U27" s="161">
        <f>'Original data'!U45*'Original data'!$U$5</f>
        <v>-0.308019</v>
      </c>
      <c r="V27" s="162"/>
      <c r="W27" s="207"/>
      <c r="X27" s="208" t="str">
        <f>'Original data'!X45</f>
        <v>a6</v>
      </c>
      <c r="Y27" s="161">
        <f>'Original data'!Y45*'Original data'!$U$5</f>
        <v>0.1478861</v>
      </c>
      <c r="Z27" s="161">
        <f>'Original data'!Z45*'Original data'!$U$5</f>
        <v>0.1095573</v>
      </c>
      <c r="AA27" s="161">
        <f>'Original data'!AA45*'Original data'!$U$5</f>
        <v>0.04493944</v>
      </c>
      <c r="AB27" s="161">
        <f>'Original data'!AB45*'Original data'!$U$5</f>
        <v>0.1018071</v>
      </c>
      <c r="AC27" s="161">
        <f>'Original data'!AC45*'Original data'!$U$5</f>
        <v>0.07245185</v>
      </c>
      <c r="AD27" s="161">
        <f>'Original data'!AD45*'Original data'!$U$5</f>
        <v>0.105386</v>
      </c>
      <c r="AE27" s="161">
        <f>'Original data'!AE45*'Original data'!$U$5</f>
        <v>0.07002939</v>
      </c>
      <c r="AF27" s="161">
        <f>'Original data'!AF45*'Original data'!$U$5</f>
        <v>-0.04257101</v>
      </c>
      <c r="AG27" s="161">
        <f>'Original data'!AG45*'Original data'!$U$5</f>
        <v>-0.05882632</v>
      </c>
      <c r="AH27" s="161">
        <f>'Original data'!AH45*'Original data'!$U$5</f>
        <v>-0.06485243</v>
      </c>
      <c r="AI27" s="161">
        <f>'Original data'!AI45*'Original data'!$U$5</f>
        <v>-0.07215994</v>
      </c>
      <c r="AJ27" s="161">
        <f>'Original data'!AJ45*'Original data'!$U$5</f>
        <v>0.04226201</v>
      </c>
      <c r="AK27" s="161">
        <f>'Original data'!AK45*'Original data'!$U$5</f>
        <v>-0.03757405</v>
      </c>
      <c r="AL27" s="161">
        <f>'Original data'!AL45*'Original data'!$U$5</f>
        <v>-0.01860537</v>
      </c>
      <c r="AM27" s="161">
        <f>'Original data'!AM45*'Original data'!$U$5</f>
        <v>-0.05934379</v>
      </c>
      <c r="AN27" s="161">
        <f>'Original data'!AN45*'Original data'!$U$5</f>
        <v>-0.002458429</v>
      </c>
      <c r="AO27" s="161">
        <f>'Original data'!AO45*'Original data'!$U$5</f>
        <v>-0.09073072</v>
      </c>
      <c r="AP27" s="161">
        <f>'Original data'!AP45*'Original data'!$U$5</f>
        <v>-0.04631735</v>
      </c>
      <c r="AQ27" s="161">
        <f>'Original data'!AQ45*'Original data'!$U$5</f>
        <v>-0.08049812</v>
      </c>
      <c r="AR27" s="161">
        <f>'Original data'!AR45*'Original data'!$U$5</f>
        <v>0.08386802</v>
      </c>
      <c r="AS27" s="162"/>
    </row>
    <row r="28" spans="1:45" ht="12.75">
      <c r="A28" s="204" t="s">
        <v>25</v>
      </c>
      <c r="B28" s="161">
        <f>'Original data'!B46*'Original data'!$U$4</f>
        <v>1.354086</v>
      </c>
      <c r="C28" s="161">
        <f>'Original data'!C46*'Original data'!$U$4</f>
        <v>-0.1122687</v>
      </c>
      <c r="D28" s="161">
        <f>'Original data'!D46*'Original data'!$U$4</f>
        <v>-0.0582476</v>
      </c>
      <c r="E28" s="161">
        <f>'Original data'!E46*'Original data'!$U$4</f>
        <v>-0.04520872</v>
      </c>
      <c r="F28" s="161">
        <f>'Original data'!F46*'Original data'!$U$4</f>
        <v>-0.0491179</v>
      </c>
      <c r="G28" s="161">
        <f>'Original data'!G46*'Original data'!$U$4</f>
        <v>-0.05104325</v>
      </c>
      <c r="H28" s="161">
        <f>'Original data'!H46*'Original data'!$U$4</f>
        <v>-0.05458113</v>
      </c>
      <c r="I28" s="161">
        <f>'Original data'!I46*'Original data'!$U$4</f>
        <v>-0.04758956</v>
      </c>
      <c r="J28" s="161">
        <f>'Original data'!J46*'Original data'!$U$4</f>
        <v>-0.076975</v>
      </c>
      <c r="K28" s="161">
        <f>'Original data'!K46*'Original data'!$U$4</f>
        <v>-0.09292549</v>
      </c>
      <c r="L28" s="161">
        <f>'Original data'!L46*'Original data'!$U$4</f>
        <v>-0.1511712</v>
      </c>
      <c r="M28" s="161">
        <f>'Original data'!M46*'Original data'!$U$4</f>
        <v>-0.04256294</v>
      </c>
      <c r="N28" s="161">
        <f>'Original data'!N46*'Original data'!$U$4</f>
        <v>-0.05426459</v>
      </c>
      <c r="O28" s="161">
        <f>'Original data'!O46*'Original data'!$U$4</f>
        <v>-0.04487666</v>
      </c>
      <c r="P28" s="161">
        <f>'Original data'!P46*'Original data'!$U$4</f>
        <v>-0.02072784</v>
      </c>
      <c r="Q28" s="161">
        <f>'Original data'!Q46*'Original data'!$U$4</f>
        <v>-0.05935225</v>
      </c>
      <c r="R28" s="161">
        <f>'Original data'!R46*'Original data'!$U$4</f>
        <v>-0.0834382</v>
      </c>
      <c r="S28" s="161">
        <f>'Original data'!S46*'Original data'!$U$4</f>
        <v>-0.0412993</v>
      </c>
      <c r="T28" s="161">
        <f>'Original data'!T46*'Original data'!$U$4</f>
        <v>-0.04949637</v>
      </c>
      <c r="U28" s="161">
        <f>'Original data'!U46*'Original data'!$U$4</f>
        <v>0.02329567</v>
      </c>
      <c r="V28" s="162"/>
      <c r="W28" s="207"/>
      <c r="X28" s="208" t="str">
        <f>'Original data'!X46</f>
        <v>a7</v>
      </c>
      <c r="Y28" s="161">
        <f>'Original data'!Y46*'Original data'!$U$4</f>
        <v>1.47985</v>
      </c>
      <c r="Z28" s="161">
        <f>'Original data'!Z46*'Original data'!$U$4</f>
        <v>-0.1364891</v>
      </c>
      <c r="AA28" s="161">
        <f>'Original data'!AA46*'Original data'!$U$4</f>
        <v>-0.08747094</v>
      </c>
      <c r="AB28" s="161">
        <f>'Original data'!AB46*'Original data'!$U$4</f>
        <v>-0.06431085</v>
      </c>
      <c r="AC28" s="161">
        <f>'Original data'!AC46*'Original data'!$U$4</f>
        <v>-0.07738112</v>
      </c>
      <c r="AD28" s="161">
        <f>'Original data'!AD46*'Original data'!$U$4</f>
        <v>0.002905451</v>
      </c>
      <c r="AE28" s="161">
        <f>'Original data'!AE46*'Original data'!$U$4</f>
        <v>-0.01448495</v>
      </c>
      <c r="AF28" s="161">
        <f>'Original data'!AF46*'Original data'!$U$4</f>
        <v>-0.05749065</v>
      </c>
      <c r="AG28" s="161">
        <f>'Original data'!AG46*'Original data'!$U$4</f>
        <v>-0.04588174</v>
      </c>
      <c r="AH28" s="161">
        <f>'Original data'!AH46*'Original data'!$U$4</f>
        <v>-0.03874696</v>
      </c>
      <c r="AI28" s="161">
        <f>'Original data'!AI46*'Original data'!$U$4</f>
        <v>-0.07882501</v>
      </c>
      <c r="AJ28" s="161">
        <f>'Original data'!AJ46*'Original data'!$U$4</f>
        <v>-0.08206209</v>
      </c>
      <c r="AK28" s="161">
        <f>'Original data'!AK46*'Original data'!$U$4</f>
        <v>-0.03607346</v>
      </c>
      <c r="AL28" s="161">
        <f>'Original data'!AL46*'Original data'!$U$4</f>
        <v>-0.007440742</v>
      </c>
      <c r="AM28" s="161">
        <f>'Original data'!AM46*'Original data'!$U$4</f>
        <v>-0.02785245</v>
      </c>
      <c r="AN28" s="161">
        <f>'Original data'!AN46*'Original data'!$U$4</f>
        <v>0.004133012</v>
      </c>
      <c r="AO28" s="161">
        <f>'Original data'!AO46*'Original data'!$U$4</f>
        <v>-0.0477125</v>
      </c>
      <c r="AP28" s="161">
        <f>'Original data'!AP46*'Original data'!$U$4</f>
        <v>-0.005224016</v>
      </c>
      <c r="AQ28" s="161">
        <f>'Original data'!AQ46*'Original data'!$U$4</f>
        <v>-0.04355203</v>
      </c>
      <c r="AR28" s="161">
        <f>'Original data'!AR46*'Original data'!$U$4</f>
        <v>0.02262835</v>
      </c>
      <c r="AS28" s="162"/>
    </row>
    <row r="29" spans="1:45" ht="12.75">
      <c r="A29" s="204" t="s">
        <v>26</v>
      </c>
      <c r="B29" s="161">
        <f>'Original data'!B47*'Original data'!$U$5</f>
        <v>-0.0221228</v>
      </c>
      <c r="C29" s="161">
        <f>'Original data'!C47*'Original data'!$U$5</f>
        <v>-0.01532517</v>
      </c>
      <c r="D29" s="161">
        <f>'Original data'!D47*'Original data'!$U$5</f>
        <v>0.003280717</v>
      </c>
      <c r="E29" s="161">
        <f>'Original data'!E47*'Original data'!$U$5</f>
        <v>-0.009825161</v>
      </c>
      <c r="F29" s="161">
        <f>'Original data'!F47*'Original data'!$U$5</f>
        <v>-0.02021527</v>
      </c>
      <c r="G29" s="161">
        <f>'Original data'!G47*'Original data'!$U$5</f>
        <v>0.01473042</v>
      </c>
      <c r="H29" s="161">
        <f>'Original data'!H47*'Original data'!$U$5</f>
        <v>-0.002433969</v>
      </c>
      <c r="I29" s="161">
        <f>'Original data'!I47*'Original data'!$U$5</f>
        <v>0.03361627</v>
      </c>
      <c r="J29" s="161">
        <f>'Original data'!J47*'Original data'!$U$5</f>
        <v>0.01393708</v>
      </c>
      <c r="K29" s="161">
        <f>'Original data'!K47*'Original data'!$U$5</f>
        <v>0.005214715</v>
      </c>
      <c r="L29" s="161">
        <f>'Original data'!L47*'Original data'!$U$5</f>
        <v>-0.04027538</v>
      </c>
      <c r="M29" s="161">
        <f>'Original data'!M47*'Original data'!$U$5</f>
        <v>0.01006052</v>
      </c>
      <c r="N29" s="161">
        <f>'Original data'!N47*'Original data'!$U$5</f>
        <v>-0.02587475</v>
      </c>
      <c r="O29" s="161">
        <f>'Original data'!O47*'Original data'!$U$5</f>
        <v>0.02308292</v>
      </c>
      <c r="P29" s="161">
        <f>'Original data'!P47*'Original data'!$U$5</f>
        <v>0.02313014</v>
      </c>
      <c r="Q29" s="161">
        <f>'Original data'!Q47*'Original data'!$U$5</f>
        <v>0.05302313</v>
      </c>
      <c r="R29" s="161">
        <f>'Original data'!R47*'Original data'!$U$5</f>
        <v>0.005762485</v>
      </c>
      <c r="S29" s="161">
        <f>'Original data'!S47*'Original data'!$U$5</f>
        <v>0.00202402</v>
      </c>
      <c r="T29" s="161">
        <f>'Original data'!T47*'Original data'!$U$5</f>
        <v>0.00367529</v>
      </c>
      <c r="U29" s="161">
        <f>'Original data'!U47*'Original data'!$U$5</f>
        <v>-0.02387431</v>
      </c>
      <c r="V29" s="162"/>
      <c r="W29" s="207"/>
      <c r="X29" s="208" t="str">
        <f>'Original data'!X47</f>
        <v>a8</v>
      </c>
      <c r="Y29" s="161">
        <f>'Original data'!Y47*'Original data'!$U$5</f>
        <v>-0.04458358</v>
      </c>
      <c r="Z29" s="161">
        <f>'Original data'!Z47*'Original data'!$U$5</f>
        <v>-0.002393882</v>
      </c>
      <c r="AA29" s="161">
        <f>'Original data'!AA47*'Original data'!$U$5</f>
        <v>-0.01301251</v>
      </c>
      <c r="AB29" s="161">
        <f>'Original data'!AB47*'Original data'!$U$5</f>
        <v>0.04467847</v>
      </c>
      <c r="AC29" s="161">
        <f>'Original data'!AC47*'Original data'!$U$5</f>
        <v>0.03637696</v>
      </c>
      <c r="AD29" s="161">
        <f>'Original data'!AD47*'Original data'!$U$5</f>
        <v>0.03103242</v>
      </c>
      <c r="AE29" s="161">
        <f>'Original data'!AE47*'Original data'!$U$5</f>
        <v>0.03658652</v>
      </c>
      <c r="AF29" s="161">
        <f>'Original data'!AF47*'Original data'!$U$5</f>
        <v>0.02463655</v>
      </c>
      <c r="AG29" s="161">
        <f>'Original data'!AG47*'Original data'!$U$5</f>
        <v>0.01231834</v>
      </c>
      <c r="AH29" s="161">
        <f>'Original data'!AH47*'Original data'!$U$5</f>
        <v>0.01005712</v>
      </c>
      <c r="AI29" s="161">
        <f>'Original data'!AI47*'Original data'!$U$5</f>
        <v>-0.008428492</v>
      </c>
      <c r="AJ29" s="161">
        <f>'Original data'!AJ47*'Original data'!$U$5</f>
        <v>0.003818046</v>
      </c>
      <c r="AK29" s="161">
        <f>'Original data'!AK47*'Original data'!$U$5</f>
        <v>-0.02819534</v>
      </c>
      <c r="AL29" s="161">
        <f>'Original data'!AL47*'Original data'!$U$5</f>
        <v>0.02700582</v>
      </c>
      <c r="AM29" s="161">
        <f>'Original data'!AM47*'Original data'!$U$5</f>
        <v>-0.03504601</v>
      </c>
      <c r="AN29" s="161">
        <f>'Original data'!AN47*'Original data'!$U$5</f>
        <v>0.006156433</v>
      </c>
      <c r="AO29" s="161">
        <f>'Original data'!AO47*'Original data'!$U$5</f>
        <v>-0.01226822</v>
      </c>
      <c r="AP29" s="161">
        <f>'Original data'!AP47*'Original data'!$U$5</f>
        <v>0.009657871</v>
      </c>
      <c r="AQ29" s="161">
        <f>'Original data'!AQ47*'Original data'!$U$5</f>
        <v>-0.01540239</v>
      </c>
      <c r="AR29" s="161">
        <f>'Original data'!AR47*'Original data'!$U$5</f>
        <v>0.06159223</v>
      </c>
      <c r="AS29" s="162"/>
    </row>
    <row r="30" spans="1:45" ht="12.75">
      <c r="A30" s="204" t="s">
        <v>27</v>
      </c>
      <c r="B30" s="161">
        <f>'Original data'!B48*'Original data'!$U$4</f>
        <v>-0.2204391</v>
      </c>
      <c r="C30" s="161">
        <f>'Original data'!C48*'Original data'!$U$4</f>
        <v>-0.01154448</v>
      </c>
      <c r="D30" s="161">
        <f>'Original data'!D48*'Original data'!$U$4</f>
        <v>-0.03602878</v>
      </c>
      <c r="E30" s="161">
        <f>'Original data'!E48*'Original data'!$U$4</f>
        <v>-0.03786534</v>
      </c>
      <c r="F30" s="161">
        <f>'Original data'!F48*'Original data'!$U$4</f>
        <v>-0.02195271</v>
      </c>
      <c r="G30" s="161">
        <f>'Original data'!G48*'Original data'!$U$4</f>
        <v>-0.03535741</v>
      </c>
      <c r="H30" s="161">
        <f>'Original data'!H48*'Original data'!$U$4</f>
        <v>-0.04884633</v>
      </c>
      <c r="I30" s="161">
        <f>'Original data'!I48*'Original data'!$U$4</f>
        <v>-0.03194278</v>
      </c>
      <c r="J30" s="161">
        <f>'Original data'!J48*'Original data'!$U$4</f>
        <v>-0.03015154</v>
      </c>
      <c r="K30" s="161">
        <f>'Original data'!K48*'Original data'!$U$4</f>
        <v>-0.03293736</v>
      </c>
      <c r="L30" s="161">
        <f>'Original data'!L48*'Original data'!$U$4</f>
        <v>-0.04086427</v>
      </c>
      <c r="M30" s="161">
        <f>'Original data'!M48*'Original data'!$U$4</f>
        <v>-0.03376508</v>
      </c>
      <c r="N30" s="161">
        <f>'Original data'!N48*'Original data'!$U$4</f>
        <v>-0.0375374</v>
      </c>
      <c r="O30" s="161">
        <f>'Original data'!O48*'Original data'!$U$4</f>
        <v>-0.02696043</v>
      </c>
      <c r="P30" s="161">
        <f>'Original data'!P48*'Original data'!$U$4</f>
        <v>-0.04052149</v>
      </c>
      <c r="Q30" s="161">
        <f>'Original data'!Q48*'Original data'!$U$4</f>
        <v>-0.05100418</v>
      </c>
      <c r="R30" s="161">
        <f>'Original data'!R48*'Original data'!$U$4</f>
        <v>-0.04300533</v>
      </c>
      <c r="S30" s="161">
        <f>'Original data'!S48*'Original data'!$U$4</f>
        <v>-0.02761004</v>
      </c>
      <c r="T30" s="161">
        <f>'Original data'!T48*'Original data'!$U$4</f>
        <v>-0.02609468</v>
      </c>
      <c r="U30" s="161">
        <f>'Original data'!U48*'Original data'!$U$4</f>
        <v>-0.06512039</v>
      </c>
      <c r="V30" s="162"/>
      <c r="W30" s="207"/>
      <c r="X30" s="208" t="str">
        <f>'Original data'!X48</f>
        <v>a9</v>
      </c>
      <c r="Y30" s="161">
        <f>'Original data'!Y48*'Original data'!$U$4</f>
        <v>-0.2089487</v>
      </c>
      <c r="Z30" s="161">
        <f>'Original data'!Z48*'Original data'!$U$4</f>
        <v>0.01540223</v>
      </c>
      <c r="AA30" s="161">
        <f>'Original data'!AA48*'Original data'!$U$4</f>
        <v>-0.03263637</v>
      </c>
      <c r="AB30" s="161">
        <f>'Original data'!AB48*'Original data'!$U$4</f>
        <v>-0.02345522</v>
      </c>
      <c r="AC30" s="161">
        <f>'Original data'!AC48*'Original data'!$U$4</f>
        <v>-0.02422879</v>
      </c>
      <c r="AD30" s="161">
        <f>'Original data'!AD48*'Original data'!$U$4</f>
        <v>-0.0070588</v>
      </c>
      <c r="AE30" s="161">
        <f>'Original data'!AE48*'Original data'!$U$4</f>
        <v>-0.02664016</v>
      </c>
      <c r="AF30" s="161">
        <f>'Original data'!AF48*'Original data'!$U$4</f>
        <v>-0.02245558</v>
      </c>
      <c r="AG30" s="161">
        <f>'Original data'!AG48*'Original data'!$U$4</f>
        <v>-0.0340791</v>
      </c>
      <c r="AH30" s="161">
        <f>'Original data'!AH48*'Original data'!$U$4</f>
        <v>-0.03345944</v>
      </c>
      <c r="AI30" s="161">
        <f>'Original data'!AI48*'Original data'!$U$4</f>
        <v>-0.02447625</v>
      </c>
      <c r="AJ30" s="161">
        <f>'Original data'!AJ48*'Original data'!$U$4</f>
        <v>-0.02437932</v>
      </c>
      <c r="AK30" s="161">
        <f>'Original data'!AK48*'Original data'!$U$4</f>
        <v>-0.03313509</v>
      </c>
      <c r="AL30" s="161">
        <f>'Original data'!AL48*'Original data'!$U$4</f>
        <v>-0.0366507</v>
      </c>
      <c r="AM30" s="161">
        <f>'Original data'!AM48*'Original data'!$U$4</f>
        <v>-0.02955084</v>
      </c>
      <c r="AN30" s="161">
        <f>'Original data'!AN48*'Original data'!$U$4</f>
        <v>-0.02709057</v>
      </c>
      <c r="AO30" s="161">
        <f>'Original data'!AO48*'Original data'!$U$4</f>
        <v>-0.03401618</v>
      </c>
      <c r="AP30" s="161">
        <f>'Original data'!AP48*'Original data'!$U$4</f>
        <v>-0.02448841</v>
      </c>
      <c r="AQ30" s="161">
        <f>'Original data'!AQ48*'Original data'!$U$4</f>
        <v>-0.02686715</v>
      </c>
      <c r="AR30" s="161">
        <f>'Original data'!AR48*'Original data'!$U$4</f>
        <v>-0.06658101</v>
      </c>
      <c r="AS30" s="162"/>
    </row>
    <row r="31" spans="1:45" ht="12.75">
      <c r="A31" s="204" t="s">
        <v>28</v>
      </c>
      <c r="B31" s="161">
        <f>'Original data'!B49*'Original data'!$U$5</f>
        <v>0.07437531</v>
      </c>
      <c r="C31" s="161">
        <f>'Original data'!C49*'Original data'!$U$5</f>
        <v>-0.009449599</v>
      </c>
      <c r="D31" s="161">
        <f>'Original data'!D49*'Original data'!$U$5</f>
        <v>-0.003319955</v>
      </c>
      <c r="E31" s="161">
        <f>'Original data'!E49*'Original data'!$U$5</f>
        <v>0.009087247</v>
      </c>
      <c r="F31" s="161">
        <f>'Original data'!F49*'Original data'!$U$5</f>
        <v>0.0004879839</v>
      </c>
      <c r="G31" s="161">
        <f>'Original data'!G49*'Original data'!$U$5</f>
        <v>0.004848285</v>
      </c>
      <c r="H31" s="161">
        <f>'Original data'!H49*'Original data'!$U$5</f>
        <v>0.004403127</v>
      </c>
      <c r="I31" s="161">
        <f>'Original data'!I49*'Original data'!$U$5</f>
        <v>0.02870467</v>
      </c>
      <c r="J31" s="161">
        <f>'Original data'!J49*'Original data'!$U$5</f>
        <v>0.01803717</v>
      </c>
      <c r="K31" s="161">
        <f>'Original data'!K49*'Original data'!$U$5</f>
        <v>-0.004281021</v>
      </c>
      <c r="L31" s="161">
        <f>'Original data'!L49*'Original data'!$U$5</f>
        <v>-0.02001301</v>
      </c>
      <c r="M31" s="161">
        <f>'Original data'!M49*'Original data'!$U$5</f>
        <v>-0.009506935</v>
      </c>
      <c r="N31" s="161">
        <f>'Original data'!N49*'Original data'!$U$5</f>
        <v>-0.02892171</v>
      </c>
      <c r="O31" s="161">
        <f>'Original data'!O49*'Original data'!$U$5</f>
        <v>0.02355969</v>
      </c>
      <c r="P31" s="161">
        <f>'Original data'!P49*'Original data'!$U$5</f>
        <v>-0.002050263</v>
      </c>
      <c r="Q31" s="161">
        <f>'Original data'!Q49*'Original data'!$U$5</f>
        <v>0.0006641886</v>
      </c>
      <c r="R31" s="161">
        <f>'Original data'!R49*'Original data'!$U$5</f>
        <v>0.00372629</v>
      </c>
      <c r="S31" s="161">
        <f>'Original data'!S49*'Original data'!$U$5</f>
        <v>-0.01200519</v>
      </c>
      <c r="T31" s="161">
        <f>'Original data'!T49*'Original data'!$U$5</f>
        <v>-0.01746363</v>
      </c>
      <c r="U31" s="161">
        <f>'Original data'!U49*'Original data'!$U$5</f>
        <v>-0.04700943</v>
      </c>
      <c r="V31" s="162"/>
      <c r="W31" s="207"/>
      <c r="X31" s="208" t="str">
        <f>'Original data'!X49</f>
        <v>a10</v>
      </c>
      <c r="Y31" s="161">
        <f>'Original data'!Y49*'Original data'!$U$5</f>
        <v>0.04912195</v>
      </c>
      <c r="Z31" s="161">
        <f>'Original data'!Z49*'Original data'!$U$5</f>
        <v>0.004941596</v>
      </c>
      <c r="AA31" s="161">
        <f>'Original data'!AA49*'Original data'!$U$5</f>
        <v>-0.0322093</v>
      </c>
      <c r="AB31" s="161">
        <f>'Original data'!AB49*'Original data'!$U$5</f>
        <v>0.0007740099</v>
      </c>
      <c r="AC31" s="161">
        <f>'Original data'!AC49*'Original data'!$U$5</f>
        <v>0.007590002</v>
      </c>
      <c r="AD31" s="161">
        <f>'Original data'!AD49*'Original data'!$U$5</f>
        <v>0.01452104</v>
      </c>
      <c r="AE31" s="161">
        <f>'Original data'!AE49*'Original data'!$U$5</f>
        <v>0.01199171</v>
      </c>
      <c r="AF31" s="161">
        <f>'Original data'!AF49*'Original data'!$U$5</f>
        <v>0.00287646</v>
      </c>
      <c r="AG31" s="161">
        <f>'Original data'!AG49*'Original data'!$U$5</f>
        <v>-0.008681874</v>
      </c>
      <c r="AH31" s="161">
        <f>'Original data'!AH49*'Original data'!$U$5</f>
        <v>-0.003500954</v>
      </c>
      <c r="AI31" s="161">
        <f>'Original data'!AI49*'Original data'!$U$5</f>
        <v>-0.015167</v>
      </c>
      <c r="AJ31" s="161">
        <f>'Original data'!AJ49*'Original data'!$U$5</f>
        <v>0.021564</v>
      </c>
      <c r="AK31" s="161">
        <f>'Original data'!AK49*'Original data'!$U$5</f>
        <v>-0.003407434</v>
      </c>
      <c r="AL31" s="161">
        <f>'Original data'!AL49*'Original data'!$U$5</f>
        <v>0.05745895</v>
      </c>
      <c r="AM31" s="161">
        <f>'Original data'!AM49*'Original data'!$U$5</f>
        <v>-0.01231747</v>
      </c>
      <c r="AN31" s="161">
        <f>'Original data'!AN49*'Original data'!$U$5</f>
        <v>-0.003766631</v>
      </c>
      <c r="AO31" s="161">
        <f>'Original data'!AO49*'Original data'!$U$5</f>
        <v>-0.007486932</v>
      </c>
      <c r="AP31" s="161">
        <f>'Original data'!AP49*'Original data'!$U$5</f>
        <v>-0.04813974</v>
      </c>
      <c r="AQ31" s="161">
        <f>'Original data'!AQ49*'Original data'!$U$5</f>
        <v>-0.0515079</v>
      </c>
      <c r="AR31" s="161">
        <f>'Original data'!AR49*'Original data'!$U$5</f>
        <v>0.06649572</v>
      </c>
      <c r="AS31" s="162"/>
    </row>
    <row r="32" spans="1:45" ht="12.75">
      <c r="A32" s="204" t="s">
        <v>29</v>
      </c>
      <c r="B32" s="161">
        <f>'Original data'!B50*'Original data'!$U$4</f>
        <v>0.1313676</v>
      </c>
      <c r="C32" s="161">
        <f>'Original data'!C50*'Original data'!$U$4</f>
        <v>-0.06195729</v>
      </c>
      <c r="D32" s="161">
        <f>'Original data'!D50*'Original data'!$U$4</f>
        <v>-0.05250272</v>
      </c>
      <c r="E32" s="161">
        <f>'Original data'!E50*'Original data'!$U$4</f>
        <v>-0.05006612</v>
      </c>
      <c r="F32" s="161">
        <f>'Original data'!F50*'Original data'!$U$4</f>
        <v>-0.04375821</v>
      </c>
      <c r="G32" s="161">
        <f>'Original data'!G50*'Original data'!$U$4</f>
        <v>-0.04577033</v>
      </c>
      <c r="H32" s="161">
        <f>'Original data'!H50*'Original data'!$U$4</f>
        <v>-0.03979781</v>
      </c>
      <c r="I32" s="161">
        <f>'Original data'!I50*'Original data'!$U$4</f>
        <v>-0.03744922</v>
      </c>
      <c r="J32" s="161">
        <f>'Original data'!J50*'Original data'!$U$4</f>
        <v>-0.0411999</v>
      </c>
      <c r="K32" s="161">
        <f>'Original data'!K50*'Original data'!$U$4</f>
        <v>-0.04357543</v>
      </c>
      <c r="L32" s="161">
        <f>'Original data'!L50*'Original data'!$U$4</f>
        <v>-0.03940211</v>
      </c>
      <c r="M32" s="161">
        <f>'Original data'!M50*'Original data'!$U$4</f>
        <v>-0.03844765</v>
      </c>
      <c r="N32" s="161">
        <f>'Original data'!N50*'Original data'!$U$4</f>
        <v>-0.03786915</v>
      </c>
      <c r="O32" s="161">
        <f>'Original data'!O50*'Original data'!$U$4</f>
        <v>-0.04332814</v>
      </c>
      <c r="P32" s="161">
        <f>'Original data'!P50*'Original data'!$U$4</f>
        <v>-0.04636349</v>
      </c>
      <c r="Q32" s="161">
        <f>'Original data'!Q50*'Original data'!$U$4</f>
        <v>-0.04723628</v>
      </c>
      <c r="R32" s="161">
        <f>'Original data'!R50*'Original data'!$U$4</f>
        <v>-0.04612767</v>
      </c>
      <c r="S32" s="161">
        <f>'Original data'!S50*'Original data'!$U$4</f>
        <v>-0.04597499</v>
      </c>
      <c r="T32" s="161">
        <f>'Original data'!T50*'Original data'!$U$4</f>
        <v>-0.04362347</v>
      </c>
      <c r="U32" s="161">
        <f>'Original data'!U50*'Original data'!$U$4</f>
        <v>-0.02810556</v>
      </c>
      <c r="V32" s="162"/>
      <c r="W32" s="207"/>
      <c r="X32" s="208" t="str">
        <f>'Original data'!X50</f>
        <v>a11</v>
      </c>
      <c r="Y32" s="161">
        <f>'Original data'!Y50*'Original data'!$U$4</f>
        <v>0.171097</v>
      </c>
      <c r="Z32" s="161">
        <f>'Original data'!Z50*'Original data'!$U$4</f>
        <v>-0.06642919</v>
      </c>
      <c r="AA32" s="161">
        <f>'Original data'!AA50*'Original data'!$U$4</f>
        <v>-0.05689193</v>
      </c>
      <c r="AB32" s="161">
        <f>'Original data'!AB50*'Original data'!$U$4</f>
        <v>-0.05470491</v>
      </c>
      <c r="AC32" s="161">
        <f>'Original data'!AC50*'Original data'!$U$4</f>
        <v>-0.05380486</v>
      </c>
      <c r="AD32" s="161">
        <f>'Original data'!AD50*'Original data'!$U$4</f>
        <v>-0.03530747</v>
      </c>
      <c r="AE32" s="161">
        <f>'Original data'!AE50*'Original data'!$U$4</f>
        <v>-0.03835878</v>
      </c>
      <c r="AF32" s="161">
        <f>'Original data'!AF50*'Original data'!$U$4</f>
        <v>-0.03799603</v>
      </c>
      <c r="AG32" s="161">
        <f>'Original data'!AG50*'Original data'!$U$4</f>
        <v>-0.03434751</v>
      </c>
      <c r="AH32" s="161">
        <f>'Original data'!AH50*'Original data'!$U$4</f>
        <v>-0.03806461</v>
      </c>
      <c r="AI32" s="161">
        <f>'Original data'!AI50*'Original data'!$U$4</f>
        <v>-0.04262038</v>
      </c>
      <c r="AJ32" s="161">
        <f>'Original data'!AJ50*'Original data'!$U$4</f>
        <v>-0.04171609</v>
      </c>
      <c r="AK32" s="161">
        <f>'Original data'!AK50*'Original data'!$U$4</f>
        <v>-0.03514483</v>
      </c>
      <c r="AL32" s="161">
        <f>'Original data'!AL50*'Original data'!$U$4</f>
        <v>-0.03580619</v>
      </c>
      <c r="AM32" s="161">
        <f>'Original data'!AM50*'Original data'!$U$4</f>
        <v>-0.03526033</v>
      </c>
      <c r="AN32" s="161">
        <f>'Original data'!AN50*'Original data'!$U$4</f>
        <v>-0.03627506</v>
      </c>
      <c r="AO32" s="161">
        <f>'Original data'!AO50*'Original data'!$U$4</f>
        <v>-0.03625521</v>
      </c>
      <c r="AP32" s="161">
        <f>'Original data'!AP50*'Original data'!$U$4</f>
        <v>-0.03915111</v>
      </c>
      <c r="AQ32" s="161">
        <f>'Original data'!AQ50*'Original data'!$U$4</f>
        <v>-0.03394814</v>
      </c>
      <c r="AR32" s="161">
        <f>'Original data'!AR50*'Original data'!$U$4</f>
        <v>-0.03092745</v>
      </c>
      <c r="AS32" s="162"/>
    </row>
    <row r="33" spans="1:45" ht="12.75">
      <c r="A33" s="204" t="s">
        <v>30</v>
      </c>
      <c r="B33" s="161">
        <f>'Original data'!B51*'Original data'!$U$5</f>
        <v>0.003754439</v>
      </c>
      <c r="C33" s="161">
        <f>'Original data'!C51*'Original data'!$U$5</f>
        <v>0.002614808</v>
      </c>
      <c r="D33" s="161">
        <f>'Original data'!D51*'Original data'!$U$5</f>
        <v>0.0009879888</v>
      </c>
      <c r="E33" s="161">
        <f>'Original data'!E51*'Original data'!$U$5</f>
        <v>0.007134226</v>
      </c>
      <c r="F33" s="161">
        <f>'Original data'!F51*'Original data'!$U$5</f>
        <v>0.001424531</v>
      </c>
      <c r="G33" s="161">
        <f>'Original data'!G51*'Original data'!$U$5</f>
        <v>0.002513683</v>
      </c>
      <c r="H33" s="161">
        <f>'Original data'!H51*'Original data'!$U$5</f>
        <v>0.002890436</v>
      </c>
      <c r="I33" s="161">
        <f>'Original data'!I51*'Original data'!$U$5</f>
        <v>0.006731885</v>
      </c>
      <c r="J33" s="161">
        <f>'Original data'!J51*'Original data'!$U$5</f>
        <v>0.004934718</v>
      </c>
      <c r="K33" s="161">
        <f>'Original data'!K51*'Original data'!$U$5</f>
        <v>0.001842292</v>
      </c>
      <c r="L33" s="161">
        <f>'Original data'!L51*'Original data'!$U$5</f>
        <v>-0.0003956792</v>
      </c>
      <c r="M33" s="161">
        <f>'Original data'!M51*'Original data'!$U$5</f>
        <v>-0.001806093</v>
      </c>
      <c r="N33" s="161">
        <f>'Original data'!N51*'Original data'!$U$5</f>
        <v>-0.005158819</v>
      </c>
      <c r="O33" s="161">
        <f>'Original data'!O51*'Original data'!$U$5</f>
        <v>0.003079971</v>
      </c>
      <c r="P33" s="161">
        <f>'Original data'!P51*'Original data'!$U$5</f>
        <v>-0.003404463</v>
      </c>
      <c r="Q33" s="161">
        <f>'Original data'!Q51*'Original data'!$U$5</f>
        <v>-0.002505263</v>
      </c>
      <c r="R33" s="161">
        <f>'Original data'!R51*'Original data'!$U$5</f>
        <v>0.0006462012</v>
      </c>
      <c r="S33" s="161">
        <f>'Original data'!S51*'Original data'!$U$5</f>
        <v>0.001820177</v>
      </c>
      <c r="T33" s="161">
        <f>'Original data'!T51*'Original data'!$U$5</f>
        <v>-0.0009075888</v>
      </c>
      <c r="U33" s="161">
        <f>'Original data'!U51*'Original data'!$U$5</f>
        <v>-0.0108454</v>
      </c>
      <c r="V33" s="162"/>
      <c r="W33" s="207"/>
      <c r="X33" s="208" t="str">
        <f>'Original data'!X51</f>
        <v>a12</v>
      </c>
      <c r="Y33" s="161">
        <f>'Original data'!Y51*'Original data'!$U$5</f>
        <v>-0.01031992</v>
      </c>
      <c r="Z33" s="161">
        <f>'Original data'!Z51*'Original data'!$U$5</f>
        <v>0.0009800059</v>
      </c>
      <c r="AA33" s="161">
        <f>'Original data'!AA51*'Original data'!$U$5</f>
        <v>-0.005753749</v>
      </c>
      <c r="AB33" s="161">
        <f>'Original data'!AB51*'Original data'!$U$5</f>
        <v>-0.003623679</v>
      </c>
      <c r="AC33" s="161">
        <f>'Original data'!AC51*'Original data'!$U$5</f>
        <v>-0.004228517</v>
      </c>
      <c r="AD33" s="161">
        <f>'Original data'!AD51*'Original data'!$U$5</f>
        <v>-0.002973589</v>
      </c>
      <c r="AE33" s="161">
        <f>'Original data'!AE51*'Original data'!$U$5</f>
        <v>-0.007083309</v>
      </c>
      <c r="AF33" s="161">
        <f>'Original data'!AF51*'Original data'!$U$5</f>
        <v>-0.004350353</v>
      </c>
      <c r="AG33" s="161">
        <f>'Original data'!AG51*'Original data'!$U$5</f>
        <v>-0.00617628</v>
      </c>
      <c r="AH33" s="161">
        <f>'Original data'!AH51*'Original data'!$U$5</f>
        <v>-0.003438148</v>
      </c>
      <c r="AI33" s="161">
        <f>'Original data'!AI51*'Original data'!$U$5</f>
        <v>-0.007959546</v>
      </c>
      <c r="AJ33" s="161">
        <f>'Original data'!AJ51*'Original data'!$U$5</f>
        <v>-0.001044345</v>
      </c>
      <c r="AK33" s="161">
        <f>'Original data'!AK51*'Original data'!$U$5</f>
        <v>-0.009243006</v>
      </c>
      <c r="AL33" s="161">
        <f>'Original data'!AL51*'Original data'!$U$5</f>
        <v>5.411522E-05</v>
      </c>
      <c r="AM33" s="161">
        <f>'Original data'!AM51*'Original data'!$U$5</f>
        <v>-0.00776245</v>
      </c>
      <c r="AN33" s="161">
        <f>'Original data'!AN51*'Original data'!$U$5</f>
        <v>-0.006775609</v>
      </c>
      <c r="AO33" s="161">
        <f>'Original data'!AO51*'Original data'!$U$5</f>
        <v>-0.01023578</v>
      </c>
      <c r="AP33" s="161">
        <f>'Original data'!AP51*'Original data'!$U$5</f>
        <v>-0.009237505</v>
      </c>
      <c r="AQ33" s="161">
        <f>'Original data'!AQ51*'Original data'!$U$5</f>
        <v>-0.01280078</v>
      </c>
      <c r="AR33" s="161">
        <f>'Original data'!AR51*'Original data'!$U$5</f>
        <v>0.003170235</v>
      </c>
      <c r="AS33" s="162"/>
    </row>
    <row r="34" spans="1:45" ht="12.75">
      <c r="A34" s="204" t="s">
        <v>31</v>
      </c>
      <c r="B34" s="161">
        <f>'Original data'!B52*'Original data'!$U$4</f>
        <v>-0.02760822</v>
      </c>
      <c r="C34" s="161">
        <f>'Original data'!C52*'Original data'!$U$4</f>
        <v>-0.004652331</v>
      </c>
      <c r="D34" s="161">
        <f>'Original data'!D52*'Original data'!$U$4</f>
        <v>-0.006109511</v>
      </c>
      <c r="E34" s="161">
        <f>'Original data'!E52*'Original data'!$U$4</f>
        <v>-0.006799357</v>
      </c>
      <c r="F34" s="161">
        <f>'Original data'!F52*'Original data'!$U$4</f>
        <v>-0.005065759</v>
      </c>
      <c r="G34" s="161">
        <f>'Original data'!G52*'Original data'!$U$4</f>
        <v>-0.006880992</v>
      </c>
      <c r="H34" s="161">
        <f>'Original data'!H52*'Original data'!$U$4</f>
        <v>-0.006796462</v>
      </c>
      <c r="I34" s="161">
        <f>'Original data'!I52*'Original data'!$U$4</f>
        <v>-0.004324671</v>
      </c>
      <c r="J34" s="161">
        <f>'Original data'!J52*'Original data'!$U$4</f>
        <v>-0.005521659</v>
      </c>
      <c r="K34" s="161">
        <f>'Original data'!K52*'Original data'!$U$4</f>
        <v>-0.006129496</v>
      </c>
      <c r="L34" s="161">
        <f>'Original data'!L52*'Original data'!$U$4</f>
        <v>-0.00515261</v>
      </c>
      <c r="M34" s="161">
        <f>'Original data'!M52*'Original data'!$U$4</f>
        <v>-0.004028846</v>
      </c>
      <c r="N34" s="161">
        <f>'Original data'!N52*'Original data'!$U$4</f>
        <v>-0.003834506</v>
      </c>
      <c r="O34" s="161">
        <f>'Original data'!O52*'Original data'!$U$4</f>
        <v>-0.005229406</v>
      </c>
      <c r="P34" s="161">
        <f>'Original data'!P52*'Original data'!$U$4</f>
        <v>-0.004628479</v>
      </c>
      <c r="Q34" s="161">
        <f>'Original data'!Q52*'Original data'!$U$4</f>
        <v>-0.005222002</v>
      </c>
      <c r="R34" s="161">
        <f>'Original data'!R52*'Original data'!$U$4</f>
        <v>-0.006885602</v>
      </c>
      <c r="S34" s="161">
        <f>'Original data'!S52*'Original data'!$U$4</f>
        <v>-0.005745949</v>
      </c>
      <c r="T34" s="161">
        <f>'Original data'!T52*'Original data'!$U$4</f>
        <v>-0.005861627</v>
      </c>
      <c r="U34" s="161">
        <f>'Original data'!U52*'Original data'!$U$4</f>
        <v>-0.004713112</v>
      </c>
      <c r="V34" s="162"/>
      <c r="W34" s="207"/>
      <c r="X34" s="208" t="str">
        <f>'Original data'!X52</f>
        <v>a13</v>
      </c>
      <c r="Y34" s="161">
        <f>'Original data'!Y52*'Original data'!$U$4</f>
        <v>-0.02689911</v>
      </c>
      <c r="Z34" s="161">
        <f>'Original data'!Z52*'Original data'!$U$4</f>
        <v>-0.003905958</v>
      </c>
      <c r="AA34" s="161">
        <f>'Original data'!AA52*'Original data'!$U$4</f>
        <v>-0.005513769</v>
      </c>
      <c r="AB34" s="161">
        <f>'Original data'!AB52*'Original data'!$U$4</f>
        <v>-0.005601696</v>
      </c>
      <c r="AC34" s="161">
        <f>'Original data'!AC52*'Original data'!$U$4</f>
        <v>-0.005862234</v>
      </c>
      <c r="AD34" s="161">
        <f>'Original data'!AD52*'Original data'!$U$4</f>
        <v>-0.001795092</v>
      </c>
      <c r="AE34" s="161">
        <f>'Original data'!AE52*'Original data'!$U$4</f>
        <v>-0.004976327</v>
      </c>
      <c r="AF34" s="161">
        <f>'Original data'!AF52*'Original data'!$U$4</f>
        <v>-0.002132996</v>
      </c>
      <c r="AG34" s="161">
        <f>'Original data'!AG52*'Original data'!$U$4</f>
        <v>-0.003701021</v>
      </c>
      <c r="AH34" s="161">
        <f>'Original data'!AH52*'Original data'!$U$4</f>
        <v>-0.004251901</v>
      </c>
      <c r="AI34" s="161">
        <f>'Original data'!AI52*'Original data'!$U$4</f>
        <v>-0.00334563</v>
      </c>
      <c r="AJ34" s="161">
        <f>'Original data'!AJ52*'Original data'!$U$4</f>
        <v>-0.004216767</v>
      </c>
      <c r="AK34" s="161">
        <f>'Original data'!AK52*'Original data'!$U$4</f>
        <v>-0.00501745</v>
      </c>
      <c r="AL34" s="161">
        <f>'Original data'!AL52*'Original data'!$U$4</f>
        <v>-0.004202001</v>
      </c>
      <c r="AM34" s="161">
        <f>'Original data'!AM52*'Original data'!$U$4</f>
        <v>-0.002973138</v>
      </c>
      <c r="AN34" s="161">
        <f>'Original data'!AN52*'Original data'!$U$4</f>
        <v>-0.00378964</v>
      </c>
      <c r="AO34" s="161">
        <f>'Original data'!AO52*'Original data'!$U$4</f>
        <v>-0.005195448</v>
      </c>
      <c r="AP34" s="161">
        <f>'Original data'!AP52*'Original data'!$U$4</f>
        <v>-0.002473542</v>
      </c>
      <c r="AQ34" s="161">
        <f>'Original data'!AQ52*'Original data'!$U$4</f>
        <v>-0.002728195</v>
      </c>
      <c r="AR34" s="161">
        <f>'Original data'!AR52*'Original data'!$U$4</f>
        <v>-0.004727495</v>
      </c>
      <c r="AS34" s="162"/>
    </row>
    <row r="35" spans="1:45" ht="12.75">
      <c r="A35" s="204" t="s">
        <v>32</v>
      </c>
      <c r="B35" s="161">
        <f>'Original data'!B53*'Original data'!$U$5</f>
        <v>0.005536573</v>
      </c>
      <c r="C35" s="161">
        <f>'Original data'!C53*'Original data'!$U$5</f>
        <v>-0.005854185</v>
      </c>
      <c r="D35" s="161">
        <f>'Original data'!D53*'Original data'!$U$5</f>
        <v>-0.006065633</v>
      </c>
      <c r="E35" s="161">
        <f>'Original data'!E53*'Original data'!$U$5</f>
        <v>-0.006783612</v>
      </c>
      <c r="F35" s="161">
        <f>'Original data'!F53*'Original data'!$U$5</f>
        <v>-0.00756688</v>
      </c>
      <c r="G35" s="161">
        <f>'Original data'!G53*'Original data'!$U$5</f>
        <v>-0.005561111</v>
      </c>
      <c r="H35" s="161">
        <f>'Original data'!H53*'Original data'!$U$5</f>
        <v>-0.006112709</v>
      </c>
      <c r="I35" s="161">
        <f>'Original data'!I53*'Original data'!$U$5</f>
        <v>-0.005014937</v>
      </c>
      <c r="J35" s="161">
        <f>'Original data'!J53*'Original data'!$U$5</f>
        <v>-0.0063202</v>
      </c>
      <c r="K35" s="161">
        <f>'Original data'!K53*'Original data'!$U$5</f>
        <v>-0.00552127</v>
      </c>
      <c r="L35" s="161">
        <f>'Original data'!L53*'Original data'!$U$5</f>
        <v>-0.007052358</v>
      </c>
      <c r="M35" s="161">
        <f>'Original data'!M53*'Original data'!$U$5</f>
        <v>-0.005877013</v>
      </c>
      <c r="N35" s="161">
        <f>'Original data'!N53*'Original data'!$U$5</f>
        <v>-0.007581767</v>
      </c>
      <c r="O35" s="161">
        <f>'Original data'!O53*'Original data'!$U$5</f>
        <v>-0.004608495</v>
      </c>
      <c r="P35" s="161">
        <f>'Original data'!P53*'Original data'!$U$5</f>
        <v>-0.004175978</v>
      </c>
      <c r="Q35" s="161">
        <f>'Original data'!Q53*'Original data'!$U$5</f>
        <v>-0.003533639</v>
      </c>
      <c r="R35" s="161">
        <f>'Original data'!R53*'Original data'!$U$5</f>
        <v>-0.006024596</v>
      </c>
      <c r="S35" s="161">
        <f>'Original data'!S53*'Original data'!$U$5</f>
        <v>-0.006239925</v>
      </c>
      <c r="T35" s="161">
        <f>'Original data'!T53*'Original data'!$U$5</f>
        <v>-0.007112815</v>
      </c>
      <c r="U35" s="161">
        <f>'Original data'!U53*'Original data'!$U$5</f>
        <v>-0.001929328</v>
      </c>
      <c r="V35" s="162"/>
      <c r="W35" s="207"/>
      <c r="X35" s="208" t="str">
        <f>'Original data'!X53</f>
        <v>a14</v>
      </c>
      <c r="Y35" s="161">
        <f>'Original data'!Y53*'Original data'!$U$5</f>
        <v>0.006881633</v>
      </c>
      <c r="Z35" s="161">
        <f>'Original data'!Z53*'Original data'!$U$5</f>
        <v>-0.005986776</v>
      </c>
      <c r="AA35" s="161">
        <f>'Original data'!AA53*'Original data'!$U$5</f>
        <v>-0.006798354</v>
      </c>
      <c r="AB35" s="161">
        <f>'Original data'!AB53*'Original data'!$U$5</f>
        <v>-0.003770374</v>
      </c>
      <c r="AC35" s="161">
        <f>'Original data'!AC53*'Original data'!$U$5</f>
        <v>-0.004053184</v>
      </c>
      <c r="AD35" s="161">
        <f>'Original data'!AD53*'Original data'!$U$5</f>
        <v>-0.003026496</v>
      </c>
      <c r="AE35" s="161">
        <f>'Original data'!AE53*'Original data'!$U$5</f>
        <v>-0.003866369</v>
      </c>
      <c r="AF35" s="161">
        <f>'Original data'!AF53*'Original data'!$U$5</f>
        <v>-0.004884596</v>
      </c>
      <c r="AG35" s="161">
        <f>'Original data'!AG53*'Original data'!$U$5</f>
        <v>-0.004645429</v>
      </c>
      <c r="AH35" s="161">
        <f>'Original data'!AH53*'Original data'!$U$5</f>
        <v>-0.00508782</v>
      </c>
      <c r="AI35" s="161">
        <f>'Original data'!AI53*'Original data'!$U$5</f>
        <v>-0.006703536</v>
      </c>
      <c r="AJ35" s="161">
        <f>'Original data'!AJ53*'Original data'!$U$5</f>
        <v>-0.005718819</v>
      </c>
      <c r="AK35" s="161">
        <f>'Original data'!AK53*'Original data'!$U$5</f>
        <v>-0.006204307</v>
      </c>
      <c r="AL35" s="161">
        <f>'Original data'!AL53*'Original data'!$U$5</f>
        <v>-0.004399195</v>
      </c>
      <c r="AM35" s="161">
        <f>'Original data'!AM53*'Original data'!$U$5</f>
        <v>-0.006003802</v>
      </c>
      <c r="AN35" s="161">
        <f>'Original data'!AN53*'Original data'!$U$5</f>
        <v>-0.005751404</v>
      </c>
      <c r="AO35" s="161">
        <f>'Original data'!AO53*'Original data'!$U$5</f>
        <v>-0.005699718</v>
      </c>
      <c r="AP35" s="161">
        <f>'Original data'!AP53*'Original data'!$U$5</f>
        <v>-0.005944746</v>
      </c>
      <c r="AQ35" s="161">
        <f>'Original data'!AQ53*'Original data'!$U$5</f>
        <v>-0.006304368</v>
      </c>
      <c r="AR35" s="161">
        <f>'Original data'!AR53*'Original data'!$U$5</f>
        <v>1.805288E-05</v>
      </c>
      <c r="AS35" s="162"/>
    </row>
    <row r="36" spans="1:45" ht="12.75">
      <c r="A36" s="204" t="s">
        <v>33</v>
      </c>
      <c r="B36" s="161">
        <f>'Original data'!B54*'Original data'!$U$4</f>
        <v>0.009880598</v>
      </c>
      <c r="C36" s="161">
        <f>'Original data'!C54*'Original data'!$U$4</f>
        <v>-0.004917693</v>
      </c>
      <c r="D36" s="161">
        <f>'Original data'!D54*'Original data'!$U$4</f>
        <v>-0.005528437</v>
      </c>
      <c r="E36" s="161">
        <f>'Original data'!E54*'Original data'!$U$4</f>
        <v>-0.003444926</v>
      </c>
      <c r="F36" s="161">
        <f>'Original data'!F54*'Original data'!$U$4</f>
        <v>-0.005157522</v>
      </c>
      <c r="G36" s="161">
        <f>'Original data'!G54*'Original data'!$U$4</f>
        <v>-0.003982943</v>
      </c>
      <c r="H36" s="161">
        <f>'Original data'!H54*'Original data'!$U$4</f>
        <v>-0.004699818</v>
      </c>
      <c r="I36" s="161">
        <f>'Original data'!I54*'Original data'!$U$4</f>
        <v>-0.005288719</v>
      </c>
      <c r="J36" s="161">
        <f>'Original data'!J54*'Original data'!$U$4</f>
        <v>-0.004606634</v>
      </c>
      <c r="K36" s="161">
        <f>'Original data'!K54*'Original data'!$U$4</f>
        <v>-0.006194493</v>
      </c>
      <c r="L36" s="161">
        <f>'Original data'!L54*'Original data'!$U$4</f>
        <v>-0.005514605</v>
      </c>
      <c r="M36" s="161">
        <f>'Original data'!M54*'Original data'!$U$4</f>
        <v>-0.004843788</v>
      </c>
      <c r="N36" s="161">
        <f>'Original data'!N54*'Original data'!$U$4</f>
        <v>-0.006332628</v>
      </c>
      <c r="O36" s="161">
        <f>'Original data'!O54*'Original data'!$U$4</f>
        <v>-0.003101758</v>
      </c>
      <c r="P36" s="161">
        <f>'Original data'!P54*'Original data'!$U$4</f>
        <v>-0.007561907</v>
      </c>
      <c r="Q36" s="161">
        <f>'Original data'!Q54*'Original data'!$U$4</f>
        <v>-0.003555528</v>
      </c>
      <c r="R36" s="161">
        <f>'Original data'!R54*'Original data'!$U$4</f>
        <v>-0.002613661</v>
      </c>
      <c r="S36" s="161">
        <f>'Original data'!S54*'Original data'!$U$4</f>
        <v>-0.005097857</v>
      </c>
      <c r="T36" s="161">
        <f>'Original data'!T54*'Original data'!$U$4</f>
        <v>-0.003519081</v>
      </c>
      <c r="U36" s="161">
        <f>'Original data'!U54*'Original data'!$U$4</f>
        <v>-0.002928566</v>
      </c>
      <c r="V36" s="162"/>
      <c r="W36" s="207"/>
      <c r="X36" s="208" t="str">
        <f>'Original data'!X54</f>
        <v>a15</v>
      </c>
      <c r="Y36" s="161">
        <f>'Original data'!Y54*'Original data'!$U$4</f>
        <v>0.01181651</v>
      </c>
      <c r="Z36" s="161">
        <f>'Original data'!Z54*'Original data'!$U$4</f>
        <v>-0.002362513</v>
      </c>
      <c r="AA36" s="161">
        <f>'Original data'!AA54*'Original data'!$U$4</f>
        <v>-0.004170751</v>
      </c>
      <c r="AB36" s="161">
        <f>'Original data'!AB54*'Original data'!$U$4</f>
        <v>-0.003036171</v>
      </c>
      <c r="AC36" s="161">
        <f>'Original data'!AC54*'Original data'!$U$4</f>
        <v>-0.004444321</v>
      </c>
      <c r="AD36" s="161">
        <f>'Original data'!AD54*'Original data'!$U$4</f>
        <v>-0.002818683</v>
      </c>
      <c r="AE36" s="161">
        <f>'Original data'!AE54*'Original data'!$U$4</f>
        <v>-0.002278113</v>
      </c>
      <c r="AF36" s="161">
        <f>'Original data'!AF54*'Original data'!$U$4</f>
        <v>-0.002974103</v>
      </c>
      <c r="AG36" s="161">
        <f>'Original data'!AG54*'Original data'!$U$4</f>
        <v>-0.002989541</v>
      </c>
      <c r="AH36" s="161">
        <f>'Original data'!AH54*'Original data'!$U$4</f>
        <v>-0.003527704</v>
      </c>
      <c r="AI36" s="161">
        <f>'Original data'!AI54*'Original data'!$U$4</f>
        <v>-0.002411223</v>
      </c>
      <c r="AJ36" s="161">
        <f>'Original data'!AJ54*'Original data'!$U$4</f>
        <v>-0.002477052</v>
      </c>
      <c r="AK36" s="161">
        <f>'Original data'!AK54*'Original data'!$U$4</f>
        <v>-0.003878913</v>
      </c>
      <c r="AL36" s="161">
        <f>'Original data'!AL54*'Original data'!$U$4</f>
        <v>-0.001671741</v>
      </c>
      <c r="AM36" s="161">
        <f>'Original data'!AM54*'Original data'!$U$4</f>
        <v>-0.003468371</v>
      </c>
      <c r="AN36" s="161">
        <f>'Original data'!AN54*'Original data'!$U$4</f>
        <v>-0.0007259047</v>
      </c>
      <c r="AO36" s="161">
        <f>'Original data'!AO54*'Original data'!$U$4</f>
        <v>-0.001074141</v>
      </c>
      <c r="AP36" s="161">
        <f>'Original data'!AP54*'Original data'!$U$4</f>
        <v>-0.003957542</v>
      </c>
      <c r="AQ36" s="161">
        <f>'Original data'!AQ54*'Original data'!$U$4</f>
        <v>-0.004167663</v>
      </c>
      <c r="AR36" s="161">
        <f>'Original data'!AR54*'Original data'!$U$4</f>
        <v>-0.0003694669</v>
      </c>
      <c r="AS36" s="162"/>
    </row>
    <row r="37" spans="1:45" ht="12.75">
      <c r="A37" s="204" t="s">
        <v>34</v>
      </c>
      <c r="B37" s="161">
        <f>'Original data'!B55*'Original data'!$U$5</f>
        <v>0</v>
      </c>
      <c r="C37" s="161">
        <f>'Original data'!C55*'Original data'!$U$5</f>
        <v>0</v>
      </c>
      <c r="D37" s="161">
        <f>'Original data'!D55*'Original data'!$U$5</f>
        <v>0</v>
      </c>
      <c r="E37" s="161">
        <f>'Original data'!E55*'Original data'!$U$5</f>
        <v>0</v>
      </c>
      <c r="F37" s="161">
        <f>'Original data'!F55*'Original data'!$U$5</f>
        <v>0</v>
      </c>
      <c r="G37" s="161">
        <f>'Original data'!G55*'Original data'!$U$5</f>
        <v>0</v>
      </c>
      <c r="H37" s="161">
        <f>'Original data'!H55*'Original data'!$U$5</f>
        <v>0</v>
      </c>
      <c r="I37" s="161">
        <f>'Original data'!I55*'Original data'!$U$5</f>
        <v>0</v>
      </c>
      <c r="J37" s="161">
        <f>'Original data'!J55*'Original data'!$U$5</f>
        <v>0</v>
      </c>
      <c r="K37" s="161">
        <f>'Original data'!K55*'Original data'!$U$5</f>
        <v>0</v>
      </c>
      <c r="L37" s="161">
        <f>'Original data'!L55*'Original data'!$U$5</f>
        <v>0</v>
      </c>
      <c r="M37" s="161">
        <f>'Original data'!M55*'Original data'!$U$5</f>
        <v>0</v>
      </c>
      <c r="N37" s="161">
        <f>'Original data'!N55*'Original data'!$U$5</f>
        <v>0</v>
      </c>
      <c r="O37" s="161">
        <f>'Original data'!O55*'Original data'!$U$5</f>
        <v>0</v>
      </c>
      <c r="P37" s="161">
        <f>'Original data'!P55*'Original data'!$U$5</f>
        <v>0</v>
      </c>
      <c r="Q37" s="161">
        <f>'Original data'!Q55*'Original data'!$U$5</f>
        <v>0</v>
      </c>
      <c r="R37" s="161">
        <f>'Original data'!R55*'Original data'!$U$5</f>
        <v>0</v>
      </c>
      <c r="S37" s="161">
        <f>'Original data'!S55*'Original data'!$U$5</f>
        <v>0</v>
      </c>
      <c r="T37" s="161">
        <f>'Original data'!T55*'Original data'!$U$5</f>
        <v>0</v>
      </c>
      <c r="U37" s="161">
        <f>'Original data'!U55*'Original data'!$U$5</f>
        <v>0</v>
      </c>
      <c r="V37" s="162"/>
      <c r="W37" s="207"/>
      <c r="X37" s="208" t="str">
        <f>'Original data'!X55</f>
        <v>a16</v>
      </c>
      <c r="Y37" s="161">
        <f>'Original data'!Y55*'Original data'!$U$5</f>
        <v>0</v>
      </c>
      <c r="Z37" s="161">
        <f>'Original data'!Z55*'Original data'!$U$5</f>
        <v>0</v>
      </c>
      <c r="AA37" s="161">
        <f>'Original data'!AA55*'Original data'!$U$5</f>
        <v>0</v>
      </c>
      <c r="AB37" s="161">
        <f>'Original data'!AB55*'Original data'!$U$5</f>
        <v>0</v>
      </c>
      <c r="AC37" s="161">
        <f>'Original data'!AC55*'Original data'!$U$5</f>
        <v>0</v>
      </c>
      <c r="AD37" s="161">
        <f>'Original data'!AD55*'Original data'!$U$5</f>
        <v>0</v>
      </c>
      <c r="AE37" s="161">
        <f>'Original data'!AE55*'Original data'!$U$5</f>
        <v>0</v>
      </c>
      <c r="AF37" s="161">
        <f>'Original data'!AF55*'Original data'!$U$5</f>
        <v>0</v>
      </c>
      <c r="AG37" s="161">
        <f>'Original data'!AG55*'Original data'!$U$5</f>
        <v>0</v>
      </c>
      <c r="AH37" s="161">
        <f>'Original data'!AH55*'Original data'!$U$5</f>
        <v>0</v>
      </c>
      <c r="AI37" s="161">
        <f>'Original data'!AI55*'Original data'!$U$5</f>
        <v>0</v>
      </c>
      <c r="AJ37" s="161">
        <f>'Original data'!AJ55*'Original data'!$U$5</f>
        <v>0</v>
      </c>
      <c r="AK37" s="161">
        <f>'Original data'!AK55*'Original data'!$U$5</f>
        <v>0</v>
      </c>
      <c r="AL37" s="161">
        <f>'Original data'!AL55*'Original data'!$U$5</f>
        <v>0</v>
      </c>
      <c r="AM37" s="161">
        <f>'Original data'!AM55*'Original data'!$U$5</f>
        <v>0</v>
      </c>
      <c r="AN37" s="161">
        <f>'Original data'!AN55*'Original data'!$U$5</f>
        <v>0</v>
      </c>
      <c r="AO37" s="161">
        <f>'Original data'!AO55*'Original data'!$U$5</f>
        <v>0</v>
      </c>
      <c r="AP37" s="161">
        <f>'Original data'!AP55*'Original data'!$U$5</f>
        <v>0</v>
      </c>
      <c r="AQ37" s="161">
        <f>'Original data'!AQ55*'Original data'!$U$5</f>
        <v>0</v>
      </c>
      <c r="AR37" s="161">
        <f>'Original data'!AR55*'Original data'!$U$5</f>
        <v>0</v>
      </c>
      <c r="AS37" s="162"/>
    </row>
    <row r="38" spans="1:45" ht="13.5" thickBot="1">
      <c r="A38" s="209" t="s">
        <v>35</v>
      </c>
      <c r="B38" s="161">
        <f>'Original data'!B56*'Original data'!$U$4</f>
        <v>0</v>
      </c>
      <c r="C38" s="161">
        <f>'Original data'!C56*'Original data'!$U$4</f>
        <v>0</v>
      </c>
      <c r="D38" s="161">
        <f>'Original data'!D56*'Original data'!$U$4</f>
        <v>0</v>
      </c>
      <c r="E38" s="161">
        <f>'Original data'!E56*'Original data'!$U$4</f>
        <v>0</v>
      </c>
      <c r="F38" s="161">
        <f>'Original data'!F56*'Original data'!$U$4</f>
        <v>0</v>
      </c>
      <c r="G38" s="161">
        <f>'Original data'!G56*'Original data'!$U$4</f>
        <v>0</v>
      </c>
      <c r="H38" s="161">
        <f>'Original data'!H56*'Original data'!$U$4</f>
        <v>0</v>
      </c>
      <c r="I38" s="161">
        <f>'Original data'!I56*'Original data'!$U$4</f>
        <v>0</v>
      </c>
      <c r="J38" s="161">
        <f>'Original data'!J56*'Original data'!$U$4</f>
        <v>0</v>
      </c>
      <c r="K38" s="161">
        <f>'Original data'!K56*'Original data'!$U$4</f>
        <v>0</v>
      </c>
      <c r="L38" s="161">
        <f>'Original data'!L56*'Original data'!$U$4</f>
        <v>0</v>
      </c>
      <c r="M38" s="161">
        <f>'Original data'!M56*'Original data'!$U$4</f>
        <v>0</v>
      </c>
      <c r="N38" s="161">
        <f>'Original data'!N56*'Original data'!$U$4</f>
        <v>0</v>
      </c>
      <c r="O38" s="161">
        <f>'Original data'!O56*'Original data'!$U$4</f>
        <v>0</v>
      </c>
      <c r="P38" s="161">
        <f>'Original data'!P56*'Original data'!$U$4</f>
        <v>0</v>
      </c>
      <c r="Q38" s="161">
        <f>'Original data'!Q56*'Original data'!$U$4</f>
        <v>0</v>
      </c>
      <c r="R38" s="161">
        <f>'Original data'!R56*'Original data'!$U$4</f>
        <v>0</v>
      </c>
      <c r="S38" s="161">
        <f>'Original data'!S56*'Original data'!$U$4</f>
        <v>0</v>
      </c>
      <c r="T38" s="161">
        <f>'Original data'!T56*'Original data'!$U$4</f>
        <v>0</v>
      </c>
      <c r="U38" s="161">
        <f>'Original data'!U56*'Original data'!$U$4</f>
        <v>0</v>
      </c>
      <c r="V38" s="163"/>
      <c r="W38" s="207"/>
      <c r="X38" s="210" t="str">
        <f>'Original data'!X56</f>
        <v>a17</v>
      </c>
      <c r="Y38" s="161">
        <f>'Original data'!Y56*'Original data'!$U$4</f>
        <v>0</v>
      </c>
      <c r="Z38" s="161">
        <f>'Original data'!Z56*'Original data'!$U$4</f>
        <v>0</v>
      </c>
      <c r="AA38" s="161">
        <f>'Original data'!AA56*'Original data'!$U$4</f>
        <v>0</v>
      </c>
      <c r="AB38" s="161">
        <f>'Original data'!AB56*'Original data'!$U$4</f>
        <v>0</v>
      </c>
      <c r="AC38" s="161">
        <f>'Original data'!AC56*'Original data'!$U$4</f>
        <v>0</v>
      </c>
      <c r="AD38" s="161">
        <f>'Original data'!AD56*'Original data'!$U$4</f>
        <v>0</v>
      </c>
      <c r="AE38" s="161">
        <f>'Original data'!AE56*'Original data'!$U$4</f>
        <v>0</v>
      </c>
      <c r="AF38" s="161">
        <f>'Original data'!AF56*'Original data'!$U$4</f>
        <v>0</v>
      </c>
      <c r="AG38" s="161">
        <f>'Original data'!AG56*'Original data'!$U$4</f>
        <v>0</v>
      </c>
      <c r="AH38" s="161">
        <f>'Original data'!AH56*'Original data'!$U$4</f>
        <v>0</v>
      </c>
      <c r="AI38" s="161">
        <f>'Original data'!AI56*'Original data'!$U$4</f>
        <v>0</v>
      </c>
      <c r="AJ38" s="161">
        <f>'Original data'!AJ56*'Original data'!$U$4</f>
        <v>0</v>
      </c>
      <c r="AK38" s="161">
        <f>'Original data'!AK56*'Original data'!$U$4</f>
        <v>0</v>
      </c>
      <c r="AL38" s="161">
        <f>'Original data'!AL56*'Original data'!$U$4</f>
        <v>0</v>
      </c>
      <c r="AM38" s="161">
        <f>'Original data'!AM56*'Original data'!$U$4</f>
        <v>0</v>
      </c>
      <c r="AN38" s="161">
        <f>'Original data'!AN56*'Original data'!$U$4</f>
        <v>0</v>
      </c>
      <c r="AO38" s="161">
        <f>'Original data'!AO56*'Original data'!$U$4</f>
        <v>0</v>
      </c>
      <c r="AP38" s="161">
        <f>'Original data'!AP56*'Original data'!$U$4</f>
        <v>0</v>
      </c>
      <c r="AQ38" s="161">
        <f>'Original data'!AQ56*'Original data'!$U$4</f>
        <v>0</v>
      </c>
      <c r="AR38" s="161">
        <f>'Original data'!AR56*'Original data'!$U$4</f>
        <v>0</v>
      </c>
      <c r="AS38" s="163"/>
    </row>
    <row r="39" spans="1:45" ht="12.75">
      <c r="A39" s="212" t="s">
        <v>37</v>
      </c>
      <c r="B39" s="165">
        <f>(B14*B15+B31*B32)/(B15*B15+B32*B32)*17/10</f>
        <v>0.436922887859005</v>
      </c>
      <c r="C39" s="166">
        <f aca="true" t="shared" si="0" ref="C39:M39">(C14*C15+C31*C32)/(C15*C15+C32*C32)*17/10</f>
        <v>0.0031803037733581967</v>
      </c>
      <c r="D39" s="166">
        <f t="shared" si="0"/>
        <v>0.013211484557804335</v>
      </c>
      <c r="E39" s="166">
        <f t="shared" si="0"/>
        <v>0.05243833953770209</v>
      </c>
      <c r="F39" s="166">
        <f t="shared" si="0"/>
        <v>-0.05298571499722943</v>
      </c>
      <c r="G39" s="166">
        <f t="shared" si="0"/>
        <v>0.0025906556952585823</v>
      </c>
      <c r="H39" s="166">
        <f t="shared" si="0"/>
        <v>0.0030836906412483383</v>
      </c>
      <c r="I39" s="166">
        <f t="shared" si="0"/>
        <v>-0.09096167143411708</v>
      </c>
      <c r="J39" s="166">
        <f t="shared" si="0"/>
        <v>-0.048777730529198766</v>
      </c>
      <c r="K39" s="166">
        <f t="shared" si="0"/>
        <v>-0.022240612921483407</v>
      </c>
      <c r="L39" s="166">
        <f t="shared" si="0"/>
        <v>0.014452765288074366</v>
      </c>
      <c r="M39" s="166">
        <f t="shared" si="0"/>
        <v>0.02355589389603479</v>
      </c>
      <c r="N39" s="166">
        <f>(N14*N15+N31*N32)/(N15*N15+N32*N32)*17/10</f>
        <v>-0.050288142259893864</v>
      </c>
      <c r="O39" s="166">
        <f aca="true" t="shared" si="1" ref="O39:U39">(O14*O15+O31*O32)/(O15*O15+O32*O32)*17/10</f>
        <v>0.02509648727452633</v>
      </c>
      <c r="P39" s="166">
        <f t="shared" si="1"/>
        <v>-0.19501827460326787</v>
      </c>
      <c r="Q39" s="166">
        <f t="shared" si="1"/>
        <v>0.015219064152261924</v>
      </c>
      <c r="R39" s="166">
        <f t="shared" si="1"/>
        <v>0.1105050395779017</v>
      </c>
      <c r="S39" s="166">
        <f t="shared" si="1"/>
        <v>-0.02662398203628823</v>
      </c>
      <c r="T39" s="166">
        <f t="shared" si="1"/>
        <v>0.022101563028158765</v>
      </c>
      <c r="U39" s="167">
        <f t="shared" si="1"/>
        <v>0.005778778419802588</v>
      </c>
      <c r="V39" s="413"/>
      <c r="X39" s="212" t="s">
        <v>37</v>
      </c>
      <c r="Y39" s="165">
        <f>(Y14*Y15+Y31*Y32)/(Y15*Y15+Y32*Y32)*17/10</f>
        <v>0.4426055563903635</v>
      </c>
      <c r="Z39" s="166">
        <f aca="true" t="shared" si="2" ref="Z39:AJ39">(Z14*Z15+Z31*Z32)/(Z15*Z15+Z32*Z32)*17/10</f>
        <v>0.1503647168414904</v>
      </c>
      <c r="AA39" s="166">
        <f t="shared" si="2"/>
        <v>0.011055203828266176</v>
      </c>
      <c r="AB39" s="166">
        <f t="shared" si="2"/>
        <v>0.012552291512705921</v>
      </c>
      <c r="AC39" s="166">
        <f t="shared" si="2"/>
        <v>-0.12834145517867093</v>
      </c>
      <c r="AD39" s="166">
        <f t="shared" si="2"/>
        <v>-0.10699100359192229</v>
      </c>
      <c r="AE39" s="166">
        <f t="shared" si="2"/>
        <v>-0.022003243643669172</v>
      </c>
      <c r="AF39" s="166">
        <f t="shared" si="2"/>
        <v>-0.057975413078399776</v>
      </c>
      <c r="AG39" s="166">
        <f t="shared" si="2"/>
        <v>-0.0012728556074701287</v>
      </c>
      <c r="AH39" s="166">
        <f t="shared" si="2"/>
        <v>-0.03629938122457747</v>
      </c>
      <c r="AI39" s="166">
        <f t="shared" si="2"/>
        <v>0.05688092311824437</v>
      </c>
      <c r="AJ39" s="166">
        <f t="shared" si="2"/>
        <v>-0.04427101270761383</v>
      </c>
      <c r="AK39" s="166">
        <f>(AK14*AK15+AK31*AK32)/(AK15*AK15+AK32*AK32)*17/10</f>
        <v>-0.07761753414426178</v>
      </c>
      <c r="AL39" s="166">
        <f aca="true" t="shared" si="3" ref="AL39:AR39">(AL14*AL15+AL31*AL32)/(AL15*AL15+AL32*AL32)*17/10</f>
        <v>0.0327385777229285</v>
      </c>
      <c r="AM39" s="166">
        <f t="shared" si="3"/>
        <v>-0.11183882016924315</v>
      </c>
      <c r="AN39" s="166">
        <f t="shared" si="3"/>
        <v>0.11631284469358891</v>
      </c>
      <c r="AO39" s="166">
        <f t="shared" si="3"/>
        <v>0.14376011002293201</v>
      </c>
      <c r="AP39" s="166">
        <f t="shared" si="3"/>
        <v>-0.03158275637375993</v>
      </c>
      <c r="AQ39" s="166">
        <f t="shared" si="3"/>
        <v>-0.03208888740149245</v>
      </c>
      <c r="AR39" s="167">
        <f t="shared" si="3"/>
        <v>-0.11156262820761617</v>
      </c>
      <c r="AS39" s="357"/>
    </row>
    <row r="40" spans="1:45" ht="13.5" thickBot="1">
      <c r="A40" s="212" t="s">
        <v>38</v>
      </c>
      <c r="B40" s="437">
        <f>(B31*B15-B32*B14)/(B15*B15+B32*B32)*17/10</f>
        <v>0.12035470875021945</v>
      </c>
      <c r="C40" s="168">
        <f aca="true" t="shared" si="4" ref="C40:M40">(C31*C15-C32*C14)/(C15*C15+C32*C32)*17/10</f>
        <v>-0.025681228276579378</v>
      </c>
      <c r="D40" s="168">
        <f t="shared" si="4"/>
        <v>-0.00806610735987089</v>
      </c>
      <c r="E40" s="168">
        <f t="shared" si="4"/>
        <v>0.029120179015977264</v>
      </c>
      <c r="F40" s="168">
        <f t="shared" si="4"/>
        <v>-0.0023832923771436245</v>
      </c>
      <c r="G40" s="168">
        <f t="shared" si="4"/>
        <v>0.013360287770178298</v>
      </c>
      <c r="H40" s="168">
        <f t="shared" si="4"/>
        <v>0.012201990694650444</v>
      </c>
      <c r="I40" s="168">
        <f t="shared" si="4"/>
        <v>0.07313482587733287</v>
      </c>
      <c r="J40" s="168">
        <f t="shared" si="4"/>
        <v>0.04599313989390315</v>
      </c>
      <c r="K40" s="168">
        <f t="shared" si="4"/>
        <v>-0.013311800366119703</v>
      </c>
      <c r="L40" s="168">
        <f t="shared" si="4"/>
        <v>-0.05271217342479122</v>
      </c>
      <c r="M40" s="168">
        <f t="shared" si="4"/>
        <v>-0.024195226041901243</v>
      </c>
      <c r="N40" s="168">
        <f>(N31*N15-N32*N14)/(N15*N15+N32*N32)*17/10</f>
        <v>-0.08100669149381404</v>
      </c>
      <c r="O40" s="168">
        <f aca="true" t="shared" si="5" ref="O40:U40">(O31*O15-O32*O14)/(O15*O15+O32*O32)*17/10</f>
        <v>0.06502563338392255</v>
      </c>
      <c r="P40" s="168">
        <f t="shared" si="5"/>
        <v>-0.019826448471240044</v>
      </c>
      <c r="Q40" s="168">
        <f t="shared" si="5"/>
        <v>0.002952058129005669</v>
      </c>
      <c r="R40" s="168">
        <f t="shared" si="5"/>
        <v>0.01836372929606559</v>
      </c>
      <c r="S40" s="168">
        <f t="shared" si="5"/>
        <v>-0.0347161639713098</v>
      </c>
      <c r="T40" s="168">
        <f t="shared" si="5"/>
        <v>-0.0459664183754908</v>
      </c>
      <c r="U40" s="169">
        <f t="shared" si="5"/>
        <v>-0.1348204698680113</v>
      </c>
      <c r="V40" s="413"/>
      <c r="X40" s="212" t="s">
        <v>38</v>
      </c>
      <c r="Y40" s="437">
        <f>(Y31*Y15-Y32*Y14)/(Y15*Y15+Y32*Y32)*17/10</f>
        <v>0.013739288622387092</v>
      </c>
      <c r="Z40" s="168">
        <f aca="true" t="shared" si="6" ref="Z40:AJ40">(Z31*Z15-Z32*Z14)/(Z15*Z15+Z32*Z32)*17/10</f>
        <v>0.029376580877741403</v>
      </c>
      <c r="AA40" s="168">
        <f t="shared" si="6"/>
        <v>-0.08702338644913772</v>
      </c>
      <c r="AB40" s="168">
        <f t="shared" si="6"/>
        <v>0.003159101121453787</v>
      </c>
      <c r="AC40" s="168">
        <f t="shared" si="6"/>
        <v>0.009441482720890989</v>
      </c>
      <c r="AD40" s="168">
        <f t="shared" si="6"/>
        <v>0.03260563848954387</v>
      </c>
      <c r="AE40" s="168">
        <f t="shared" si="6"/>
        <v>0.030771295043601727</v>
      </c>
      <c r="AF40" s="168">
        <f t="shared" si="6"/>
        <v>0.004228901677667816</v>
      </c>
      <c r="AG40" s="168">
        <f t="shared" si="6"/>
        <v>-0.02315368435882377</v>
      </c>
      <c r="AH40" s="168">
        <f t="shared" si="6"/>
        <v>-0.011541960038571388</v>
      </c>
      <c r="AI40" s="168">
        <f t="shared" si="6"/>
        <v>-0.03636314217297598</v>
      </c>
      <c r="AJ40" s="168">
        <f t="shared" si="6"/>
        <v>0.05463686286709927</v>
      </c>
      <c r="AK40" s="168">
        <f>(AK31*AK15-AK32*AK14)/(AK15*AK15+AK32*AK32)*17/10</f>
        <v>-0.013324110479446757</v>
      </c>
      <c r="AL40" s="168">
        <f aca="true" t="shared" si="7" ref="AL40:AR40">(AL31*AL15-AL32*AL14)/(AL15*AL15+AL32*AL32)*17/10</f>
        <v>0.1543067587868012</v>
      </c>
      <c r="AM40" s="168">
        <f t="shared" si="7"/>
        <v>-0.03908667701616011</v>
      </c>
      <c r="AN40" s="168">
        <f t="shared" si="7"/>
        <v>-0.0034663271046849187</v>
      </c>
      <c r="AO40" s="168">
        <f t="shared" si="7"/>
        <v>-0.011943890665149571</v>
      </c>
      <c r="AP40" s="168">
        <f t="shared" si="7"/>
        <v>-0.13255080741452435</v>
      </c>
      <c r="AQ40" s="168">
        <f t="shared" si="7"/>
        <v>-0.1433187637919968</v>
      </c>
      <c r="AR40" s="169">
        <f t="shared" si="7"/>
        <v>0.19462325862531432</v>
      </c>
      <c r="AS40" s="357"/>
    </row>
    <row r="41" spans="1:25" ht="12.75">
      <c r="A41" s="213" t="s">
        <v>117</v>
      </c>
      <c r="B41" s="170">
        <f>'Original data'!C59</f>
        <v>14.356642</v>
      </c>
      <c r="X41" s="213" t="s">
        <v>117</v>
      </c>
      <c r="Y41" s="170">
        <f>'Original data'!Z59</f>
        <v>14.356507</v>
      </c>
    </row>
    <row r="42" spans="1:25" ht="12.75">
      <c r="A42" s="214" t="s">
        <v>123</v>
      </c>
      <c r="B42" s="171">
        <f>'Original data'!C60</f>
        <v>704.0602166666666</v>
      </c>
      <c r="X42" s="214" t="s">
        <v>123</v>
      </c>
      <c r="Y42" s="171">
        <f>'Original data'!Z60</f>
        <v>704.0772555555554</v>
      </c>
    </row>
    <row r="43" spans="1:25" ht="12.75">
      <c r="A43" s="214" t="s">
        <v>118</v>
      </c>
      <c r="B43" s="219">
        <f>'Original data'!C61</f>
        <v>0.01650255261745845</v>
      </c>
      <c r="H43" s="216"/>
      <c r="X43" s="214" t="s">
        <v>118</v>
      </c>
      <c r="Y43" s="219">
        <f>'Original data'!Z61</f>
        <v>0.016969544128441937</v>
      </c>
    </row>
    <row r="44" spans="1:25" ht="12.75">
      <c r="A44" s="214" t="s">
        <v>121</v>
      </c>
      <c r="B44" s="438">
        <f>'Original data'!C62</f>
        <v>10</v>
      </c>
      <c r="X44" s="214" t="s">
        <v>121</v>
      </c>
      <c r="Y44" s="438">
        <f>'Original data'!Z62</f>
        <v>10</v>
      </c>
    </row>
    <row r="45" spans="1:25" ht="13.5" thickBot="1">
      <c r="A45" s="97" t="s">
        <v>358</v>
      </c>
      <c r="B45" s="439">
        <f>'Work sheet'!B234</f>
        <v>-0.006184466437499999</v>
      </c>
      <c r="X45" s="97" t="s">
        <v>358</v>
      </c>
      <c r="Y45" s="439">
        <f>'Work sheet'!B241</f>
        <v>-0.007879342500000002</v>
      </c>
    </row>
    <row r="47" spans="3:20" ht="12.7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</row>
    <row r="48" ht="12.75">
      <c r="B48" s="215"/>
    </row>
  </sheetData>
  <sheetProtection/>
  <mergeCells count="4">
    <mergeCell ref="B1:D1"/>
    <mergeCell ref="E1:U1"/>
    <mergeCell ref="Y1:AA1"/>
    <mergeCell ref="AB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35" customWidth="1"/>
    <col min="2" max="2" width="11.7109375" style="35" bestFit="1" customWidth="1"/>
    <col min="3" max="22" width="12.28125" style="35" bestFit="1" customWidth="1"/>
    <col min="23" max="23" width="8.28125" style="35" bestFit="1" customWidth="1"/>
    <col min="24" max="16384" width="9.140625" style="35" customWidth="1"/>
  </cols>
  <sheetData>
    <row r="1" spans="1:20" ht="11.25">
      <c r="A1" s="34"/>
      <c r="B1" s="554" t="s">
        <v>328</v>
      </c>
      <c r="C1" s="555"/>
      <c r="D1" s="555"/>
      <c r="E1" s="555"/>
      <c r="F1" s="555"/>
      <c r="G1" s="555"/>
      <c r="H1" s="555"/>
      <c r="I1" s="556"/>
      <c r="J1" s="457" t="s">
        <v>327</v>
      </c>
      <c r="K1" s="458"/>
      <c r="L1" s="458"/>
      <c r="M1" s="458"/>
      <c r="N1" s="458"/>
      <c r="O1" s="458"/>
      <c r="P1" s="458"/>
      <c r="Q1" s="459"/>
      <c r="S1" s="36" t="s">
        <v>41</v>
      </c>
      <c r="T1" s="36" t="s">
        <v>326</v>
      </c>
    </row>
    <row r="2" spans="1:20" ht="11.25">
      <c r="A2" s="37"/>
      <c r="B2" s="559" t="s">
        <v>42</v>
      </c>
      <c r="C2" s="557"/>
      <c r="D2" s="557"/>
      <c r="E2" s="557"/>
      <c r="F2" s="560" t="s">
        <v>43</v>
      </c>
      <c r="G2" s="557"/>
      <c r="H2" s="557"/>
      <c r="I2" s="558"/>
      <c r="J2" s="559" t="s">
        <v>42</v>
      </c>
      <c r="K2" s="557"/>
      <c r="L2" s="557"/>
      <c r="M2" s="561"/>
      <c r="N2" s="557" t="s">
        <v>43</v>
      </c>
      <c r="O2" s="557"/>
      <c r="P2" s="557"/>
      <c r="Q2" s="558"/>
      <c r="S2" s="38"/>
      <c r="T2" s="38">
        <v>1</v>
      </c>
    </row>
    <row r="3" spans="1:20" ht="11.25">
      <c r="A3" s="37"/>
      <c r="B3" s="559" t="s">
        <v>59</v>
      </c>
      <c r="C3" s="557"/>
      <c r="D3" s="557" t="s">
        <v>58</v>
      </c>
      <c r="E3" s="557"/>
      <c r="F3" s="560" t="s">
        <v>59</v>
      </c>
      <c r="G3" s="557"/>
      <c r="H3" s="557" t="s">
        <v>58</v>
      </c>
      <c r="I3" s="558"/>
      <c r="J3" s="559" t="s">
        <v>59</v>
      </c>
      <c r="K3" s="557"/>
      <c r="L3" s="557" t="s">
        <v>58</v>
      </c>
      <c r="M3" s="561"/>
      <c r="N3" s="557" t="s">
        <v>59</v>
      </c>
      <c r="O3" s="557"/>
      <c r="P3" s="557" t="s">
        <v>58</v>
      </c>
      <c r="Q3" s="558"/>
      <c r="S3" s="38"/>
      <c r="T3" s="38">
        <v>2</v>
      </c>
    </row>
    <row r="4" spans="1:20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  <c r="T4" s="38">
        <v>3</v>
      </c>
    </row>
    <row r="5" spans="1:20" ht="11.25">
      <c r="A5" s="37">
        <v>1</v>
      </c>
      <c r="B5" s="388"/>
      <c r="C5" s="386"/>
      <c r="D5" s="44">
        <f>AVERAGE(C67:T67)</f>
        <v>704.0602166666666</v>
      </c>
      <c r="E5" s="44">
        <f>STDEV(C67:T67)</f>
        <v>0.22901999206338142</v>
      </c>
      <c r="F5" s="45">
        <f>V87</f>
        <v>0.04465041233796673</v>
      </c>
      <c r="G5" s="386"/>
      <c r="H5" s="44">
        <f>AVERAGE(C87:T87)</f>
        <v>-0.6165181527307158</v>
      </c>
      <c r="I5" s="46">
        <f>STDEV(C87:T87)</f>
        <v>4.252561692809329</v>
      </c>
      <c r="J5" s="384"/>
      <c r="K5" s="385"/>
      <c r="L5" s="44">
        <f>AVERAGE(C107:T107)</f>
        <v>704.0772555555554</v>
      </c>
      <c r="M5" s="47">
        <f>STDEV(C107:T107)</f>
        <v>0.35025678516705977</v>
      </c>
      <c r="N5" s="44">
        <f>V127</f>
        <v>-0.015057118359591486</v>
      </c>
      <c r="O5" s="386"/>
      <c r="P5" s="44">
        <f>AVERAGE(C127:T127)</f>
        <v>-0.96099448999677</v>
      </c>
      <c r="Q5" s="46">
        <f>STDEV(C127:T127)</f>
        <v>5.582567157385735</v>
      </c>
      <c r="S5" s="38">
        <v>0</v>
      </c>
      <c r="T5" s="38">
        <v>4</v>
      </c>
    </row>
    <row r="6" spans="1:20" ht="11.25">
      <c r="A6" s="37">
        <v>2</v>
      </c>
      <c r="B6" s="48">
        <f>V68</f>
        <v>0.8983029981734979</v>
      </c>
      <c r="C6" s="386"/>
      <c r="D6" s="44">
        <f>AVERAGE(C68:T68)</f>
        <v>-0.593068641695398</v>
      </c>
      <c r="E6" s="44">
        <f>STDEV(C68:T68)</f>
        <v>0.38127201514500053</v>
      </c>
      <c r="F6" s="45">
        <f>V88</f>
        <v>3.024068131509406</v>
      </c>
      <c r="G6" s="386"/>
      <c r="H6" s="44">
        <f>AVERAGE(C88:T88)</f>
        <v>3.260060546262657</v>
      </c>
      <c r="I6" s="46">
        <f>STDEV(C88:T88)</f>
        <v>0.49790889769516833</v>
      </c>
      <c r="J6" s="48">
        <f>V108</f>
        <v>-1.502652352384322</v>
      </c>
      <c r="K6" s="386"/>
      <c r="L6" s="44">
        <f>AVERAGE(C108:T108)</f>
        <v>-0.12091519707382112</v>
      </c>
      <c r="M6" s="47">
        <f>STDEV(C108:T108)</f>
        <v>0.3617664566834597</v>
      </c>
      <c r="N6" s="44">
        <f>V128</f>
        <v>-0.9271178917398513</v>
      </c>
      <c r="O6" s="386"/>
      <c r="P6" s="44">
        <f>AVERAGE(C128:T128)</f>
        <v>-0.9442704757252672</v>
      </c>
      <c r="Q6" s="46">
        <f>STDEV(C128:T128)</f>
        <v>0.5001274195415825</v>
      </c>
      <c r="S6" s="38">
        <v>0</v>
      </c>
      <c r="T6" s="38">
        <v>5</v>
      </c>
    </row>
    <row r="7" spans="1:20" ht="11.25">
      <c r="A7" s="37">
        <v>3</v>
      </c>
      <c r="B7" s="48">
        <f aca="true" t="shared" si="0" ref="B7:B15">V69</f>
        <v>5.646179761752945</v>
      </c>
      <c r="C7" s="386"/>
      <c r="D7" s="44">
        <f aca="true" t="shared" si="1" ref="D7:D15">AVERAGE(C69:T69)</f>
        <v>4.51158216953341</v>
      </c>
      <c r="E7" s="44">
        <f aca="true" t="shared" si="2" ref="E7:E15">STDEV(C69:T69)</f>
        <v>0.5865613124671152</v>
      </c>
      <c r="F7" s="45">
        <f aca="true" t="shared" si="3" ref="F7:F15">V89</f>
        <v>-0.6226607015990824</v>
      </c>
      <c r="G7" s="386"/>
      <c r="H7" s="44">
        <f aca="true" t="shared" si="4" ref="H7:H15">AVERAGE(C89:T89)</f>
        <v>-0.5796415250912819</v>
      </c>
      <c r="I7" s="46">
        <f aca="true" t="shared" si="5" ref="I7:I15">STDEV(C89:T89)</f>
        <v>0.3085224340692526</v>
      </c>
      <c r="J7" s="48">
        <f aca="true" t="shared" si="6" ref="J7:J15">V109</f>
        <v>5.29891623741521</v>
      </c>
      <c r="K7" s="386"/>
      <c r="L7" s="44">
        <f aca="true" t="shared" si="7" ref="L7:L15">AVERAGE(C109:T109)</f>
        <v>4.19800759779885</v>
      </c>
      <c r="M7" s="47">
        <f aca="true" t="shared" si="8" ref="M7:M15">STDEV(C109:T109)</f>
        <v>0.5047487134525608</v>
      </c>
      <c r="N7" s="44">
        <f aca="true" t="shared" si="9" ref="N7:N15">V129</f>
        <v>-0.05994770442894697</v>
      </c>
      <c r="O7" s="386"/>
      <c r="P7" s="44">
        <f aca="true" t="shared" si="10" ref="P7:P15">AVERAGE(C129:T129)</f>
        <v>-0.013168559061221104</v>
      </c>
      <c r="Q7" s="46">
        <f aca="true" t="shared" si="11" ref="Q7:Q15">STDEV(C129:T129)</f>
        <v>0.22639241442037666</v>
      </c>
      <c r="S7" s="38">
        <v>0</v>
      </c>
      <c r="T7" s="38">
        <v>6</v>
      </c>
    </row>
    <row r="8" spans="1:20" ht="11.25">
      <c r="A8" s="37">
        <v>4</v>
      </c>
      <c r="B8" s="48">
        <f t="shared" si="0"/>
        <v>-0.2167599057747021</v>
      </c>
      <c r="C8" s="386"/>
      <c r="D8" s="44">
        <f t="shared" si="1"/>
        <v>-0.27013287419017656</v>
      </c>
      <c r="E8" s="44">
        <f t="shared" si="2"/>
        <v>0.12924364845543485</v>
      </c>
      <c r="F8" s="45">
        <f t="shared" si="3"/>
        <v>0.7374375440870156</v>
      </c>
      <c r="G8" s="386"/>
      <c r="H8" s="44">
        <f t="shared" si="4"/>
        <v>0.743834894701579</v>
      </c>
      <c r="I8" s="46">
        <f t="shared" si="5"/>
        <v>0.2190814036228008</v>
      </c>
      <c r="J8" s="48">
        <f t="shared" si="6"/>
        <v>-0.059970306847336334</v>
      </c>
      <c r="K8" s="386"/>
      <c r="L8" s="44">
        <f t="shared" si="7"/>
        <v>-0.005759727609407665</v>
      </c>
      <c r="M8" s="47">
        <f t="shared" si="8"/>
        <v>0.09254225400153955</v>
      </c>
      <c r="N8" s="44">
        <f t="shared" si="9"/>
        <v>-0.43165679702597987</v>
      </c>
      <c r="O8" s="386"/>
      <c r="P8" s="44">
        <f t="shared" si="10"/>
        <v>-0.4359775762239996</v>
      </c>
      <c r="Q8" s="46">
        <f t="shared" si="11"/>
        <v>0.2589226483098829</v>
      </c>
      <c r="S8" s="38">
        <v>0</v>
      </c>
      <c r="T8" s="38">
        <v>7</v>
      </c>
    </row>
    <row r="9" spans="1:20" ht="11.25">
      <c r="A9" s="37">
        <v>5</v>
      </c>
      <c r="B9" s="48">
        <f t="shared" si="0"/>
        <v>-0.2580914060674816</v>
      </c>
      <c r="C9" s="386"/>
      <c r="D9" s="44">
        <f t="shared" si="1"/>
        <v>-0.06703422257647201</v>
      </c>
      <c r="E9" s="44">
        <f t="shared" si="2"/>
        <v>0.11502827909238658</v>
      </c>
      <c r="F9" s="45">
        <f t="shared" si="3"/>
        <v>-0.026156530283361568</v>
      </c>
      <c r="G9" s="386"/>
      <c r="H9" s="44">
        <f t="shared" si="4"/>
        <v>-0.09722866800012542</v>
      </c>
      <c r="I9" s="46">
        <f t="shared" si="5"/>
        <v>0.09320789014220372</v>
      </c>
      <c r="J9" s="48">
        <f t="shared" si="6"/>
        <v>-0.08065457600622944</v>
      </c>
      <c r="K9" s="386"/>
      <c r="L9" s="44">
        <f t="shared" si="7"/>
        <v>0.15727089120037224</v>
      </c>
      <c r="M9" s="47">
        <f t="shared" si="8"/>
        <v>0.13994823218369767</v>
      </c>
      <c r="N9" s="44">
        <f t="shared" si="9"/>
        <v>0.04473469953390765</v>
      </c>
      <c r="O9" s="386"/>
      <c r="P9" s="44">
        <f t="shared" si="10"/>
        <v>-0.0028784466305797033</v>
      </c>
      <c r="Q9" s="46">
        <f t="shared" si="11"/>
        <v>0.08127171666142208</v>
      </c>
      <c r="S9" s="38">
        <v>0</v>
      </c>
      <c r="T9" s="38">
        <v>8</v>
      </c>
    </row>
    <row r="10" spans="1:20" ht="11.25">
      <c r="A10" s="37">
        <v>6</v>
      </c>
      <c r="B10" s="48">
        <f t="shared" si="0"/>
        <v>-0.033889544499888784</v>
      </c>
      <c r="C10" s="386"/>
      <c r="D10" s="44">
        <f t="shared" si="1"/>
        <v>-0.03613696236689412</v>
      </c>
      <c r="E10" s="44">
        <f t="shared" si="2"/>
        <v>0.03752831980326447</v>
      </c>
      <c r="F10" s="45">
        <f t="shared" si="3"/>
        <v>0.03370319009871906</v>
      </c>
      <c r="G10" s="386"/>
      <c r="H10" s="44">
        <f t="shared" si="4"/>
        <v>0.04120671236000579</v>
      </c>
      <c r="I10" s="46">
        <f t="shared" si="5"/>
        <v>0.04654803864903686</v>
      </c>
      <c r="J10" s="48">
        <f t="shared" si="6"/>
        <v>0.0038957703095562823</v>
      </c>
      <c r="K10" s="386"/>
      <c r="L10" s="44">
        <f t="shared" si="7"/>
        <v>0.00614201489701669</v>
      </c>
      <c r="M10" s="47">
        <f t="shared" si="8"/>
        <v>0.05572410425551178</v>
      </c>
      <c r="N10" s="44">
        <f t="shared" si="9"/>
        <v>0.0002355081263239807</v>
      </c>
      <c r="O10" s="386"/>
      <c r="P10" s="44">
        <f t="shared" si="10"/>
        <v>0.0018570948333962722</v>
      </c>
      <c r="Q10" s="46">
        <f t="shared" si="11"/>
        <v>0.06558955255306079</v>
      </c>
      <c r="S10" s="38">
        <v>0</v>
      </c>
      <c r="T10" s="38">
        <v>9</v>
      </c>
    </row>
    <row r="11" spans="1:20" ht="11.25">
      <c r="A11" s="37">
        <v>7</v>
      </c>
      <c r="B11" s="48">
        <f t="shared" si="0"/>
        <v>0.867225209373836</v>
      </c>
      <c r="C11" s="386"/>
      <c r="D11" s="44">
        <f t="shared" si="1"/>
        <v>0.8231959141792096</v>
      </c>
      <c r="E11" s="44">
        <f t="shared" si="2"/>
        <v>0.042651150962226936</v>
      </c>
      <c r="F11" s="45">
        <f t="shared" si="3"/>
        <v>-0.01965950675799293</v>
      </c>
      <c r="G11" s="386"/>
      <c r="H11" s="44">
        <f t="shared" si="4"/>
        <v>-0.06305658269802972</v>
      </c>
      <c r="I11" s="46">
        <f t="shared" si="5"/>
        <v>0.03087349474498472</v>
      </c>
      <c r="J11" s="48">
        <f t="shared" si="6"/>
        <v>0.8683159082896402</v>
      </c>
      <c r="K11" s="386"/>
      <c r="L11" s="44">
        <f t="shared" si="7"/>
        <v>0.8212569783190273</v>
      </c>
      <c r="M11" s="47">
        <f t="shared" si="8"/>
        <v>0.03967090681397175</v>
      </c>
      <c r="N11" s="44">
        <f t="shared" si="9"/>
        <v>-0.004227407963708848</v>
      </c>
      <c r="O11" s="386"/>
      <c r="P11" s="44">
        <f t="shared" si="10"/>
        <v>-0.046847496482744146</v>
      </c>
      <c r="Q11" s="46">
        <f t="shared" si="11"/>
        <v>0.03689648597496987</v>
      </c>
      <c r="S11" s="38">
        <v>0</v>
      </c>
      <c r="T11" s="38">
        <v>10</v>
      </c>
    </row>
    <row r="12" spans="1:20" ht="11.25">
      <c r="A12" s="37">
        <v>8</v>
      </c>
      <c r="B12" s="48">
        <f t="shared" si="0"/>
        <v>-0.0033474010879643063</v>
      </c>
      <c r="C12" s="386"/>
      <c r="D12" s="44">
        <f t="shared" si="1"/>
        <v>-0.0038731642399719344</v>
      </c>
      <c r="E12" s="44">
        <f t="shared" si="2"/>
        <v>0.01693079219667617</v>
      </c>
      <c r="F12" s="45">
        <f t="shared" si="3"/>
        <v>0.004546093683164624</v>
      </c>
      <c r="G12" s="386"/>
      <c r="H12" s="44">
        <f t="shared" si="4"/>
        <v>0.004710049170839646</v>
      </c>
      <c r="I12" s="46">
        <f t="shared" si="5"/>
        <v>0.018388488320602032</v>
      </c>
      <c r="J12" s="48">
        <f t="shared" si="6"/>
        <v>0.003744755609040738</v>
      </c>
      <c r="K12" s="386"/>
      <c r="L12" s="44">
        <f t="shared" si="7"/>
        <v>0.0026809945885221302</v>
      </c>
      <c r="M12" s="47">
        <f t="shared" si="8"/>
        <v>0.017034918415839748</v>
      </c>
      <c r="N12" s="44">
        <f t="shared" si="9"/>
        <v>0.009067224043319956</v>
      </c>
      <c r="O12" s="386"/>
      <c r="P12" s="44">
        <f t="shared" si="10"/>
        <v>0.00912321574527116</v>
      </c>
      <c r="Q12" s="46">
        <f t="shared" si="11"/>
        <v>0.021062635447068608</v>
      </c>
      <c r="S12" s="38">
        <v>0</v>
      </c>
      <c r="T12" s="38">
        <v>11</v>
      </c>
    </row>
    <row r="13" spans="1:20" ht="11.25">
      <c r="A13" s="37">
        <v>9</v>
      </c>
      <c r="B13" s="48">
        <f t="shared" si="0"/>
        <v>0.46686487108602964</v>
      </c>
      <c r="C13" s="386"/>
      <c r="D13" s="44">
        <f t="shared" si="1"/>
        <v>0.46757924283386626</v>
      </c>
      <c r="E13" s="44">
        <f>STDEV(C75:T75)</f>
        <v>0.013980297402612439</v>
      </c>
      <c r="F13" s="45">
        <f t="shared" si="3"/>
        <v>-0.041212722171433076</v>
      </c>
      <c r="G13" s="386"/>
      <c r="H13" s="44">
        <f t="shared" si="4"/>
        <v>-0.034144958155401674</v>
      </c>
      <c r="I13" s="46">
        <f t="shared" si="5"/>
        <v>0.009686299306460967</v>
      </c>
      <c r="J13" s="48">
        <f t="shared" si="6"/>
        <v>0.4736855844958066</v>
      </c>
      <c r="K13" s="386"/>
      <c r="L13" s="44">
        <f t="shared" si="7"/>
        <v>0.4772283730341387</v>
      </c>
      <c r="M13" s="47">
        <f t="shared" si="8"/>
        <v>0.011984847988689352</v>
      </c>
      <c r="N13" s="44">
        <f t="shared" si="9"/>
        <v>-0.03139471542564402</v>
      </c>
      <c r="O13" s="386"/>
      <c r="P13" s="44">
        <f t="shared" si="10"/>
        <v>-0.02515825085968863</v>
      </c>
      <c r="Q13" s="46">
        <f t="shared" si="11"/>
        <v>0.012194197891729307</v>
      </c>
      <c r="S13" s="38">
        <v>0</v>
      </c>
      <c r="T13" s="38">
        <v>12</v>
      </c>
    </row>
    <row r="14" spans="1:20" ht="11.25">
      <c r="A14" s="37">
        <v>10</v>
      </c>
      <c r="B14" s="48">
        <f t="shared" si="0"/>
        <v>-1.1119443959548796E-18</v>
      </c>
      <c r="C14" s="386"/>
      <c r="D14" s="44">
        <f t="shared" si="1"/>
        <v>-3.2977816079767425E-19</v>
      </c>
      <c r="E14" s="44">
        <f t="shared" si="2"/>
        <v>3.915688540559093E-18</v>
      </c>
      <c r="F14" s="45">
        <f t="shared" si="3"/>
        <v>7.874594697956482E-19</v>
      </c>
      <c r="G14" s="386"/>
      <c r="H14" s="44">
        <f t="shared" si="4"/>
        <v>6.113695583737706E-19</v>
      </c>
      <c r="I14" s="46">
        <f t="shared" si="5"/>
        <v>1.700891475541309E-18</v>
      </c>
      <c r="J14" s="48">
        <f t="shared" si="6"/>
        <v>2.7320335269090966E-19</v>
      </c>
      <c r="K14" s="386"/>
      <c r="L14" s="44">
        <f t="shared" si="7"/>
        <v>2.8912057932946783E-19</v>
      </c>
      <c r="M14" s="47">
        <f t="shared" si="8"/>
        <v>4.288709509169728E-18</v>
      </c>
      <c r="N14" s="44">
        <f t="shared" si="9"/>
        <v>-3.5740527785077134E-19</v>
      </c>
      <c r="O14" s="386"/>
      <c r="P14" s="44">
        <f t="shared" si="10"/>
        <v>-3.7947076036992655E-19</v>
      </c>
      <c r="Q14" s="46">
        <f t="shared" si="11"/>
        <v>2.1754879214994704E-18</v>
      </c>
      <c r="S14" s="38">
        <v>0</v>
      </c>
      <c r="T14" s="38">
        <v>13</v>
      </c>
    </row>
    <row r="15" spans="1:20" ht="11.25">
      <c r="A15" s="37">
        <v>11</v>
      </c>
      <c r="B15" s="48">
        <f t="shared" si="0"/>
        <v>0.6221012566969027</v>
      </c>
      <c r="C15" s="386"/>
      <c r="D15" s="44">
        <f t="shared" si="1"/>
        <v>0.624710702335254</v>
      </c>
      <c r="E15" s="44">
        <f t="shared" si="2"/>
        <v>0.0055004588843367615</v>
      </c>
      <c r="F15" s="45">
        <f t="shared" si="3"/>
        <v>-0.0392132680382434</v>
      </c>
      <c r="G15" s="386"/>
      <c r="H15" s="44">
        <f t="shared" si="4"/>
        <v>-0.04470935500883093</v>
      </c>
      <c r="I15" s="46">
        <f t="shared" si="5"/>
        <v>0.006050078521872857</v>
      </c>
      <c r="J15" s="48">
        <f t="shared" si="6"/>
        <v>0.6293334692638834</v>
      </c>
      <c r="K15" s="386"/>
      <c r="L15" s="44">
        <f t="shared" si="7"/>
        <v>0.633522008402189</v>
      </c>
      <c r="M15" s="47">
        <f t="shared" si="8"/>
        <v>0.006672036583158339</v>
      </c>
      <c r="N15" s="44">
        <f t="shared" si="9"/>
        <v>-0.03581660563955634</v>
      </c>
      <c r="O15" s="386"/>
      <c r="P15" s="44">
        <f t="shared" si="10"/>
        <v>-0.04186002545753835</v>
      </c>
      <c r="Q15" s="46">
        <f t="shared" si="11"/>
        <v>0.009523571301583923</v>
      </c>
      <c r="S15" s="38">
        <v>0</v>
      </c>
      <c r="T15" s="38">
        <v>14</v>
      </c>
    </row>
    <row r="16" spans="1:20" ht="11.25">
      <c r="A16" s="37">
        <v>12</v>
      </c>
      <c r="B16" s="48">
        <f aca="true" t="shared" si="12" ref="B16:B21">V78/10</f>
        <v>-8.024309225457751E-05</v>
      </c>
      <c r="C16" s="386"/>
      <c r="D16" s="44">
        <f aca="true" t="shared" si="13" ref="D16:D21">AVERAGE(C78:T78)/10</f>
        <v>-0.00040809277952463113</v>
      </c>
      <c r="E16" s="44">
        <f aca="true" t="shared" si="14" ref="E16:E21">STDEV(C78:T78)/10</f>
        <v>0.0015904733477490947</v>
      </c>
      <c r="F16" s="45">
        <f aca="true" t="shared" si="15" ref="F16:F21">V98/10</f>
        <v>0.00012487654708396532</v>
      </c>
      <c r="G16" s="386"/>
      <c r="H16" s="44">
        <f aca="true" t="shared" si="16" ref="H16:H21">AVERAGE(C98:T98)/10</f>
        <v>0.001348931485409536</v>
      </c>
      <c r="I16" s="46">
        <f aca="true" t="shared" si="17" ref="I16:I21">STDEV(C98:T98)/10</f>
        <v>0.0023059501512894386</v>
      </c>
      <c r="J16" s="48">
        <f aca="true" t="shared" si="18" ref="J16:J21">V118/10</f>
        <v>0.0001882345774397316</v>
      </c>
      <c r="K16" s="386"/>
      <c r="L16" s="44">
        <f aca="true" t="shared" si="19" ref="L16:L21">AVERAGE(C118:T118)/10</f>
        <v>0.001982997889799675</v>
      </c>
      <c r="M16" s="47">
        <f aca="true" t="shared" si="20" ref="M16:M21">STDEV(C118:T118)/10</f>
        <v>0.00155078555467656</v>
      </c>
      <c r="N16" s="44">
        <f aca="true" t="shared" si="21" ref="N16:N21">V138/10</f>
        <v>-0.0005093848797623041</v>
      </c>
      <c r="O16" s="386"/>
      <c r="P16" s="44">
        <f aca="true" t="shared" si="22" ref="P16:P21">AVERAGE(C138:T138)/10</f>
        <v>-0.005190887435658575</v>
      </c>
      <c r="Q16" s="46">
        <f aca="true" t="shared" si="23" ref="Q16:Q21">STDEV(C138:T138)/10</f>
        <v>0.0024685197197765363</v>
      </c>
      <c r="S16" s="38">
        <v>0</v>
      </c>
      <c r="T16" s="38">
        <v>15</v>
      </c>
    </row>
    <row r="17" spans="1:20" ht="11.25">
      <c r="A17" s="37">
        <v>13</v>
      </c>
      <c r="B17" s="48">
        <f t="shared" si="12"/>
        <v>0.006437274169789761</v>
      </c>
      <c r="C17" s="386"/>
      <c r="D17" s="44">
        <f t="shared" si="13"/>
        <v>0.06404918914531588</v>
      </c>
      <c r="E17" s="44">
        <f t="shared" si="14"/>
        <v>0.0015734292168578857</v>
      </c>
      <c r="F17" s="45">
        <f t="shared" si="15"/>
        <v>-0.0006208073576236754</v>
      </c>
      <c r="G17" s="386"/>
      <c r="H17" s="44">
        <f t="shared" si="16"/>
        <v>-0.005546233170651798</v>
      </c>
      <c r="I17" s="46">
        <f t="shared" si="17"/>
        <v>0.0008407277310938019</v>
      </c>
      <c r="J17" s="48">
        <f t="shared" si="18"/>
        <v>0.006346560411273704</v>
      </c>
      <c r="K17" s="386"/>
      <c r="L17" s="44">
        <f t="shared" si="19"/>
        <v>0.0633209174664772</v>
      </c>
      <c r="M17" s="47">
        <f t="shared" si="20"/>
        <v>0.0021431281817653244</v>
      </c>
      <c r="N17" s="44">
        <f t="shared" si="21"/>
        <v>-0.0004692271782958523</v>
      </c>
      <c r="O17" s="386"/>
      <c r="P17" s="44">
        <f t="shared" si="22"/>
        <v>-0.004031238062390147</v>
      </c>
      <c r="Q17" s="46">
        <f t="shared" si="23"/>
        <v>0.0012047459596755878</v>
      </c>
      <c r="S17" s="38">
        <v>0</v>
      </c>
      <c r="T17" s="38">
        <v>16</v>
      </c>
    </row>
    <row r="18" spans="1:20" ht="11.25">
      <c r="A18" s="37">
        <v>14</v>
      </c>
      <c r="B18" s="48">
        <f t="shared" si="12"/>
        <v>-0.0002451076402391793</v>
      </c>
      <c r="C18" s="386"/>
      <c r="D18" s="44">
        <f t="shared" si="13"/>
        <v>-0.0024078555578650887</v>
      </c>
      <c r="E18" s="44">
        <f t="shared" si="14"/>
        <v>0.0006455713917232446</v>
      </c>
      <c r="F18" s="45">
        <f t="shared" si="15"/>
        <v>-0.0005562799024274418</v>
      </c>
      <c r="G18" s="386"/>
      <c r="H18" s="44">
        <f t="shared" si="16"/>
        <v>-0.00598080560303735</v>
      </c>
      <c r="I18" s="46">
        <f t="shared" si="17"/>
        <v>0.0009267992342988664</v>
      </c>
      <c r="J18" s="48">
        <f t="shared" si="18"/>
        <v>-0.000216539326584052</v>
      </c>
      <c r="K18" s="386"/>
      <c r="L18" s="44">
        <f t="shared" si="19"/>
        <v>-0.0022150598526861237</v>
      </c>
      <c r="M18" s="47">
        <f t="shared" si="20"/>
        <v>0.0007172281303862252</v>
      </c>
      <c r="N18" s="44">
        <f t="shared" si="21"/>
        <v>-0.00047947745377234735</v>
      </c>
      <c r="O18" s="386"/>
      <c r="P18" s="44">
        <f t="shared" si="22"/>
        <v>-0.005162727370358558</v>
      </c>
      <c r="Q18" s="46">
        <f t="shared" si="23"/>
        <v>0.0009688683333185783</v>
      </c>
      <c r="S18" s="38">
        <v>0</v>
      </c>
      <c r="T18" s="38">
        <v>17</v>
      </c>
    </row>
    <row r="19" spans="1:20" ht="11.25">
      <c r="A19" s="37">
        <v>15</v>
      </c>
      <c r="B19" s="48">
        <f t="shared" si="12"/>
        <v>0.0017300408659346865</v>
      </c>
      <c r="C19" s="386"/>
      <c r="D19" s="44">
        <f t="shared" si="13"/>
        <v>0.018446001111111113</v>
      </c>
      <c r="E19" s="44">
        <f t="shared" si="14"/>
        <v>0.0012656963254081264</v>
      </c>
      <c r="F19" s="45">
        <f t="shared" si="15"/>
        <v>-0.0004296530423888686</v>
      </c>
      <c r="G19" s="386"/>
      <c r="H19" s="44">
        <f t="shared" si="16"/>
        <v>-0.004775666555555555</v>
      </c>
      <c r="I19" s="46">
        <f t="shared" si="17"/>
        <v>0.0012562378711961076</v>
      </c>
      <c r="J19" s="48">
        <f t="shared" si="18"/>
        <v>0.0016126126433871752</v>
      </c>
      <c r="K19" s="386"/>
      <c r="L19" s="44">
        <f t="shared" si="19"/>
        <v>0.01755565333333333</v>
      </c>
      <c r="M19" s="47">
        <f t="shared" si="20"/>
        <v>0.0015179737144124408</v>
      </c>
      <c r="N19" s="44">
        <f t="shared" si="21"/>
        <v>-0.00024458896248469645</v>
      </c>
      <c r="O19" s="386"/>
      <c r="P19" s="44">
        <f t="shared" si="22"/>
        <v>-0.002913025038888889</v>
      </c>
      <c r="Q19" s="46">
        <f t="shared" si="23"/>
        <v>0.0010599260243762585</v>
      </c>
      <c r="S19" s="38">
        <v>0</v>
      </c>
      <c r="T19" s="38">
        <v>18</v>
      </c>
    </row>
    <row r="20" spans="1:20" ht="11.25">
      <c r="A20" s="37">
        <v>16</v>
      </c>
      <c r="B20" s="48">
        <f t="shared" si="12"/>
        <v>0</v>
      </c>
      <c r="C20" s="386"/>
      <c r="D20" s="44">
        <f t="shared" si="13"/>
        <v>0</v>
      </c>
      <c r="E20" s="44">
        <f t="shared" si="14"/>
        <v>0</v>
      </c>
      <c r="F20" s="45">
        <f t="shared" si="15"/>
        <v>0</v>
      </c>
      <c r="G20" s="386"/>
      <c r="H20" s="44">
        <f t="shared" si="16"/>
        <v>0</v>
      </c>
      <c r="I20" s="46">
        <f t="shared" si="17"/>
        <v>0</v>
      </c>
      <c r="J20" s="48">
        <f t="shared" si="18"/>
        <v>0</v>
      </c>
      <c r="K20" s="386"/>
      <c r="L20" s="44">
        <f t="shared" si="19"/>
        <v>0</v>
      </c>
      <c r="M20" s="47">
        <f t="shared" si="20"/>
        <v>0</v>
      </c>
      <c r="N20" s="44">
        <f t="shared" si="21"/>
        <v>0</v>
      </c>
      <c r="O20" s="386"/>
      <c r="P20" s="44">
        <f t="shared" si="22"/>
        <v>0</v>
      </c>
      <c r="Q20" s="46">
        <f t="shared" si="23"/>
        <v>0</v>
      </c>
      <c r="S20" s="38">
        <v>0</v>
      </c>
      <c r="T20" s="38">
        <v>19</v>
      </c>
    </row>
    <row r="21" spans="1:20" ht="12" thickBot="1">
      <c r="A21" s="37">
        <v>17</v>
      </c>
      <c r="B21" s="49">
        <f t="shared" si="12"/>
        <v>0</v>
      </c>
      <c r="C21" s="387"/>
      <c r="D21" s="50">
        <f t="shared" si="13"/>
        <v>0</v>
      </c>
      <c r="E21" s="50">
        <f t="shared" si="14"/>
        <v>0</v>
      </c>
      <c r="F21" s="51">
        <f t="shared" si="15"/>
        <v>0</v>
      </c>
      <c r="G21" s="387"/>
      <c r="H21" s="50">
        <f t="shared" si="16"/>
        <v>0</v>
      </c>
      <c r="I21" s="52">
        <f t="shared" si="17"/>
        <v>0</v>
      </c>
      <c r="J21" s="49">
        <f t="shared" si="18"/>
        <v>0</v>
      </c>
      <c r="K21" s="387"/>
      <c r="L21" s="50">
        <f t="shared" si="19"/>
        <v>0</v>
      </c>
      <c r="M21" s="53">
        <f t="shared" si="20"/>
        <v>0</v>
      </c>
      <c r="N21" s="51">
        <f t="shared" si="21"/>
        <v>0</v>
      </c>
      <c r="O21" s="387"/>
      <c r="P21" s="50">
        <f t="shared" si="22"/>
        <v>0</v>
      </c>
      <c r="Q21" s="52">
        <f t="shared" si="23"/>
        <v>0</v>
      </c>
      <c r="S21" s="54">
        <v>0</v>
      </c>
      <c r="T21" s="54">
        <v>20</v>
      </c>
    </row>
    <row r="23" spans="1:11" ht="11.25">
      <c r="A23" s="55"/>
      <c r="B23" s="557"/>
      <c r="C23" s="557"/>
      <c r="D23" s="557"/>
      <c r="E23" s="557"/>
      <c r="F23" s="557"/>
      <c r="G23" s="557"/>
      <c r="H23" s="557"/>
      <c r="I23" s="557"/>
      <c r="J23" s="557"/>
      <c r="K23" s="557"/>
    </row>
    <row r="24" spans="1:11" ht="12" thickBot="1">
      <c r="A24" s="55"/>
      <c r="B24" s="557"/>
      <c r="C24" s="557"/>
      <c r="D24" s="557"/>
      <c r="E24" s="557"/>
      <c r="F24" s="557"/>
      <c r="G24" s="557"/>
      <c r="H24" s="557"/>
      <c r="I24" s="557"/>
      <c r="J24" s="557"/>
      <c r="K24" s="557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54" t="s">
        <v>116</v>
      </c>
      <c r="O25" s="555"/>
      <c r="P25" s="555"/>
      <c r="Q25" s="556"/>
    </row>
    <row r="26" spans="1:17" ht="11.25">
      <c r="A26" s="35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N26" s="85" t="s">
        <v>110</v>
      </c>
      <c r="O26" s="34" t="s">
        <v>111</v>
      </c>
      <c r="P26" s="34" t="s">
        <v>112</v>
      </c>
      <c r="Q26" s="86" t="s">
        <v>113</v>
      </c>
    </row>
    <row r="27" spans="1:17" ht="11.25">
      <c r="A27" s="35">
        <v>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N27" s="85">
        <v>2</v>
      </c>
      <c r="O27" s="87">
        <f>N27*N27</f>
        <v>4</v>
      </c>
      <c r="P27" s="61">
        <f>((LN(E6)+LN(I6))/2)</f>
        <v>-0.8307901815662564</v>
      </c>
      <c r="Q27" s="88">
        <f>((LN(M6)+LN(Q6))/2)</f>
        <v>-0.8548243982897145</v>
      </c>
    </row>
    <row r="28" spans="1:17" ht="11.25">
      <c r="A28" s="35">
        <v>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N28" s="85">
        <v>3</v>
      </c>
      <c r="O28" s="87">
        <f aca="true" t="shared" si="24" ref="O28:O34">N28*N28</f>
        <v>9</v>
      </c>
      <c r="P28" s="61">
        <f aca="true" t="shared" si="25" ref="P28:P34">((LN(E7)+LN(I7))/2)</f>
        <v>-0.8547193976058827</v>
      </c>
      <c r="Q28" s="88">
        <f aca="true" t="shared" si="26" ref="Q28:Q34">((LN(M7)+LN(Q7))/2)</f>
        <v>-1.084590004548862</v>
      </c>
    </row>
    <row r="29" spans="1:17" ht="11.25">
      <c r="A29" s="35">
        <v>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N29" s="85">
        <v>4</v>
      </c>
      <c r="O29" s="87">
        <f t="shared" si="24"/>
        <v>16</v>
      </c>
      <c r="P29" s="61">
        <f t="shared" si="25"/>
        <v>-1.782183910268067</v>
      </c>
      <c r="Q29" s="88">
        <f t="shared" si="26"/>
        <v>-1.865657927905807</v>
      </c>
    </row>
    <row r="30" spans="1:17" ht="11.25">
      <c r="A30" s="35">
        <v>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N30" s="85">
        <v>5</v>
      </c>
      <c r="O30" s="87">
        <f t="shared" si="24"/>
        <v>25</v>
      </c>
      <c r="P30" s="61">
        <f t="shared" si="25"/>
        <v>-2.2677500891965785</v>
      </c>
      <c r="Q30" s="88">
        <f t="shared" si="26"/>
        <v>-2.238219953185064</v>
      </c>
    </row>
    <row r="31" spans="1:17" ht="11.25">
      <c r="A31" s="35">
        <v>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N31" s="85">
        <v>6</v>
      </c>
      <c r="O31" s="87">
        <f t="shared" si="24"/>
        <v>36</v>
      </c>
      <c r="P31" s="61">
        <f>((LN(E10)+LN(I10))/2)</f>
        <v>-3.174964923349891</v>
      </c>
      <c r="Q31" s="88">
        <f>((LN(M10)+LN(Q10))/2)</f>
        <v>-2.8058406648952583</v>
      </c>
    </row>
    <row r="32" spans="1:17" ht="11.25">
      <c r="A32" s="35">
        <v>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N32" s="85">
        <v>7</v>
      </c>
      <c r="O32" s="87">
        <f t="shared" si="24"/>
        <v>49</v>
      </c>
      <c r="P32" s="61">
        <f t="shared" si="25"/>
        <v>-3.3162791288056157</v>
      </c>
      <c r="Q32" s="88">
        <f t="shared" si="26"/>
        <v>-3.2633880746413464</v>
      </c>
    </row>
    <row r="33" spans="1:17" ht="11.25">
      <c r="A33" s="35">
        <v>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N33" s="85">
        <v>8</v>
      </c>
      <c r="O33" s="87">
        <f t="shared" si="24"/>
        <v>64</v>
      </c>
      <c r="P33" s="61">
        <f t="shared" si="25"/>
        <v>-4.037325868180302</v>
      </c>
      <c r="Q33" s="88">
        <f t="shared" si="26"/>
        <v>-3.9663723286288333</v>
      </c>
    </row>
    <row r="34" spans="1:17" ht="11.25">
      <c r="A34" s="35">
        <v>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N34" s="85">
        <v>9</v>
      </c>
      <c r="O34" s="87">
        <f t="shared" si="24"/>
        <v>81</v>
      </c>
      <c r="P34" s="61">
        <f t="shared" si="25"/>
        <v>-4.453574551755718</v>
      </c>
      <c r="Q34" s="88">
        <f t="shared" si="26"/>
        <v>-4.4154535588265675</v>
      </c>
    </row>
    <row r="35" spans="1:17" ht="12" thickBot="1">
      <c r="A35" s="35">
        <v>10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N35" s="78" t="s">
        <v>114</v>
      </c>
      <c r="O35" s="64"/>
      <c r="P35" s="50">
        <f>EXP((SUM(P27:P34)-LN($G$49)*SUM($N27:$N34)-LN($G$50)*SUM($O27:$O34))/8)/$G$48</f>
        <v>0.01650255261745845</v>
      </c>
      <c r="Q35" s="52">
        <f>EXP((SUM(Q27:Q34)-LN($G$49)*SUM($N27:$N34)-LN($G$50)*SUM($O27:$O34))/8)/$G$48</f>
        <v>0.016969544128441937</v>
      </c>
    </row>
    <row r="36" spans="1:14" ht="11.25">
      <c r="A36" s="35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N36" s="35" t="s">
        <v>89</v>
      </c>
    </row>
    <row r="37" spans="1:11" ht="11.25">
      <c r="A37" s="35">
        <v>12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1.25">
      <c r="A38" s="35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1.25">
      <c r="A39" s="35">
        <v>14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1.25">
      <c r="A40" s="35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25">
      <c r="A41" s="35">
        <v>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1.25">
      <c r="A42" s="35">
        <v>17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ht="12" thickBot="1"/>
    <row r="44" spans="1:15" ht="11.25">
      <c r="A44" s="55"/>
      <c r="B44" s="554" t="s">
        <v>46</v>
      </c>
      <c r="C44" s="555"/>
      <c r="D44" s="555"/>
      <c r="E44" s="555"/>
      <c r="F44" s="555"/>
      <c r="G44" s="556"/>
      <c r="I44" s="557"/>
      <c r="J44" s="557"/>
      <c r="K44" s="557"/>
      <c r="L44" s="557"/>
      <c r="M44" s="557"/>
      <c r="N44" s="557"/>
      <c r="O44" s="557"/>
    </row>
    <row r="45" spans="1:15" ht="11.25">
      <c r="A45" s="55"/>
      <c r="B45" s="559" t="s">
        <v>47</v>
      </c>
      <c r="C45" s="557"/>
      <c r="D45" s="557"/>
      <c r="E45" s="37"/>
      <c r="F45" s="557" t="s">
        <v>48</v>
      </c>
      <c r="G45" s="558"/>
      <c r="H45" s="55"/>
      <c r="I45" s="557"/>
      <c r="J45" s="557"/>
      <c r="K45" s="557"/>
      <c r="L45" s="557"/>
      <c r="M45" s="557"/>
      <c r="N45" s="557"/>
      <c r="O45" s="37"/>
    </row>
    <row r="46" spans="1:15" ht="11.25">
      <c r="A46" s="55"/>
      <c r="B46" s="57">
        <v>0.1</v>
      </c>
      <c r="C46" s="58">
        <v>0.025</v>
      </c>
      <c r="D46" s="59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0">
        <f>$B$46*$G$48*$G$49^A47*$G$50^(A47*A47)</f>
        <v>4.602327498600001</v>
      </c>
      <c r="C47" s="61">
        <f>$C$46*$G$48*$G$49^A47*$G$50^(A47*A47)</f>
        <v>1.1505818746500003</v>
      </c>
      <c r="D47" s="61">
        <f>$D$46*$G$48*$G$49^A47*$G$50^(A47*A47)</f>
        <v>0.27613964991600004</v>
      </c>
      <c r="E47" s="37"/>
      <c r="F47" s="557" t="s">
        <v>49</v>
      </c>
      <c r="G47" s="558"/>
      <c r="I47" s="44"/>
      <c r="J47" s="44"/>
      <c r="K47" s="44"/>
      <c r="L47" s="44"/>
      <c r="M47" s="74"/>
      <c r="N47" s="74"/>
      <c r="O47" s="37"/>
    </row>
    <row r="48" spans="1:15" ht="11.25">
      <c r="A48" s="35">
        <v>2</v>
      </c>
      <c r="B48" s="60">
        <f aca="true" t="shared" si="27" ref="B48:B63">$B$46*$G$48*$G$49^A48*$G$50^(A48*A48)</f>
        <v>2.831365799785555</v>
      </c>
      <c r="C48" s="61">
        <f aca="true" t="shared" si="28" ref="C48:C63">$C$46*$G$48*$G$49^A48*$G$50^(A48*A48)</f>
        <v>0.7078414499463888</v>
      </c>
      <c r="D48" s="61">
        <f aca="true" t="shared" si="29" ref="D48:D63">$D$46*$G$48*$G$49^A48*$G$50^(A48*A48)</f>
        <v>0.1698819479871333</v>
      </c>
      <c r="E48" s="37"/>
      <c r="F48" s="37" t="s">
        <v>50</v>
      </c>
      <c r="G48" s="56">
        <v>73.9</v>
      </c>
      <c r="I48" s="44"/>
      <c r="J48" s="44"/>
      <c r="K48" s="44"/>
      <c r="L48" s="44"/>
      <c r="M48" s="74"/>
      <c r="N48" s="74"/>
      <c r="O48" s="37"/>
    </row>
    <row r="49" spans="1:15" ht="11.25">
      <c r="A49" s="35">
        <v>3</v>
      </c>
      <c r="B49" s="60">
        <f t="shared" si="27"/>
        <v>1.7206788694474822</v>
      </c>
      <c r="C49" s="61">
        <f t="shared" si="28"/>
        <v>0.43016971736187054</v>
      </c>
      <c r="D49" s="61">
        <f t="shared" si="29"/>
        <v>0.10324073216684893</v>
      </c>
      <c r="E49" s="37"/>
      <c r="F49" s="37" t="s">
        <v>51</v>
      </c>
      <c r="G49" s="56">
        <v>0.6266</v>
      </c>
      <c r="I49" s="44"/>
      <c r="J49" s="44"/>
      <c r="K49" s="44"/>
      <c r="L49" s="44"/>
      <c r="M49" s="74"/>
      <c r="N49" s="74"/>
      <c r="O49" s="37"/>
    </row>
    <row r="50" spans="1:15" ht="11.25">
      <c r="A50" s="35">
        <v>4</v>
      </c>
      <c r="B50" s="60">
        <f t="shared" si="27"/>
        <v>1.0329731907290605</v>
      </c>
      <c r="C50" s="61">
        <f t="shared" si="28"/>
        <v>0.2582432976822651</v>
      </c>
      <c r="D50" s="61">
        <f t="shared" si="29"/>
        <v>0.06197839144374362</v>
      </c>
      <c r="E50" s="37"/>
      <c r="F50" s="37" t="s">
        <v>60</v>
      </c>
      <c r="G50" s="56">
        <v>0.9939</v>
      </c>
      <c r="I50" s="44"/>
      <c r="J50" s="44"/>
      <c r="K50" s="44"/>
      <c r="L50" s="44"/>
      <c r="M50" s="74"/>
      <c r="N50" s="74"/>
      <c r="O50" s="37"/>
    </row>
    <row r="51" spans="1:15" ht="11.25">
      <c r="A51" s="35">
        <v>5</v>
      </c>
      <c r="B51" s="60">
        <f t="shared" si="27"/>
        <v>0.6125811885796193</v>
      </c>
      <c r="C51" s="61">
        <f t="shared" si="28"/>
        <v>0.15314529714490482</v>
      </c>
      <c r="D51" s="61">
        <f t="shared" si="29"/>
        <v>0.03675487131477716</v>
      </c>
      <c r="E51" s="37"/>
      <c r="F51" s="37"/>
      <c r="G51" s="56"/>
      <c r="I51" s="44"/>
      <c r="J51" s="44"/>
      <c r="K51" s="44"/>
      <c r="L51" s="44"/>
      <c r="M51" s="74"/>
      <c r="N51" s="74"/>
      <c r="O51" s="37"/>
    </row>
    <row r="52" spans="1:15" ht="11.25">
      <c r="A52" s="35">
        <v>6</v>
      </c>
      <c r="B52" s="60">
        <f t="shared" si="27"/>
        <v>0.3588588353501367</v>
      </c>
      <c r="C52" s="61">
        <f t="shared" si="28"/>
        <v>0.08971470883753417</v>
      </c>
      <c r="D52" s="61">
        <f t="shared" si="29"/>
        <v>0.0215315301210082</v>
      </c>
      <c r="E52" s="37"/>
      <c r="F52" s="37"/>
      <c r="G52" s="56"/>
      <c r="I52" s="44"/>
      <c r="J52" s="44"/>
      <c r="K52" s="44"/>
      <c r="L52" s="44"/>
      <c r="M52" s="74"/>
      <c r="N52" s="74"/>
      <c r="O52" s="37"/>
    </row>
    <row r="53" spans="1:15" ht="11.25">
      <c r="A53" s="35">
        <v>7</v>
      </c>
      <c r="B53" s="60">
        <f t="shared" si="27"/>
        <v>0.20766772808982645</v>
      </c>
      <c r="C53" s="61">
        <f t="shared" si="28"/>
        <v>0.05191693202245661</v>
      </c>
      <c r="D53" s="61">
        <f t="shared" si="29"/>
        <v>0.012460063685389586</v>
      </c>
      <c r="E53" s="37"/>
      <c r="F53" s="37"/>
      <c r="G53" s="56"/>
      <c r="I53" s="44"/>
      <c r="J53" s="44"/>
      <c r="K53" s="44"/>
      <c r="L53" s="44"/>
      <c r="M53" s="74"/>
      <c r="N53" s="74"/>
      <c r="O53" s="37"/>
    </row>
    <row r="54" spans="1:15" ht="11.25">
      <c r="A54" s="35">
        <v>8</v>
      </c>
      <c r="B54" s="60">
        <f t="shared" si="27"/>
        <v>0.11871340484644312</v>
      </c>
      <c r="C54" s="61">
        <f t="shared" si="28"/>
        <v>0.02967835121161078</v>
      </c>
      <c r="D54" s="61">
        <f t="shared" si="29"/>
        <v>0.0071228042907865875</v>
      </c>
      <c r="E54" s="37"/>
      <c r="F54" s="37"/>
      <c r="G54" s="56"/>
      <c r="I54" s="44"/>
      <c r="J54" s="44"/>
      <c r="K54" s="44"/>
      <c r="L54" s="44"/>
      <c r="M54" s="74"/>
      <c r="N54" s="74"/>
      <c r="O54" s="37"/>
    </row>
    <row r="55" spans="1:15" ht="11.25">
      <c r="A55" s="35">
        <v>9</v>
      </c>
      <c r="B55" s="60">
        <f t="shared" si="27"/>
        <v>0.06703720394927364</v>
      </c>
      <c r="C55" s="61">
        <f t="shared" si="28"/>
        <v>0.01675930098731841</v>
      </c>
      <c r="D55" s="61">
        <f t="shared" si="29"/>
        <v>0.004022232236956418</v>
      </c>
      <c r="E55" s="37"/>
      <c r="F55" s="37"/>
      <c r="G55" s="56"/>
      <c r="I55" s="44"/>
      <c r="J55" s="44"/>
      <c r="K55" s="44"/>
      <c r="L55" s="44"/>
      <c r="M55" s="74"/>
      <c r="N55" s="74"/>
      <c r="O55" s="37"/>
    </row>
    <row r="56" spans="1:15" ht="11.25">
      <c r="A56" s="35">
        <v>10</v>
      </c>
      <c r="B56" s="60">
        <f t="shared" si="27"/>
        <v>0.03739533292320034</v>
      </c>
      <c r="C56" s="61">
        <f t="shared" si="28"/>
        <v>0.009348833230800085</v>
      </c>
      <c r="D56" s="61">
        <f t="shared" si="29"/>
        <v>0.00224371997539202</v>
      </c>
      <c r="E56" s="37"/>
      <c r="F56" s="37"/>
      <c r="G56" s="56"/>
      <c r="I56" s="44"/>
      <c r="J56" s="44"/>
      <c r="K56" s="44"/>
      <c r="L56" s="44"/>
      <c r="M56" s="74"/>
      <c r="N56" s="74"/>
      <c r="O56" s="37"/>
    </row>
    <row r="57" spans="1:15" ht="11.25">
      <c r="A57" s="35">
        <v>11</v>
      </c>
      <c r="B57" s="60">
        <f t="shared" si="27"/>
        <v>0.020606503025911577</v>
      </c>
      <c r="C57" s="61">
        <f t="shared" si="28"/>
        <v>0.005151625756477894</v>
      </c>
      <c r="D57" s="61">
        <f t="shared" si="29"/>
        <v>0.0012363901815546946</v>
      </c>
      <c r="E57" s="37"/>
      <c r="F57" s="37"/>
      <c r="G57" s="56"/>
      <c r="I57" s="44"/>
      <c r="J57" s="44"/>
      <c r="K57" s="44"/>
      <c r="L57" s="44"/>
      <c r="M57" s="74"/>
      <c r="N57" s="74"/>
      <c r="O57" s="37"/>
    </row>
    <row r="58" spans="1:15" ht="11.25">
      <c r="A58" s="35">
        <v>12</v>
      </c>
      <c r="B58" s="60">
        <f t="shared" si="27"/>
        <v>0.011216996169766442</v>
      </c>
      <c r="C58" s="61">
        <f t="shared" si="28"/>
        <v>0.0028042490424416105</v>
      </c>
      <c r="D58" s="61">
        <f t="shared" si="29"/>
        <v>0.0006730197701859866</v>
      </c>
      <c r="E58" s="37"/>
      <c r="F58" s="37"/>
      <c r="G58" s="56"/>
      <c r="I58" s="44"/>
      <c r="J58" s="44"/>
      <c r="K58" s="44"/>
      <c r="L58" s="44"/>
      <c r="M58" s="74"/>
      <c r="N58" s="74"/>
      <c r="O58" s="37"/>
    </row>
    <row r="59" spans="1:15" ht="11.25">
      <c r="A59" s="35">
        <v>13</v>
      </c>
      <c r="B59" s="60">
        <f t="shared" si="27"/>
        <v>0.006031623535458944</v>
      </c>
      <c r="C59" s="61">
        <f t="shared" si="28"/>
        <v>0.001507905883864736</v>
      </c>
      <c r="D59" s="61">
        <f t="shared" si="29"/>
        <v>0.0003618974121275366</v>
      </c>
      <c r="E59" s="37"/>
      <c r="F59" s="37"/>
      <c r="G59" s="56"/>
      <c r="I59" s="44"/>
      <c r="J59" s="44"/>
      <c r="K59" s="44"/>
      <c r="L59" s="44"/>
      <c r="M59" s="74"/>
      <c r="N59" s="74"/>
      <c r="O59" s="37"/>
    </row>
    <row r="60" spans="1:15" ht="11.25">
      <c r="A60" s="35">
        <v>14</v>
      </c>
      <c r="B60" s="60">
        <f t="shared" si="27"/>
        <v>0.0032038875436137954</v>
      </c>
      <c r="C60" s="61">
        <f t="shared" si="28"/>
        <v>0.0008009718859034488</v>
      </c>
      <c r="D60" s="61">
        <f t="shared" si="29"/>
        <v>0.00019223325261682773</v>
      </c>
      <c r="E60" s="37"/>
      <c r="F60" s="37"/>
      <c r="G60" s="56"/>
      <c r="I60" s="44"/>
      <c r="J60" s="44"/>
      <c r="K60" s="44"/>
      <c r="L60" s="44"/>
      <c r="M60" s="74"/>
      <c r="N60" s="74"/>
      <c r="O60" s="37"/>
    </row>
    <row r="61" spans="1:15" ht="11.25">
      <c r="A61" s="35">
        <v>15</v>
      </c>
      <c r="B61" s="60">
        <f t="shared" si="27"/>
        <v>0.001681146969051629</v>
      </c>
      <c r="C61" s="61">
        <f t="shared" si="28"/>
        <v>0.00042028674226290725</v>
      </c>
      <c r="D61" s="61">
        <f t="shared" si="29"/>
        <v>0.00010086881814309774</v>
      </c>
      <c r="E61" s="37"/>
      <c r="F61" s="37"/>
      <c r="G61" s="56"/>
      <c r="I61" s="44"/>
      <c r="J61" s="44"/>
      <c r="K61" s="44"/>
      <c r="L61" s="44"/>
      <c r="M61" s="74"/>
      <c r="N61" s="74"/>
      <c r="O61" s="37"/>
    </row>
    <row r="62" spans="1:15" ht="11.25">
      <c r="A62" s="35">
        <v>16</v>
      </c>
      <c r="B62" s="60">
        <f t="shared" si="27"/>
        <v>0.000871403863554749</v>
      </c>
      <c r="C62" s="61">
        <f t="shared" si="28"/>
        <v>0.00021785096588868724</v>
      </c>
      <c r="D62" s="61">
        <f t="shared" si="29"/>
        <v>5.2284231813284933E-05</v>
      </c>
      <c r="E62" s="37"/>
      <c r="F62" s="37"/>
      <c r="G62" s="56"/>
      <c r="I62" s="44"/>
      <c r="J62" s="44"/>
      <c r="K62" s="44"/>
      <c r="L62" s="44"/>
      <c r="M62" s="74"/>
      <c r="N62" s="74"/>
      <c r="O62" s="37"/>
    </row>
    <row r="63" spans="1:23" ht="12" thickBot="1">
      <c r="A63" s="35">
        <v>17</v>
      </c>
      <c r="B63" s="62">
        <f t="shared" si="27"/>
        <v>0.00044618879680557424</v>
      </c>
      <c r="C63" s="63">
        <f t="shared" si="28"/>
        <v>0.00011154719920139356</v>
      </c>
      <c r="D63" s="63">
        <f t="shared" si="29"/>
        <v>2.677132780833445E-05</v>
      </c>
      <c r="E63" s="64"/>
      <c r="F63" s="64"/>
      <c r="G63" s="65"/>
      <c r="I63" s="44"/>
      <c r="J63" s="44"/>
      <c r="K63" s="44"/>
      <c r="L63" s="44"/>
      <c r="M63" s="74"/>
      <c r="N63" s="74"/>
      <c r="O63" s="37"/>
      <c r="W63" s="37"/>
    </row>
    <row r="64" ht="12" thickBot="1">
      <c r="W64" s="37"/>
    </row>
    <row r="65" spans="1:23" ht="11.25">
      <c r="A65" s="457" t="s">
        <v>90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9"/>
      <c r="W65" s="34"/>
    </row>
    <row r="66" spans="1:23" ht="11.25">
      <c r="A66" s="67"/>
      <c r="B66" s="68" t="s">
        <v>52</v>
      </c>
      <c r="C66" s="68" t="s">
        <v>53</v>
      </c>
      <c r="D66" s="68" t="s">
        <v>54</v>
      </c>
      <c r="E66" s="68" t="s">
        <v>55</v>
      </c>
      <c r="F66" s="68" t="s">
        <v>56</v>
      </c>
      <c r="G66" s="68" t="s">
        <v>61</v>
      </c>
      <c r="H66" s="68" t="s">
        <v>62</v>
      </c>
      <c r="I66" s="68" t="s">
        <v>63</v>
      </c>
      <c r="J66" s="68" t="s">
        <v>64</v>
      </c>
      <c r="K66" s="68" t="s">
        <v>65</v>
      </c>
      <c r="L66" s="68" t="s">
        <v>66</v>
      </c>
      <c r="M66" s="68" t="s">
        <v>67</v>
      </c>
      <c r="N66" s="68" t="s">
        <v>68</v>
      </c>
      <c r="O66" s="68" t="s">
        <v>69</v>
      </c>
      <c r="P66" s="68" t="s">
        <v>70</v>
      </c>
      <c r="Q66" s="68" t="s">
        <v>71</v>
      </c>
      <c r="R66" s="68" t="s">
        <v>72</v>
      </c>
      <c r="S66" s="68" t="s">
        <v>73</v>
      </c>
      <c r="T66" s="68" t="s">
        <v>74</v>
      </c>
      <c r="U66" s="68" t="s">
        <v>75</v>
      </c>
      <c r="V66" s="13" t="s">
        <v>76</v>
      </c>
      <c r="W66" s="37"/>
    </row>
    <row r="67" spans="1:22" ht="11.25">
      <c r="A67" s="70">
        <v>1</v>
      </c>
      <c r="B67" s="12">
        <f>'Summary Data'!B2</f>
        <v>388.4689</v>
      </c>
      <c r="C67" s="12">
        <f>'Summary Data'!C2</f>
        <v>703.3185</v>
      </c>
      <c r="D67" s="12">
        <f>'Summary Data'!D2</f>
        <v>704.0712</v>
      </c>
      <c r="E67" s="12">
        <f>'Summary Data'!E2</f>
        <v>704.1116</v>
      </c>
      <c r="F67" s="12">
        <f>'Summary Data'!F2</f>
        <v>704.0802</v>
      </c>
      <c r="G67" s="12">
        <f>'Summary Data'!G2</f>
        <v>704.1748</v>
      </c>
      <c r="H67" s="12">
        <f>'Summary Data'!H2</f>
        <v>704.1573999999999</v>
      </c>
      <c r="I67" s="12">
        <f>'Summary Data'!I2</f>
        <v>704.1244</v>
      </c>
      <c r="J67" s="12">
        <f>'Summary Data'!J2</f>
        <v>704.1736000000001</v>
      </c>
      <c r="K67" s="12">
        <f>'Summary Data'!K2</f>
        <v>704.1405000000001</v>
      </c>
      <c r="L67" s="12">
        <f>'Summary Data'!L2</f>
        <v>704.0655</v>
      </c>
      <c r="M67" s="12">
        <f>'Summary Data'!M2</f>
        <v>704.1206</v>
      </c>
      <c r="N67" s="12">
        <f>'Summary Data'!N2</f>
        <v>704.1435</v>
      </c>
      <c r="O67" s="12">
        <f>'Summary Data'!O2</f>
        <v>704.087</v>
      </c>
      <c r="P67" s="12">
        <f>'Summary Data'!P2</f>
        <v>704.0982</v>
      </c>
      <c r="Q67" s="12">
        <f>'Summary Data'!Q2</f>
        <v>704.2199</v>
      </c>
      <c r="R67" s="12">
        <f>'Summary Data'!R2</f>
        <v>704.2497</v>
      </c>
      <c r="S67" s="12">
        <f>'Summary Data'!S2</f>
        <v>704.1462</v>
      </c>
      <c r="T67" s="12">
        <f>'Summary Data'!T2</f>
        <v>703.6011</v>
      </c>
      <c r="U67" s="12">
        <f>'Summary Data'!U2</f>
        <v>412.8977</v>
      </c>
      <c r="V67" s="72"/>
    </row>
    <row r="68" spans="1:22" ht="11.25">
      <c r="A68" s="70">
        <v>2</v>
      </c>
      <c r="B68" s="12">
        <f>('Summary Data'!B6-('Summary Data'!B7*'Summary Data'!B$39-'Summary Data'!B24*'Summary Data'!B$40)*$A68/17)</f>
        <v>25.815229380452394</v>
      </c>
      <c r="C68" s="12">
        <f>('Summary Data'!C6-('Summary Data'!C7*'Summary Data'!C$39-'Summary Data'!C24*'Summary Data'!C$40)*$A68/17)</f>
        <v>-0.16507277536384204</v>
      </c>
      <c r="D68" s="12">
        <f>('Summary Data'!D6-('Summary Data'!D7*'Summary Data'!D$39-'Summary Data'!D24*'Summary Data'!D$40)*$A68/17)</f>
        <v>-0.7473390811777736</v>
      </c>
      <c r="E68" s="12">
        <f>('Summary Data'!E6-('Summary Data'!E7*'Summary Data'!E$39-'Summary Data'!E24*'Summary Data'!E$40)*$A68/17)</f>
        <v>-0.6453132148972383</v>
      </c>
      <c r="F68" s="12">
        <f>('Summary Data'!F6-('Summary Data'!F7*'Summary Data'!F$39-'Summary Data'!F24*'Summary Data'!F$40)*$A68/17)</f>
        <v>-1.0141836690424955</v>
      </c>
      <c r="G68" s="12">
        <f>('Summary Data'!G6-('Summary Data'!G7*'Summary Data'!G$39-'Summary Data'!G24*'Summary Data'!G$40)*$A68/17)</f>
        <v>-1.0223472747209796</v>
      </c>
      <c r="H68" s="12">
        <f>('Summary Data'!H6-('Summary Data'!H7*'Summary Data'!H$39-'Summary Data'!H24*'Summary Data'!H$40)*$A68/17)</f>
        <v>-0.9145860239098261</v>
      </c>
      <c r="I68" s="12">
        <f>('Summary Data'!I6-('Summary Data'!I7*'Summary Data'!I$39-'Summary Data'!I24*'Summary Data'!I$40)*$A68/17)</f>
        <v>-0.5366252148826139</v>
      </c>
      <c r="J68" s="12">
        <f>('Summary Data'!J6-('Summary Data'!J7*'Summary Data'!J$39-'Summary Data'!J24*'Summary Data'!J$40)*$A68/17)</f>
        <v>-0.5238142108877707</v>
      </c>
      <c r="K68" s="12">
        <f>('Summary Data'!K6-('Summary Data'!K7*'Summary Data'!K$39-'Summary Data'!K24*'Summary Data'!K$40)*$A68/17)</f>
        <v>-1.2391278491624818</v>
      </c>
      <c r="L68" s="12">
        <f>('Summary Data'!L6-('Summary Data'!L7*'Summary Data'!L$39-'Summary Data'!L24*'Summary Data'!L$40)*$A68/17)</f>
        <v>-0.9251840174184786</v>
      </c>
      <c r="M68" s="12">
        <f>('Summary Data'!M6-('Summary Data'!M7*'Summary Data'!M$39-'Summary Data'!M24*'Summary Data'!M$40)*$A68/17)</f>
        <v>-0.5348672525826739</v>
      </c>
      <c r="N68" s="12">
        <f>('Summary Data'!N6-('Summary Data'!N7*'Summary Data'!N$39-'Summary Data'!N24*'Summary Data'!N$40)*$A68/17)</f>
        <v>-0.6221090064403572</v>
      </c>
      <c r="O68" s="12">
        <f>('Summary Data'!O6-('Summary Data'!O7*'Summary Data'!O$39-'Summary Data'!O24*'Summary Data'!O$40)*$A68/17)</f>
        <v>-0.22415040410370893</v>
      </c>
      <c r="P68" s="12">
        <f>('Summary Data'!P6-('Summary Data'!P7*'Summary Data'!P$39-'Summary Data'!P24*'Summary Data'!P$40)*$A68/17)</f>
        <v>-0.03414026191022525</v>
      </c>
      <c r="Q68" s="12">
        <f>('Summary Data'!Q6-('Summary Data'!Q7*'Summary Data'!Q$39-'Summary Data'!Q24*'Summary Data'!Q$40)*$A68/17)</f>
        <v>-0.7468278461141881</v>
      </c>
      <c r="R68" s="12">
        <f>('Summary Data'!R6-('Summary Data'!R7*'Summary Data'!R$39-'Summary Data'!R24*'Summary Data'!R$40)*$A68/17)</f>
        <v>-0.7894021396014865</v>
      </c>
      <c r="S68" s="12">
        <f>('Summary Data'!S6-('Summary Data'!S7*'Summary Data'!S$39-'Summary Data'!S24*'Summary Data'!S$40)*$A68/17)</f>
        <v>-0.119101960476972</v>
      </c>
      <c r="T68" s="12">
        <f>('Summary Data'!T6-('Summary Data'!T7*'Summary Data'!T$39-'Summary Data'!T24*'Summary Data'!T$40)*$A68/17)</f>
        <v>0.12895665217594904</v>
      </c>
      <c r="U68" s="12">
        <f>('Summary Data'!U6-('Summary Data'!U7*'Summary Data'!U$39-'Summary Data'!U24*'Summary Data'!U$40)*$A68/17)</f>
        <v>23.232164512328076</v>
      </c>
      <c r="V68" s="69">
        <f>(B68*B$67+C68*C$67+D68*D$67+E68*E$67+F68*F$67+G68*G$67+H68*H$67+I68*I$67+J68*J$67+K68*K$67+L68*L$67+M68*M$67+N68*N$67+O68*O$67+P68*P$67+Q68*Q$67+R68*R$67+S68*S$67+T68*T$67+U68*U$67)/SUM(B$67:U$67)</f>
        <v>0.8983029981734979</v>
      </c>
    </row>
    <row r="69" spans="1:22" ht="11.25">
      <c r="A69" s="70">
        <v>3</v>
      </c>
      <c r="B69" s="12">
        <f>('Summary Data'!B7-('Summary Data'!B8*'Summary Data'!B$39-'Summary Data'!B25*'Summary Data'!B$40)*$A69/17)</f>
        <v>38.869198393750374</v>
      </c>
      <c r="C69" s="12">
        <f>('Summary Data'!C7-('Summary Data'!C8*'Summary Data'!C$39-'Summary Data'!C25*'Summary Data'!C$40)*$A69/17)</f>
        <v>3.625685662943992</v>
      </c>
      <c r="D69" s="12">
        <f>('Summary Data'!D7-('Summary Data'!D8*'Summary Data'!D$39-'Summary Data'!D25*'Summary Data'!D$40)*$A69/17)</f>
        <v>4.518930662104367</v>
      </c>
      <c r="E69" s="12">
        <f>('Summary Data'!E7-('Summary Data'!E8*'Summary Data'!E$39-'Summary Data'!E25*'Summary Data'!E$40)*$A69/17)</f>
        <v>4.323173192019715</v>
      </c>
      <c r="F69" s="12">
        <f>('Summary Data'!F7-('Summary Data'!F8*'Summary Data'!F$39-'Summary Data'!F25*'Summary Data'!F$40)*$A69/17)</f>
        <v>4.8881486785240975</v>
      </c>
      <c r="G69" s="12">
        <f>('Summary Data'!G7-('Summary Data'!G8*'Summary Data'!G$39-'Summary Data'!G25*'Summary Data'!G$40)*$A69/17)</f>
        <v>4.722515672569475</v>
      </c>
      <c r="H69" s="12">
        <f>('Summary Data'!H7-('Summary Data'!H8*'Summary Data'!H$39-'Summary Data'!H25*'Summary Data'!H$40)*$A69/17)</f>
        <v>4.982484790109825</v>
      </c>
      <c r="I69" s="12">
        <f>('Summary Data'!I7-('Summary Data'!I8*'Summary Data'!I$39-'Summary Data'!I25*'Summary Data'!I$40)*$A69/17)</f>
        <v>4.826516108812311</v>
      </c>
      <c r="J69" s="12">
        <f>('Summary Data'!J7-('Summary Data'!J8*'Summary Data'!J$39-'Summary Data'!J25*'Summary Data'!J$40)*$A69/17)</f>
        <v>4.939653296419775</v>
      </c>
      <c r="K69" s="12">
        <f>('Summary Data'!K7-('Summary Data'!K8*'Summary Data'!K$39-'Summary Data'!K25*'Summary Data'!K$40)*$A69/17)</f>
        <v>4.999132019855443</v>
      </c>
      <c r="L69" s="12">
        <f>('Summary Data'!L7-('Summary Data'!L8*'Summary Data'!L$39-'Summary Data'!L25*'Summary Data'!L$40)*$A69/17)</f>
        <v>3.5243073650338252</v>
      </c>
      <c r="M69" s="12">
        <f>('Summary Data'!M7-('Summary Data'!M8*'Summary Data'!M$39-'Summary Data'!M25*'Summary Data'!M$40)*$A69/17)</f>
        <v>4.034898560626688</v>
      </c>
      <c r="N69" s="12">
        <f>('Summary Data'!N7-('Summary Data'!N8*'Summary Data'!N$39-'Summary Data'!N25*'Summary Data'!N$40)*$A69/17)</f>
        <v>4.739196873985562</v>
      </c>
      <c r="O69" s="12">
        <f>('Summary Data'!O7-('Summary Data'!O8*'Summary Data'!O$39-'Summary Data'!O25*'Summary Data'!O$40)*$A69/17)</f>
        <v>3.7696428297256084</v>
      </c>
      <c r="P69" s="12">
        <f>('Summary Data'!P7-('Summary Data'!P8*'Summary Data'!P$39-'Summary Data'!P25*'Summary Data'!P$40)*$A69/17)</f>
        <v>4.028009346130726</v>
      </c>
      <c r="Q69" s="12">
        <f>('Summary Data'!Q7-('Summary Data'!Q8*'Summary Data'!Q$39-'Summary Data'!Q25*'Summary Data'!Q$40)*$A69/17)</f>
        <v>3.9741466703764834</v>
      </c>
      <c r="R69" s="12">
        <f>('Summary Data'!R7-('Summary Data'!R8*'Summary Data'!R$39-'Summary Data'!R25*'Summary Data'!R$40)*$A69/17)</f>
        <v>5.090346023261494</v>
      </c>
      <c r="S69" s="12">
        <f>('Summary Data'!S7-('Summary Data'!S8*'Summary Data'!S$39-'Summary Data'!S25*'Summary Data'!S$40)*$A69/17)</f>
        <v>4.5107303162159536</v>
      </c>
      <c r="T69" s="12">
        <f>('Summary Data'!T7-('Summary Data'!T8*'Summary Data'!T$39-'Summary Data'!T25*'Summary Data'!T$40)*$A69/17)</f>
        <v>5.7109609828860535</v>
      </c>
      <c r="U69" s="12">
        <f>('Summary Data'!U7-('Summary Data'!U8*'Summary Data'!U$39-'Summary Data'!U25*'Summary Data'!U$40)*$A69/17)</f>
        <v>9.212410104925981</v>
      </c>
      <c r="V69" s="69">
        <f aca="true" t="shared" si="30" ref="V69:V77">(B69*B$67+C69*C$67+D69*D$67+E69*E$67+F69*F$67+G69*G$67+H69*H$67+I69*I$67+J69*J$67+K69*K$67+L69*L$67+M69*M$67+N69*N$67+O69*O$67+P69*P$67+Q69*Q$67+R69*R$67+S69*S$67+T69*T$67+U69*U$67)/SUM(B$67:U$67)</f>
        <v>5.646179761752945</v>
      </c>
    </row>
    <row r="70" spans="1:22" ht="11.25">
      <c r="A70" s="70">
        <v>4</v>
      </c>
      <c r="B70" s="12">
        <f>('Summary Data'!B8-('Summary Data'!B9*'Summary Data'!B$39-'Summary Data'!B26*'Summary Data'!B$40)*$A70/17)</f>
        <v>0.8763178983771874</v>
      </c>
      <c r="C70" s="12">
        <f>('Summary Data'!C8-('Summary Data'!C9*'Summary Data'!C$39-'Summary Data'!C26*'Summary Data'!C$40)*$A70/17)</f>
        <v>-0.12786126216018487</v>
      </c>
      <c r="D70" s="12">
        <f>('Summary Data'!D8-('Summary Data'!D9*'Summary Data'!D$39-'Summary Data'!D26*'Summary Data'!D$40)*$A70/17)</f>
        <v>-0.06434195636427785</v>
      </c>
      <c r="E70" s="12">
        <f>('Summary Data'!E8-('Summary Data'!E9*'Summary Data'!E$39-'Summary Data'!E26*'Summary Data'!E$40)*$A70/17)</f>
        <v>-0.17584398564238624</v>
      </c>
      <c r="F70" s="12">
        <f>('Summary Data'!F8-('Summary Data'!F9*'Summary Data'!F$39-'Summary Data'!F26*'Summary Data'!F$40)*$A70/17)</f>
        <v>-0.24288975301444563</v>
      </c>
      <c r="G70" s="12">
        <f>('Summary Data'!G8-('Summary Data'!G9*'Summary Data'!G$39-'Summary Data'!G26*'Summary Data'!G$40)*$A70/17)</f>
        <v>-0.32057667879936186</v>
      </c>
      <c r="H70" s="12">
        <f>('Summary Data'!H8-('Summary Data'!H9*'Summary Data'!H$39-'Summary Data'!H26*'Summary Data'!H$40)*$A70/17)</f>
        <v>-0.2592816176794203</v>
      </c>
      <c r="I70" s="12">
        <f>('Summary Data'!I8-('Summary Data'!I9*'Summary Data'!I$39-'Summary Data'!I26*'Summary Data'!I$40)*$A70/17)</f>
        <v>-0.27958603762036816</v>
      </c>
      <c r="J70" s="12">
        <f>('Summary Data'!J8-('Summary Data'!J9*'Summary Data'!J$39-'Summary Data'!J26*'Summary Data'!J$40)*$A70/17)</f>
        <v>-0.4008364314686347</v>
      </c>
      <c r="K70" s="12">
        <f>('Summary Data'!K8-('Summary Data'!K9*'Summary Data'!K$39-'Summary Data'!K26*'Summary Data'!K$40)*$A70/17)</f>
        <v>-0.3163241415419595</v>
      </c>
      <c r="L70" s="12">
        <f>('Summary Data'!L8-('Summary Data'!L9*'Summary Data'!L$39-'Summary Data'!L26*'Summary Data'!L$40)*$A70/17)</f>
        <v>-0.43612941898101776</v>
      </c>
      <c r="M70" s="12">
        <f>('Summary Data'!M8-('Summary Data'!M9*'Summary Data'!M$39-'Summary Data'!M26*'Summary Data'!M$40)*$A70/17)</f>
        <v>-0.21734017425426003</v>
      </c>
      <c r="N70" s="12">
        <f>('Summary Data'!N8-('Summary Data'!N9*'Summary Data'!N$39-'Summary Data'!N26*'Summary Data'!N$40)*$A70/17)</f>
        <v>-0.20289172708547934</v>
      </c>
      <c r="O70" s="12">
        <f>('Summary Data'!O8-('Summary Data'!O9*'Summary Data'!O$39-'Summary Data'!O26*'Summary Data'!O$40)*$A70/17)</f>
        <v>-0.16735754912471468</v>
      </c>
      <c r="P70" s="12">
        <f>('Summary Data'!P8-('Summary Data'!P9*'Summary Data'!P$39-'Summary Data'!P26*'Summary Data'!P$40)*$A70/17)</f>
        <v>-0.37349772476447124</v>
      </c>
      <c r="Q70" s="12">
        <f>('Summary Data'!Q8-('Summary Data'!Q9*'Summary Data'!Q$39-'Summary Data'!Q26*'Summary Data'!Q$40)*$A70/17)</f>
        <v>-0.6115298086059396</v>
      </c>
      <c r="R70" s="12">
        <f>('Summary Data'!R8-('Summary Data'!R9*'Summary Data'!R$39-'Summary Data'!R26*'Summary Data'!R$40)*$A70/17)</f>
        <v>-0.2951199727842317</v>
      </c>
      <c r="S70" s="12">
        <f>('Summary Data'!S8-('Summary Data'!S9*'Summary Data'!S$39-'Summary Data'!S26*'Summary Data'!S$40)*$A70/17)</f>
        <v>-0.21835051360702368</v>
      </c>
      <c r="T70" s="12">
        <f>('Summary Data'!T8-('Summary Data'!T9*'Summary Data'!T$39-'Summary Data'!T26*'Summary Data'!T$40)*$A70/17)</f>
        <v>-0.15263298192500177</v>
      </c>
      <c r="U70" s="12">
        <f>('Summary Data'!U8-('Summary Data'!U9*'Summary Data'!U$39-'Summary Data'!U26*'Summary Data'!U$40)*$A70/17)</f>
        <v>0.39355377916044776</v>
      </c>
      <c r="V70" s="69">
        <f t="shared" si="30"/>
        <v>-0.2167599057747021</v>
      </c>
    </row>
    <row r="71" spans="1:22" ht="11.25">
      <c r="A71" s="70">
        <v>5</v>
      </c>
      <c r="B71" s="12">
        <f>('Summary Data'!B9-('Summary Data'!B10*'Summary Data'!B$39-'Summary Data'!B27*'Summary Data'!B$40)*$A71/17)</f>
        <v>-4.38654896138456</v>
      </c>
      <c r="C71" s="12">
        <f>('Summary Data'!C9-('Summary Data'!C10*'Summary Data'!C$39-'Summary Data'!C27*'Summary Data'!C$40)*$A71/17)</f>
        <v>0.11542554139238716</v>
      </c>
      <c r="D71" s="12">
        <f>('Summary Data'!D9-('Summary Data'!D10*'Summary Data'!D$39-'Summary Data'!D27*'Summary Data'!D$40)*$A71/17)</f>
        <v>-0.3609978028507261</v>
      </c>
      <c r="E71" s="12">
        <f>('Summary Data'!E9-('Summary Data'!E10*'Summary Data'!E$39-'Summary Data'!E27*'Summary Data'!E$40)*$A71/17)</f>
        <v>-0.1325225050306118</v>
      </c>
      <c r="F71" s="12">
        <f>('Summary Data'!F9-('Summary Data'!F10*'Summary Data'!F$39-'Summary Data'!F27*'Summary Data'!F$40)*$A71/17)</f>
        <v>-0.03682436905699267</v>
      </c>
      <c r="G71" s="12">
        <f>('Summary Data'!G9-('Summary Data'!G10*'Summary Data'!G$39-'Summary Data'!G27*'Summary Data'!G$40)*$A71/17)</f>
        <v>-0.043858719977782894</v>
      </c>
      <c r="H71" s="12">
        <f>('Summary Data'!H9-('Summary Data'!H10*'Summary Data'!H$39-'Summary Data'!H27*'Summary Data'!H$40)*$A71/17)</f>
        <v>-0.15075906351551355</v>
      </c>
      <c r="I71" s="12">
        <f>('Summary Data'!I9-('Summary Data'!I10*'Summary Data'!I$39-'Summary Data'!I27*'Summary Data'!I$40)*$A71/17)</f>
        <v>-0.09530661795612616</v>
      </c>
      <c r="J71" s="12">
        <f>('Summary Data'!J9-('Summary Data'!J10*'Summary Data'!J$39-'Summary Data'!J27*'Summary Data'!J$40)*$A71/17)</f>
        <v>-0.1550914514036466</v>
      </c>
      <c r="K71" s="12">
        <f>('Summary Data'!K9-('Summary Data'!K10*'Summary Data'!K$39-'Summary Data'!K27*'Summary Data'!K$40)*$A71/17)</f>
        <v>-0.04055792658677373</v>
      </c>
      <c r="L71" s="12">
        <f>('Summary Data'!L9-('Summary Data'!L10*'Summary Data'!L$39-'Summary Data'!L27*'Summary Data'!L$40)*$A71/17)</f>
        <v>0.16474916549715987</v>
      </c>
      <c r="M71" s="12">
        <f>('Summary Data'!M9-('Summary Data'!M10*'Summary Data'!M$39-'Summary Data'!M27*'Summary Data'!M$40)*$A71/17)</f>
        <v>0.02665722817670379</v>
      </c>
      <c r="N71" s="12">
        <f>('Summary Data'!N9-('Summary Data'!N10*'Summary Data'!N$39-'Summary Data'!N27*'Summary Data'!N$40)*$A71/17)</f>
        <v>-0.1044240498821574</v>
      </c>
      <c r="O71" s="12">
        <f>('Summary Data'!O9-('Summary Data'!O10*'Summary Data'!O$39-'Summary Data'!O27*'Summary Data'!O$40)*$A71/17)</f>
        <v>-0.16786922898023654</v>
      </c>
      <c r="P71" s="12">
        <f>('Summary Data'!P9-('Summary Data'!P10*'Summary Data'!P$39-'Summary Data'!P27*'Summary Data'!P$40)*$A71/17)</f>
        <v>0.004445763007713323</v>
      </c>
      <c r="Q71" s="12">
        <f>('Summary Data'!Q9-('Summary Data'!Q10*'Summary Data'!Q$39-'Summary Data'!Q27*'Summary Data'!Q$40)*$A71/17)</f>
        <v>-0.03832877422011814</v>
      </c>
      <c r="R71" s="12">
        <f>('Summary Data'!R9-('Summary Data'!R10*'Summary Data'!R$39-'Summary Data'!R27*'Summary Data'!R$40)*$A71/17)</f>
        <v>-0.09137751293593813</v>
      </c>
      <c r="S71" s="12">
        <f>('Summary Data'!S9-('Summary Data'!S10*'Summary Data'!S$39-'Summary Data'!S27*'Summary Data'!S$40)*$A71/17)</f>
        <v>-0.017954564253669068</v>
      </c>
      <c r="T71" s="12">
        <f>('Summary Data'!T9-('Summary Data'!T10*'Summary Data'!T$39-'Summary Data'!T27*'Summary Data'!T$40)*$A71/17)</f>
        <v>-0.08202111780016763</v>
      </c>
      <c r="U71" s="12">
        <f>('Summary Data'!U9-('Summary Data'!U10*'Summary Data'!U$39-'Summary Data'!U27*'Summary Data'!U$40)*$A71/17)</f>
        <v>-2.237673097449421</v>
      </c>
      <c r="V71" s="69">
        <f t="shared" si="30"/>
        <v>-0.2580914060674816</v>
      </c>
    </row>
    <row r="72" spans="1:22" ht="11.25">
      <c r="A72" s="70">
        <v>6</v>
      </c>
      <c r="B72" s="12">
        <f>('Summary Data'!B10-('Summary Data'!B11*'Summary Data'!B$39-'Summary Data'!B28*'Summary Data'!B$40)*$A72/17)</f>
        <v>0.056691257195090106</v>
      </c>
      <c r="C72" s="12">
        <f>('Summary Data'!C10-('Summary Data'!C11*'Summary Data'!C$39-'Summary Data'!C28*'Summary Data'!C$40)*$A72/17)</f>
        <v>-0.012654372664163301</v>
      </c>
      <c r="D72" s="12">
        <f>('Summary Data'!D10-('Summary Data'!D11*'Summary Data'!D$39-'Summary Data'!D28*'Summary Data'!D$40)*$A72/17)</f>
        <v>-0.021282878740790417</v>
      </c>
      <c r="E72" s="12">
        <f>('Summary Data'!E10-('Summary Data'!E11*'Summary Data'!E$39-'Summary Data'!E28*'Summary Data'!E$40)*$A72/17)</f>
        <v>-0.06046564042234352</v>
      </c>
      <c r="F72" s="12">
        <f>('Summary Data'!F10-('Summary Data'!F11*'Summary Data'!F$39-'Summary Data'!F28*'Summary Data'!F$40)*$A72/17)</f>
        <v>-0.0797269334574372</v>
      </c>
      <c r="G72" s="12">
        <f>('Summary Data'!G10-('Summary Data'!G11*'Summary Data'!G$39-'Summary Data'!G28*'Summary Data'!G$40)*$A72/17)</f>
        <v>-0.05665506583751822</v>
      </c>
      <c r="H72" s="12">
        <f>('Summary Data'!H10-('Summary Data'!H11*'Summary Data'!H$39-'Summary Data'!H28*'Summary Data'!H$40)*$A72/17)</f>
        <v>-0.05688086214031664</v>
      </c>
      <c r="I72" s="12">
        <f>('Summary Data'!I10-('Summary Data'!I11*'Summary Data'!I$39-'Summary Data'!I28*'Summary Data'!I$40)*$A72/17)</f>
        <v>-0.052171361997705994</v>
      </c>
      <c r="J72" s="12">
        <f>('Summary Data'!J10-('Summary Data'!J11*'Summary Data'!J$39-'Summary Data'!J28*'Summary Data'!J$40)*$A72/17)</f>
        <v>-0.08211015028655491</v>
      </c>
      <c r="K72" s="12">
        <f>('Summary Data'!K10-('Summary Data'!K11*'Summary Data'!K$39-'Summary Data'!K28*'Summary Data'!K$40)*$A72/17)</f>
        <v>-0.04051039496591703</v>
      </c>
      <c r="L72" s="12">
        <f>('Summary Data'!L10-('Summary Data'!L11*'Summary Data'!L$39-'Summary Data'!L28*'Summary Data'!L$40)*$A72/17)</f>
        <v>0.061969725532293365</v>
      </c>
      <c r="M72" s="12">
        <f>('Summary Data'!M10-('Summary Data'!M11*'Summary Data'!M$39-'Summary Data'!M28*'Summary Data'!M$40)*$A72/17)</f>
        <v>-0.032356494502060205</v>
      </c>
      <c r="N72" s="12">
        <f>('Summary Data'!N10-('Summary Data'!N11*'Summary Data'!N$39-'Summary Data'!N28*'Summary Data'!N$40)*$A72/17)</f>
        <v>-0.011774490598133376</v>
      </c>
      <c r="O72" s="12">
        <f>('Summary Data'!O10-('Summary Data'!O11*'Summary Data'!O$39-'Summary Data'!O28*'Summary Data'!O$40)*$A72/17)</f>
        <v>-0.016770347807361363</v>
      </c>
      <c r="P72" s="12">
        <f>('Summary Data'!P10-('Summary Data'!P11*'Summary Data'!P$39-'Summary Data'!P28*'Summary Data'!P$40)*$A72/17)</f>
        <v>-0.08710507744765036</v>
      </c>
      <c r="Q72" s="12">
        <f>('Summary Data'!Q10-('Summary Data'!Q11*'Summary Data'!Q$39-'Summary Data'!Q28*'Summary Data'!Q$40)*$A72/17)</f>
        <v>-0.006721261607350076</v>
      </c>
      <c r="R72" s="12">
        <f>('Summary Data'!R10-('Summary Data'!R11*'Summary Data'!R$39-'Summary Data'!R28*'Summary Data'!R$40)*$A72/17)</f>
        <v>0.010296563546800704</v>
      </c>
      <c r="S72" s="12">
        <f>('Summary Data'!S10-('Summary Data'!S11*'Summary Data'!S$39-'Summary Data'!S28*'Summary Data'!S$40)*$A72/17)</f>
        <v>-0.07089524364444179</v>
      </c>
      <c r="T72" s="12">
        <f>('Summary Data'!T10-('Summary Data'!T11*'Summary Data'!T$39-'Summary Data'!T28*'Summary Data'!T$40)*$A72/17)</f>
        <v>-0.034651035563443885</v>
      </c>
      <c r="U72" s="12">
        <f>('Summary Data'!U10-('Summary Data'!U11*'Summary Data'!U$39-'Summary Data'!U28*'Summary Data'!U$40)*$A72/17)</f>
        <v>-0.05008473525265773</v>
      </c>
      <c r="V72" s="69">
        <f t="shared" si="30"/>
        <v>-0.033889544499888784</v>
      </c>
    </row>
    <row r="73" spans="1:22" ht="11.25">
      <c r="A73" s="70">
        <v>7</v>
      </c>
      <c r="B73" s="12">
        <f>('Summary Data'!B11-('Summary Data'!B12*'Summary Data'!B$39-'Summary Data'!B29*'Summary Data'!B$40)*$A73/17)</f>
        <v>2.536631996941036</v>
      </c>
      <c r="C73" s="12">
        <f>('Summary Data'!C11-('Summary Data'!C12*'Summary Data'!C$39-'Summary Data'!C29*'Summary Data'!C$40)*$A73/17)</f>
        <v>0.7788672681813564</v>
      </c>
      <c r="D73" s="12">
        <f>('Summary Data'!D11-('Summary Data'!D12*'Summary Data'!D$39-'Summary Data'!D29*'Summary Data'!D$40)*$A73/17)</f>
        <v>0.7623246928908542</v>
      </c>
      <c r="E73" s="12">
        <f>('Summary Data'!E11-('Summary Data'!E12*'Summary Data'!E$39-'Summary Data'!E29*'Summary Data'!E$40)*$A73/17)</f>
        <v>0.8572246079312132</v>
      </c>
      <c r="F73" s="12">
        <f>('Summary Data'!F11-('Summary Data'!F12*'Summary Data'!F$39-'Summary Data'!F29*'Summary Data'!F$40)*$A73/17)</f>
        <v>0.8433382913670229</v>
      </c>
      <c r="G73" s="12">
        <f>('Summary Data'!G11-('Summary Data'!G12*'Summary Data'!G$39-'Summary Data'!G29*'Summary Data'!G$40)*$A73/17)</f>
        <v>0.8758375368659648</v>
      </c>
      <c r="H73" s="12">
        <f>('Summary Data'!H11-('Summary Data'!H12*'Summary Data'!H$39-'Summary Data'!H29*'Summary Data'!H$40)*$A73/17)</f>
        <v>0.8269153292747137</v>
      </c>
      <c r="I73" s="12">
        <f>('Summary Data'!I11-('Summary Data'!I12*'Summary Data'!I$39-'Summary Data'!I29*'Summary Data'!I$40)*$A73/17)</f>
        <v>0.8412231855215835</v>
      </c>
      <c r="J73" s="12">
        <f>('Summary Data'!J11-('Summary Data'!J12*'Summary Data'!J$39-'Summary Data'!J29*'Summary Data'!J$40)*$A73/17)</f>
        <v>0.8455305670546102</v>
      </c>
      <c r="K73" s="12">
        <f>('Summary Data'!K11-('Summary Data'!K12*'Summary Data'!K$39-'Summary Data'!K29*'Summary Data'!K$40)*$A73/17)</f>
        <v>0.8658992672316033</v>
      </c>
      <c r="L73" s="12">
        <f>('Summary Data'!L11-('Summary Data'!L12*'Summary Data'!L$39-'Summary Data'!L29*'Summary Data'!L$40)*$A73/17)</f>
        <v>0.8316962270887011</v>
      </c>
      <c r="M73" s="12">
        <f>('Summary Data'!M11-('Summary Data'!M12*'Summary Data'!M$39-'Summary Data'!M29*'Summary Data'!M$40)*$A73/17)</f>
        <v>0.8129928979702258</v>
      </c>
      <c r="N73" s="12">
        <f>('Summary Data'!N11-('Summary Data'!N12*'Summary Data'!N$39-'Summary Data'!N29*'Summary Data'!N$40)*$A73/17)</f>
        <v>0.7842375024962166</v>
      </c>
      <c r="O73" s="12">
        <f>('Summary Data'!O11-('Summary Data'!O12*'Summary Data'!O$39-'Summary Data'!O29*'Summary Data'!O$40)*$A73/17)</f>
        <v>0.8095442844600694</v>
      </c>
      <c r="P73" s="12">
        <f>('Summary Data'!P11-('Summary Data'!P12*'Summary Data'!P$39-'Summary Data'!P29*'Summary Data'!P$40)*$A73/17)</f>
        <v>0.7914075421998991</v>
      </c>
      <c r="Q73" s="12">
        <f>('Summary Data'!Q11-('Summary Data'!Q12*'Summary Data'!Q$39-'Summary Data'!Q29*'Summary Data'!Q$40)*$A73/17)</f>
        <v>0.7278583707902258</v>
      </c>
      <c r="R73" s="12">
        <f>('Summary Data'!R11-('Summary Data'!R12*'Summary Data'!R$39-'Summary Data'!R29*'Summary Data'!R$40)*$A73/17)</f>
        <v>0.816503568345726</v>
      </c>
      <c r="S73" s="12">
        <f>('Summary Data'!S11-('Summary Data'!S12*'Summary Data'!S$39-'Summary Data'!S29*'Summary Data'!S$40)*$A73/17)</f>
        <v>0.8981652319878974</v>
      </c>
      <c r="T73" s="12">
        <f>('Summary Data'!T11-('Summary Data'!T12*'Summary Data'!T$39-'Summary Data'!T29*'Summary Data'!T$40)*$A73/17)</f>
        <v>0.8479600835678905</v>
      </c>
      <c r="U73" s="12">
        <f>('Summary Data'!U11-('Summary Data'!U12*'Summary Data'!U$39-'Summary Data'!U29*'Summary Data'!U$40)*$A73/17)</f>
        <v>0.6479294008725064</v>
      </c>
      <c r="V73" s="69">
        <f t="shared" si="30"/>
        <v>0.867225209373836</v>
      </c>
    </row>
    <row r="74" spans="1:22" ht="11.25">
      <c r="A74" s="70">
        <v>8</v>
      </c>
      <c r="B74" s="12">
        <f>('Summary Data'!B12-('Summary Data'!B13*'Summary Data'!B$39-'Summary Data'!B30*'Summary Data'!B$40)*$A74/17)</f>
        <v>0.02738989717585079</v>
      </c>
      <c r="C74" s="12">
        <f>('Summary Data'!C12-('Summary Data'!C13*'Summary Data'!C$39-'Summary Data'!C30*'Summary Data'!C$40)*$A74/17)</f>
        <v>-0.023447946099975744</v>
      </c>
      <c r="D74" s="12">
        <f>('Summary Data'!D12-('Summary Data'!D13*'Summary Data'!D$39-'Summary Data'!D30*'Summary Data'!D$40)*$A74/17)</f>
        <v>-0.011998544805316029</v>
      </c>
      <c r="E74" s="12">
        <f>('Summary Data'!E12-('Summary Data'!E13*'Summary Data'!E$39-'Summary Data'!E30*'Summary Data'!E$40)*$A74/17)</f>
        <v>0.0006318854217156021</v>
      </c>
      <c r="F74" s="12">
        <f>('Summary Data'!F12-('Summary Data'!F13*'Summary Data'!F$39-'Summary Data'!F30*'Summary Data'!F$40)*$A74/17)</f>
        <v>0.00577556693979052</v>
      </c>
      <c r="G74" s="12">
        <f>('Summary Data'!G12-('Summary Data'!G13*'Summary Data'!G$39-'Summary Data'!G30*'Summary Data'!G$40)*$A74/17)</f>
        <v>-0.011483469344469864</v>
      </c>
      <c r="H74" s="12">
        <f>('Summary Data'!H12-('Summary Data'!H13*'Summary Data'!H$39-'Summary Data'!H30*'Summary Data'!H$40)*$A74/17)</f>
        <v>-0.024254725218118743</v>
      </c>
      <c r="I74" s="12">
        <f>('Summary Data'!I12-('Summary Data'!I13*'Summary Data'!I$39-'Summary Data'!I30*'Summary Data'!I$40)*$A74/17)</f>
        <v>-0.006253939440775107</v>
      </c>
      <c r="J74" s="12">
        <f>('Summary Data'!J12-('Summary Data'!J13*'Summary Data'!J$39-'Summary Data'!J30*'Summary Data'!J$40)*$A74/17)</f>
        <v>0.02450556659683471</v>
      </c>
      <c r="K74" s="12">
        <f>('Summary Data'!K12-('Summary Data'!K13*'Summary Data'!K$39-'Summary Data'!K30*'Summary Data'!K$40)*$A74/17)</f>
        <v>-0.03314367782704804</v>
      </c>
      <c r="L74" s="12">
        <f>('Summary Data'!L12-('Summary Data'!L13*'Summary Data'!L$39-'Summary Data'!L30*'Summary Data'!L$40)*$A74/17)</f>
        <v>-0.021656910998944432</v>
      </c>
      <c r="M74" s="12">
        <f>('Summary Data'!M12-('Summary Data'!M13*'Summary Data'!M$39-'Summary Data'!M30*'Summary Data'!M$40)*$A74/17)</f>
        <v>-0.015832941847215766</v>
      </c>
      <c r="N74" s="12">
        <f>('Summary Data'!N12-('Summary Data'!N13*'Summary Data'!N$39-'Summary Data'!N30*'Summary Data'!N$40)*$A74/17)</f>
        <v>-0.010034821160540084</v>
      </c>
      <c r="O74" s="12">
        <f>('Summary Data'!O12-('Summary Data'!O13*'Summary Data'!O$39-'Summary Data'!O30*'Summary Data'!O$40)*$A74/17)</f>
        <v>0.008850297905371826</v>
      </c>
      <c r="P74" s="12">
        <f>('Summary Data'!P12-('Summary Data'!P13*'Summary Data'!P$39-'Summary Data'!P30*'Summary Data'!P$40)*$A74/17)</f>
        <v>0.01769093206050958</v>
      </c>
      <c r="Q74" s="12">
        <f>('Summary Data'!Q12-('Summary Data'!Q13*'Summary Data'!Q$39-'Summary Data'!Q30*'Summary Data'!Q$40)*$A74/17)</f>
        <v>0.022088213329170468</v>
      </c>
      <c r="R74" s="12">
        <f>('Summary Data'!R12-('Summary Data'!R13*'Summary Data'!R$39-'Summary Data'!R30*'Summary Data'!R$40)*$A74/17)</f>
        <v>-0.005539097268540447</v>
      </c>
      <c r="S74" s="12">
        <f>('Summary Data'!S12-('Summary Data'!S13*'Summary Data'!S$39-'Summary Data'!S30*'Summary Data'!S$40)*$A74/17)</f>
        <v>0.015052084393988929</v>
      </c>
      <c r="T74" s="12">
        <f>('Summary Data'!T12-('Summary Data'!T13*'Summary Data'!T$39-'Summary Data'!T30*'Summary Data'!T$40)*$A74/17)</f>
        <v>-0.0006654289559321898</v>
      </c>
      <c r="U74" s="12">
        <f>('Summary Data'!U12-('Summary Data'!U13*'Summary Data'!U$39-'Summary Data'!U30*'Summary Data'!U$40)*$A74/17)</f>
        <v>-0.0161689186272171</v>
      </c>
      <c r="V74" s="69">
        <f t="shared" si="30"/>
        <v>-0.0033474010879643063</v>
      </c>
    </row>
    <row r="75" spans="1:22" ht="11.25">
      <c r="A75" s="70">
        <v>9</v>
      </c>
      <c r="B75" s="12">
        <f>('Summary Data'!B13-('Summary Data'!B14*'Summary Data'!B$39-'Summary Data'!B31*'Summary Data'!B$40)*$A75/17)</f>
        <v>0.4320503803441098</v>
      </c>
      <c r="C75" s="12">
        <f>('Summary Data'!C13-('Summary Data'!C14*'Summary Data'!C$39-'Summary Data'!C31*'Summary Data'!C$40)*$A75/17)</f>
        <v>0.4993314059816452</v>
      </c>
      <c r="D75" s="12">
        <f>('Summary Data'!D13-('Summary Data'!D14*'Summary Data'!D$39-'Summary Data'!D31*'Summary Data'!D$40)*$A75/17)</f>
        <v>0.4590706604732632</v>
      </c>
      <c r="E75" s="12">
        <f>('Summary Data'!E13-('Summary Data'!E14*'Summary Data'!E$39-'Summary Data'!E31*'Summary Data'!E$40)*$A75/17)</f>
        <v>0.4737216949785732</v>
      </c>
      <c r="F75" s="12">
        <f>('Summary Data'!F13-('Summary Data'!F14*'Summary Data'!F$39-'Summary Data'!F31*'Summary Data'!F$40)*$A75/17)</f>
        <v>0.4882633329232598</v>
      </c>
      <c r="G75" s="12">
        <f>('Summary Data'!G13-('Summary Data'!G14*'Summary Data'!G$39-'Summary Data'!G31*'Summary Data'!G$40)*$A75/17)</f>
        <v>0.47082679108134673</v>
      </c>
      <c r="H75" s="12">
        <f>('Summary Data'!H13-('Summary Data'!H14*'Summary Data'!H$39-'Summary Data'!H31*'Summary Data'!H$40)*$A75/17)</f>
        <v>0.4792562309068814</v>
      </c>
      <c r="I75" s="12">
        <f>('Summary Data'!I13-('Summary Data'!I14*'Summary Data'!I$39-'Summary Data'!I31*'Summary Data'!I$40)*$A75/17)</f>
        <v>0.4698671504253506</v>
      </c>
      <c r="J75" s="12">
        <f>('Summary Data'!J13-('Summary Data'!J14*'Summary Data'!J$39-'Summary Data'!J31*'Summary Data'!J$40)*$A75/17)</f>
        <v>0.4754125690067785</v>
      </c>
      <c r="K75" s="12">
        <f>('Summary Data'!K13-('Summary Data'!K14*'Summary Data'!K$39-'Summary Data'!K31*'Summary Data'!K$40)*$A75/17)</f>
        <v>0.4728993211937052</v>
      </c>
      <c r="L75" s="12">
        <f>('Summary Data'!L13-('Summary Data'!L14*'Summary Data'!L$39-'Summary Data'!L31*'Summary Data'!L$40)*$A75/17)</f>
        <v>0.45181945760129233</v>
      </c>
      <c r="M75" s="12">
        <f>('Summary Data'!M13-('Summary Data'!M14*'Summary Data'!M$39-'Summary Data'!M31*'Summary Data'!M$40)*$A75/17)</f>
        <v>0.4564186428725292</v>
      </c>
      <c r="N75" s="12">
        <f>('Summary Data'!N13-('Summary Data'!N14*'Summary Data'!N$39-'Summary Data'!N31*'Summary Data'!N$40)*$A75/17)</f>
        <v>0.46137777772367544</v>
      </c>
      <c r="O75" s="12">
        <f>('Summary Data'!O13-('Summary Data'!O14*'Summary Data'!O$39-'Summary Data'!O31*'Summary Data'!O$40)*$A75/17)</f>
        <v>0.46593784008852185</v>
      </c>
      <c r="P75" s="12">
        <f>('Summary Data'!P13-('Summary Data'!P14*'Summary Data'!P$39-'Summary Data'!P31*'Summary Data'!P$40)*$A75/17)</f>
        <v>0.4534167154312148</v>
      </c>
      <c r="Q75" s="12">
        <f>('Summary Data'!Q13-('Summary Data'!Q14*'Summary Data'!Q$39-'Summary Data'!Q31*'Summary Data'!Q$40)*$A75/17)</f>
        <v>0.45265992268104044</v>
      </c>
      <c r="R75" s="12">
        <f>('Summary Data'!R13-('Summary Data'!R14*'Summary Data'!R$39-'Summary Data'!R31*'Summary Data'!R$40)*$A75/17)</f>
        <v>0.4480359773861938</v>
      </c>
      <c r="S75" s="12">
        <f>('Summary Data'!S13-('Summary Data'!S14*'Summary Data'!S$39-'Summary Data'!S31*'Summary Data'!S$40)*$A75/17)</f>
        <v>0.4565828578482497</v>
      </c>
      <c r="T75" s="12">
        <f>('Summary Data'!T13-('Summary Data'!T14*'Summary Data'!T$39-'Summary Data'!T31*'Summary Data'!T$40)*$A75/17)</f>
        <v>0.48152802240607057</v>
      </c>
      <c r="U75" s="12">
        <f>('Summary Data'!U13-('Summary Data'!U14*'Summary Data'!U$39-'Summary Data'!U31*'Summary Data'!U$40)*$A75/17)</f>
        <v>0.4777786907847688</v>
      </c>
      <c r="V75" s="69">
        <f t="shared" si="30"/>
        <v>0.46686487108602964</v>
      </c>
    </row>
    <row r="76" spans="1:22" ht="11.25">
      <c r="A76" s="70">
        <v>10</v>
      </c>
      <c r="B76" s="12">
        <f>('Summary Data'!B14-('Summary Data'!B15*'Summary Data'!B$39-'Summary Data'!B32*'Summary Data'!B$40)*$A76/17)</f>
        <v>-2.7755575615628914E-17</v>
      </c>
      <c r="C76" s="12">
        <f>('Summary Data'!C14-('Summary Data'!C15*'Summary Data'!C$39-'Summary Data'!C32*'Summary Data'!C$40)*$A76/17)</f>
        <v>-8.131516293641283E-20</v>
      </c>
      <c r="D76" s="12">
        <f>('Summary Data'!D14-('Summary Data'!D15*'Summary Data'!D$39-'Summary Data'!D32*'Summary Data'!D$40)*$A76/17)</f>
        <v>-8.673617379884035E-19</v>
      </c>
      <c r="E76" s="12">
        <f>('Summary Data'!E14-('Summary Data'!E15*'Summary Data'!E$39-'Summary Data'!E32*'Summary Data'!E$40)*$A76/17)</f>
        <v>6.938893903907228E-18</v>
      </c>
      <c r="F76" s="12">
        <f>('Summary Data'!F14-('Summary Data'!F15*'Summary Data'!F$39-'Summary Data'!F32*'Summary Data'!F$40)*$A76/17)</f>
        <v>0</v>
      </c>
      <c r="G76" s="12">
        <f>('Summary Data'!G14-('Summary Data'!G15*'Summary Data'!G$39-'Summary Data'!G32*'Summary Data'!G$40)*$A76/17)</f>
        <v>2.168404344971009E-19</v>
      </c>
      <c r="H76" s="12">
        <f>('Summary Data'!H14-('Summary Data'!H15*'Summary Data'!H$39-'Summary Data'!H32*'Summary Data'!H$40)*$A76/17)</f>
        <v>0</v>
      </c>
      <c r="I76" s="12">
        <f>('Summary Data'!I14-('Summary Data'!I15*'Summary Data'!I$39-'Summary Data'!I32*'Summary Data'!I$40)*$A76/17)</f>
        <v>0</v>
      </c>
      <c r="J76" s="12">
        <f>('Summary Data'!J14-('Summary Data'!J15*'Summary Data'!J$39-'Summary Data'!J32*'Summary Data'!J$40)*$A76/17)</f>
        <v>0</v>
      </c>
      <c r="K76" s="12">
        <f>('Summary Data'!K14-('Summary Data'!K15*'Summary Data'!K$39-'Summary Data'!K32*'Summary Data'!K$40)*$A76/17)</f>
        <v>0</v>
      </c>
      <c r="L76" s="12">
        <f>('Summary Data'!L14-('Summary Data'!L15*'Summary Data'!L$39-'Summary Data'!L32*'Summary Data'!L$40)*$A76/17)</f>
        <v>-1.734723475976807E-18</v>
      </c>
      <c r="M76" s="12">
        <f>('Summary Data'!M14-('Summary Data'!M15*'Summary Data'!M$39-'Summary Data'!M32*'Summary Data'!M$40)*$A76/17)</f>
        <v>0</v>
      </c>
      <c r="N76" s="12">
        <f>('Summary Data'!N14-('Summary Data'!N15*'Summary Data'!N$39-'Summary Data'!N32*'Summary Data'!N$40)*$A76/17)</f>
        <v>3.469446951953614E-18</v>
      </c>
      <c r="O76" s="12">
        <f>('Summary Data'!O14-('Summary Data'!O15*'Summary Data'!O$39-'Summary Data'!O32*'Summary Data'!O$40)*$A76/17)</f>
        <v>1.734723475976807E-18</v>
      </c>
      <c r="P76" s="12">
        <f>('Summary Data'!P14-('Summary Data'!P15*'Summary Data'!P$39-'Summary Data'!P32*'Summary Data'!P$40)*$A76/17)</f>
        <v>-1.3877787807814457E-17</v>
      </c>
      <c r="Q76" s="12">
        <f>('Summary Data'!Q14-('Summary Data'!Q15*'Summary Data'!Q$39-'Summary Data'!Q32*'Summary Data'!Q$40)*$A76/17)</f>
        <v>0</v>
      </c>
      <c r="R76" s="12">
        <f>('Summary Data'!R14-('Summary Data'!R15*'Summary Data'!R$39-'Summary Data'!R32*'Summary Data'!R$40)*$A76/17)</f>
        <v>0</v>
      </c>
      <c r="S76" s="12">
        <f>('Summary Data'!S14-('Summary Data'!S15*'Summary Data'!S$39-'Summary Data'!S32*'Summary Data'!S$40)*$A76/17)</f>
        <v>0</v>
      </c>
      <c r="T76" s="12">
        <f>('Summary Data'!T14-('Summary Data'!T15*'Summary Data'!T$39-'Summary Data'!T32*'Summary Data'!T$40)*$A76/17)</f>
        <v>-1.734723475976807E-18</v>
      </c>
      <c r="U76" s="12">
        <f>('Summary Data'!U14-('Summary Data'!U15*'Summary Data'!U$39-'Summary Data'!U32*'Summary Data'!U$40)*$A76/17)</f>
        <v>-5.421010862427522E-20</v>
      </c>
      <c r="V76" s="69">
        <f t="shared" si="30"/>
        <v>-1.1119443959548796E-18</v>
      </c>
    </row>
    <row r="77" spans="1:22" ht="11.25">
      <c r="A77" s="70">
        <v>11</v>
      </c>
      <c r="B77" s="12">
        <f>('Summary Data'!B15-('Summary Data'!B16*'Summary Data'!B$39-'Summary Data'!B33*'Summary Data'!B$40)*$A77/17)</f>
        <v>0.5683981907710278</v>
      </c>
      <c r="C77" s="12">
        <f>('Summary Data'!C15-('Summary Data'!C16*'Summary Data'!C$39-'Summary Data'!C33*'Summary Data'!C$40)*$A77/17)</f>
        <v>0.617810608506037</v>
      </c>
      <c r="D77" s="12">
        <f>('Summary Data'!D15-('Summary Data'!D16*'Summary Data'!D$39-'Summary Data'!D33*'Summary Data'!D$40)*$A77/17)</f>
        <v>0.6137158854028165</v>
      </c>
      <c r="E77" s="12">
        <f>('Summary Data'!E15-('Summary Data'!E16*'Summary Data'!E$39-'Summary Data'!E33*'Summary Data'!E$40)*$A77/17)</f>
        <v>0.6206687781440885</v>
      </c>
      <c r="F77" s="12">
        <f>('Summary Data'!F15-('Summary Data'!F16*'Summary Data'!F$39-'Summary Data'!F33*'Summary Data'!F$40)*$A77/17)</f>
        <v>0.6246928163851931</v>
      </c>
      <c r="G77" s="12">
        <f>('Summary Data'!G15-('Summary Data'!G16*'Summary Data'!G$39-'Summary Data'!G33*'Summary Data'!G$40)*$A77/17)</f>
        <v>0.6258066034697501</v>
      </c>
      <c r="H77" s="12">
        <f>('Summary Data'!H15-('Summary Data'!H16*'Summary Data'!H$39-'Summary Data'!H33*'Summary Data'!H$40)*$A77/17)</f>
        <v>0.6235336837541958</v>
      </c>
      <c r="I77" s="12">
        <f>('Summary Data'!I15-('Summary Data'!I16*'Summary Data'!I$39-'Summary Data'!I33*'Summary Data'!I$40)*$A77/17)</f>
        <v>0.620640434289935</v>
      </c>
      <c r="J77" s="12">
        <f>('Summary Data'!J15-('Summary Data'!J16*'Summary Data'!J$39-'Summary Data'!J33*'Summary Data'!J$40)*$A77/17)</f>
        <v>0.6230399101751289</v>
      </c>
      <c r="K77" s="12">
        <f>('Summary Data'!K15-('Summary Data'!K16*'Summary Data'!K$39-'Summary Data'!K33*'Summary Data'!K$40)*$A77/17)</f>
        <v>0.6194530139042695</v>
      </c>
      <c r="L77" s="12">
        <f>('Summary Data'!L15-('Summary Data'!L16*'Summary Data'!L$39-'Summary Data'!L33*'Summary Data'!L$40)*$A77/17)</f>
        <v>0.6346326220114453</v>
      </c>
      <c r="M77" s="12">
        <f>('Summary Data'!M15-('Summary Data'!M16*'Summary Data'!M$39-'Summary Data'!M33*'Summary Data'!M$40)*$A77/17)</f>
        <v>0.6305833326184463</v>
      </c>
      <c r="N77" s="12">
        <f>('Summary Data'!N15-('Summary Data'!N16*'Summary Data'!N$39-'Summary Data'!N33*'Summary Data'!N$40)*$A77/17)</f>
        <v>0.6305781293107439</v>
      </c>
      <c r="O77" s="12">
        <f>('Summary Data'!O15-('Summary Data'!O16*'Summary Data'!O$39-'Summary Data'!O33*'Summary Data'!O$40)*$A77/17)</f>
        <v>0.6327542420661889</v>
      </c>
      <c r="P77" s="12">
        <f>('Summary Data'!P15-('Summary Data'!P16*'Summary Data'!P$39-'Summary Data'!P33*'Summary Data'!P$40)*$A77/17)</f>
        <v>0.6307725730484766</v>
      </c>
      <c r="Q77" s="12">
        <f>('Summary Data'!Q15-('Summary Data'!Q16*'Summary Data'!Q$39-'Summary Data'!Q33*'Summary Data'!Q$40)*$A77/17)</f>
        <v>0.6260288436104612</v>
      </c>
      <c r="R77" s="12">
        <f>('Summary Data'!R15-('Summary Data'!R16*'Summary Data'!R$39-'Summary Data'!R33*'Summary Data'!R$40)*$A77/17)</f>
        <v>0.6221114464717995</v>
      </c>
      <c r="S77" s="12">
        <f>('Summary Data'!S15-('Summary Data'!S16*'Summary Data'!S$39-'Summary Data'!S33*'Summary Data'!S$40)*$A77/17)</f>
        <v>0.6231012151314128</v>
      </c>
      <c r="T77" s="12">
        <f>('Summary Data'!T15-('Summary Data'!T16*'Summary Data'!T$39-'Summary Data'!T33*'Summary Data'!T$40)*$A77/17)</f>
        <v>0.6248685037341851</v>
      </c>
      <c r="U77" s="12">
        <f>('Summary Data'!U15-('Summary Data'!U16*'Summary Data'!U$39-'Summary Data'!U33*'Summary Data'!U$40)*$A77/17)</f>
        <v>0.5925236432337906</v>
      </c>
      <c r="V77" s="69">
        <f t="shared" si="30"/>
        <v>0.6221012566969027</v>
      </c>
    </row>
    <row r="78" spans="1:25" ht="11.25">
      <c r="A78" s="70">
        <v>12</v>
      </c>
      <c r="B78" s="389">
        <f>('Summary Data'!B16-('Summary Data'!B17*'Summary Data'!B$39-'Summary Data'!B34*'Summary Data'!B$40)*$A78/17)*10</f>
        <v>-0.0812234949927846</v>
      </c>
      <c r="C78" s="389">
        <f>('Summary Data'!C16-('Summary Data'!C17*'Summary Data'!C$39-'Summary Data'!C34*'Summary Data'!C$40)*$A78/17)*10</f>
        <v>0.003986018938194432</v>
      </c>
      <c r="D78" s="389">
        <f>('Summary Data'!D16-('Summary Data'!D17*'Summary Data'!D$39-'Summary Data'!D34*'Summary Data'!D$40)*$A78/17)*10</f>
        <v>-0.013992151507358493</v>
      </c>
      <c r="E78" s="389">
        <f>('Summary Data'!E16-('Summary Data'!E17*'Summary Data'!E$39-'Summary Data'!E34*'Summary Data'!E$40)*$A78/17)*10</f>
        <v>0.012051773141990699</v>
      </c>
      <c r="F78" s="389">
        <f>('Summary Data'!F16-('Summary Data'!F17*'Summary Data'!F$39-'Summary Data'!F34*'Summary Data'!F$40)*$A78/17)*10</f>
        <v>0.004657330800015096</v>
      </c>
      <c r="G78" s="389">
        <f>('Summary Data'!G16-('Summary Data'!G17*'Summary Data'!G$39-'Summary Data'!G34*'Summary Data'!G$40)*$A78/17)*10</f>
        <v>-0.004644983505300297</v>
      </c>
      <c r="H78" s="389">
        <f>('Summary Data'!H16-('Summary Data'!H17*'Summary Data'!H$39-'Summary Data'!H34*'Summary Data'!H$40)*$A78/17)*10</f>
        <v>-0.015831614188185808</v>
      </c>
      <c r="I78" s="389">
        <f>('Summary Data'!I16-('Summary Data'!I17*'Summary Data'!I$39-'Summary Data'!I34*'Summary Data'!I$40)*$A78/17)*10</f>
        <v>-0.01744605771787166</v>
      </c>
      <c r="J78" s="389">
        <f>('Summary Data'!J16-('Summary Data'!J17*'Summary Data'!J$39-'Summary Data'!J34*'Summary Data'!J$40)*$A78/17)*10</f>
        <v>-0.01260731602291355</v>
      </c>
      <c r="K78" s="389">
        <f>('Summary Data'!K16-('Summary Data'!K17*'Summary Data'!K$39-'Summary Data'!K34*'Summary Data'!K$40)*$A78/17)*10</f>
        <v>-0.022600562404800253</v>
      </c>
      <c r="L78" s="389">
        <f>('Summary Data'!L16-('Summary Data'!L17*'Summary Data'!L$39-'Summary Data'!L34*'Summary Data'!L$40)*$A78/17)*10</f>
        <v>0.00546416566799577</v>
      </c>
      <c r="M78" s="389">
        <f>('Summary Data'!M16-('Summary Data'!M17*'Summary Data'!M$39-'Summary Data'!M34*'Summary Data'!M$40)*$A78/17)*10</f>
        <v>-0.01804914388480548</v>
      </c>
      <c r="N78" s="389">
        <f>('Summary Data'!N16-('Summary Data'!N17*'Summary Data'!N$39-'Summary Data'!N34*'Summary Data'!N$40)*$A78/17)*10</f>
        <v>-0.02060015718519832</v>
      </c>
      <c r="O78" s="389">
        <f>('Summary Data'!O16-('Summary Data'!O17*'Summary Data'!O$39-'Summary Data'!O34*'Summary Data'!O$40)*$A78/17)*10</f>
        <v>0.005272815210075091</v>
      </c>
      <c r="P78" s="389">
        <f>('Summary Data'!P16-('Summary Data'!P17*'Summary Data'!P$39-'Summary Data'!P34*'Summary Data'!P$40)*$A78/17)*10</f>
        <v>-0.0006549190481969745</v>
      </c>
      <c r="Q78" s="389">
        <f>('Summary Data'!Q16-('Summary Data'!Q17*'Summary Data'!Q$39-'Summary Data'!Q34*'Summary Data'!Q$40)*$A78/17)*10</f>
        <v>-0.03248492970253518</v>
      </c>
      <c r="R78" s="389">
        <f>('Summary Data'!R16-('Summary Data'!R17*'Summary Data'!R$39-'Summary Data'!R34*'Summary Data'!R$40)*$A78/17)*10</f>
        <v>0.009905685008832453</v>
      </c>
      <c r="S78" s="389">
        <f>('Summary Data'!S16-('Summary Data'!S17*'Summary Data'!S$39-'Summary Data'!S34*'Summary Data'!S$40)*$A78/17)*10</f>
        <v>0.017564483376326927</v>
      </c>
      <c r="T78" s="389">
        <f>('Summary Data'!T16-('Summary Data'!T17*'Summary Data'!T$39-'Summary Data'!T34*'Summary Data'!T$40)*$A78/17)*10</f>
        <v>0.026552862709301905</v>
      </c>
      <c r="U78" s="389">
        <f>('Summary Data'!U16-('Summary Data'!U17*'Summary Data'!U$39-'Summary Data'!U34*'Summary Data'!U$40)*$A78/17)*10</f>
        <v>-0.06012853015186324</v>
      </c>
      <c r="V78" s="69">
        <f aca="true" t="shared" si="31" ref="V78:V83">(B78*B$67+C78*C$67+D78*D$67+E78*E$67+F78*F$67+G78*G$67+H78*H$67+I78*I$67+J78*J$67+K78*K$67+L78*L$67+M78*M$67+N78*N$67+O78*O$67+P78*P$67+Q78*Q$67+R78*R$67+S78*S$67+T78*T$67+U78*U$67)/SUM(B$67:U$67)/10</f>
        <v>-0.000802430922545775</v>
      </c>
      <c r="Y78" s="390" t="s">
        <v>57</v>
      </c>
    </row>
    <row r="79" spans="1:25" ht="11.25">
      <c r="A79" s="70">
        <v>13</v>
      </c>
      <c r="B79" s="389">
        <f>('Summary Data'!B17-('Summary Data'!B18*'Summary Data'!B$39-'Summary Data'!B35*'Summary Data'!B$40)*$A79/17)*10</f>
        <v>0.8493369355850316</v>
      </c>
      <c r="C79" s="389">
        <f>('Summary Data'!C17-('Summary Data'!C18*'Summary Data'!C$39-'Summary Data'!C35*'Summary Data'!C$40)*$A79/17)*10</f>
        <v>0.6372612375216858</v>
      </c>
      <c r="D79" s="389">
        <f>('Summary Data'!D17-('Summary Data'!D18*'Summary Data'!D$39-'Summary Data'!D35*'Summary Data'!D$40)*$A79/17)*10</f>
        <v>0.6801163206413375</v>
      </c>
      <c r="E79" s="389">
        <f>('Summary Data'!E17-('Summary Data'!E18*'Summary Data'!E$39-'Summary Data'!E35*'Summary Data'!E$40)*$A79/17)*10</f>
        <v>0.6288611168517442</v>
      </c>
      <c r="F79" s="389">
        <f>('Summary Data'!F17-('Summary Data'!F18*'Summary Data'!F$39-'Summary Data'!F35*'Summary Data'!F$40)*$A79/17)*10</f>
        <v>0.633512835883284</v>
      </c>
      <c r="G79" s="389">
        <f>('Summary Data'!G17-('Summary Data'!G18*'Summary Data'!G$39-'Summary Data'!G35*'Summary Data'!G$40)*$A79/17)*10</f>
        <v>0.641814343420919</v>
      </c>
      <c r="H79" s="389">
        <f>('Summary Data'!H17-('Summary Data'!H18*'Summary Data'!H$39-'Summary Data'!H35*'Summary Data'!H$40)*$A79/17)*10</f>
        <v>0.6430854481104145</v>
      </c>
      <c r="I79" s="389">
        <f>('Summary Data'!I17-('Summary Data'!I18*'Summary Data'!I$39-'Summary Data'!I35*'Summary Data'!I$40)*$A79/17)*10</f>
        <v>0.6393509360434056</v>
      </c>
      <c r="J79" s="389">
        <f>('Summary Data'!J17-('Summary Data'!J18*'Summary Data'!J$39-'Summary Data'!J35*'Summary Data'!J$40)*$A79/17)*10</f>
        <v>0.6317591610678369</v>
      </c>
      <c r="K79" s="389">
        <f>('Summary Data'!K17-('Summary Data'!K18*'Summary Data'!K$39-'Summary Data'!K35*'Summary Data'!K$40)*$A79/17)*10</f>
        <v>0.6312898232066854</v>
      </c>
      <c r="L79" s="389">
        <f>('Summary Data'!L17-('Summary Data'!L18*'Summary Data'!L$39-'Summary Data'!L35*'Summary Data'!L$40)*$A79/17)*10</f>
        <v>0.6379949799460839</v>
      </c>
      <c r="M79" s="389">
        <f>('Summary Data'!M17-('Summary Data'!M18*'Summary Data'!M$39-'Summary Data'!M35*'Summary Data'!M$40)*$A79/17)*10</f>
        <v>0.6369697746083968</v>
      </c>
      <c r="N79" s="389">
        <f>('Summary Data'!N17-('Summary Data'!N18*'Summary Data'!N$39-'Summary Data'!N35*'Summary Data'!N$40)*$A79/17)*10</f>
        <v>0.6576574166846961</v>
      </c>
      <c r="O79" s="389">
        <f>('Summary Data'!O17-('Summary Data'!O18*'Summary Data'!O$39-'Summary Data'!O35*'Summary Data'!O$40)*$A79/17)*10</f>
        <v>0.6546556210507798</v>
      </c>
      <c r="P79" s="389">
        <f>('Summary Data'!P17-('Summary Data'!P18*'Summary Data'!P$39-'Summary Data'!P35*'Summary Data'!P$40)*$A79/17)*10</f>
        <v>0.6253458626465038</v>
      </c>
      <c r="Q79" s="389">
        <f>('Summary Data'!Q17-('Summary Data'!Q18*'Summary Data'!Q$39-'Summary Data'!Q35*'Summary Data'!Q$40)*$A79/17)*10</f>
        <v>0.6102065246446672</v>
      </c>
      <c r="R79" s="389">
        <f>('Summary Data'!R17-('Summary Data'!R18*'Summary Data'!R$39-'Summary Data'!R35*'Summary Data'!R$40)*$A79/17)*10</f>
        <v>0.6313390127364906</v>
      </c>
      <c r="S79" s="389">
        <f>('Summary Data'!S17-('Summary Data'!S18*'Summary Data'!S$39-'Summary Data'!S35*'Summary Data'!S$40)*$A79/17)*10</f>
        <v>0.6444886250091321</v>
      </c>
      <c r="T79" s="389">
        <f>('Summary Data'!T17-('Summary Data'!T18*'Summary Data'!T$39-'Summary Data'!T35*'Summary Data'!T$40)*$A79/17)*10</f>
        <v>0.6631450060827955</v>
      </c>
      <c r="U79" s="389">
        <f>('Summary Data'!U17-('Summary Data'!U18*'Summary Data'!U$39-'Summary Data'!U35*'Summary Data'!U$40)*$A79/17)*10</f>
        <v>0.5496268843705133</v>
      </c>
      <c r="V79" s="69">
        <f t="shared" si="31"/>
        <v>0.06437274169789761</v>
      </c>
      <c r="Y79" s="390" t="s">
        <v>57</v>
      </c>
    </row>
    <row r="80" spans="1:25" ht="11.25">
      <c r="A80" s="70">
        <v>14</v>
      </c>
      <c r="B80" s="389">
        <f>('Summary Data'!B18-('Summary Data'!B19*'Summary Data'!B$39-'Summary Data'!B36*'Summary Data'!B$40)*$A80/17)*10</f>
        <v>-0.014932230468305274</v>
      </c>
      <c r="C80" s="389">
        <f>('Summary Data'!C18-('Summary Data'!C19*'Summary Data'!C$39-'Summary Data'!C36*'Summary Data'!C$40)*$A80/17)*10</f>
        <v>-0.03184123794721252</v>
      </c>
      <c r="D80" s="389">
        <f>('Summary Data'!D18-('Summary Data'!D19*'Summary Data'!D$39-'Summary Data'!D36*'Summary Data'!D$40)*$A80/17)*10</f>
        <v>-0.03042806799360829</v>
      </c>
      <c r="E80" s="389">
        <f>('Summary Data'!E18-('Summary Data'!E19*'Summary Data'!E$39-'Summary Data'!E36*'Summary Data'!E$40)*$A80/17)*10</f>
        <v>-0.02044834977057454</v>
      </c>
      <c r="F80" s="389">
        <f>('Summary Data'!F18-('Summary Data'!F19*'Summary Data'!F$39-'Summary Data'!F36*'Summary Data'!F$40)*$A80/17)*10</f>
        <v>-0.019995475479318577</v>
      </c>
      <c r="G80" s="389">
        <f>('Summary Data'!G18-('Summary Data'!G19*'Summary Data'!G$39-'Summary Data'!G36*'Summary Data'!G$40)*$A80/17)*10</f>
        <v>-0.017971588212174705</v>
      </c>
      <c r="H80" s="389">
        <f>('Summary Data'!H18-('Summary Data'!H19*'Summary Data'!H$39-'Summary Data'!H36*'Summary Data'!H$40)*$A80/17)*10</f>
        <v>-0.02370842723201476</v>
      </c>
      <c r="I80" s="389">
        <f>('Summary Data'!I18-('Summary Data'!I19*'Summary Data'!I$39-'Summary Data'!I36*'Summary Data'!I$40)*$A80/17)*10</f>
        <v>-0.02559897076853076</v>
      </c>
      <c r="J80" s="389">
        <f>('Summary Data'!J18-('Summary Data'!J19*'Summary Data'!J$39-'Summary Data'!J36*'Summary Data'!J$40)*$A80/17)*10</f>
        <v>-0.02372336504948171</v>
      </c>
      <c r="K80" s="389">
        <f>('Summary Data'!K18-('Summary Data'!K19*'Summary Data'!K$39-'Summary Data'!K36*'Summary Data'!K$40)*$A80/17)*10</f>
        <v>-0.033286872332285326</v>
      </c>
      <c r="L80" s="389">
        <f>('Summary Data'!L18-('Summary Data'!L19*'Summary Data'!L$39-'Summary Data'!L36*'Summary Data'!L$40)*$A80/17)*10</f>
        <v>-0.02862675144130198</v>
      </c>
      <c r="M80" s="389">
        <f>('Summary Data'!M18-('Summary Data'!M19*'Summary Data'!M$39-'Summary Data'!M36*'Summary Data'!M$40)*$A80/17)*10</f>
        <v>-0.032045026926489764</v>
      </c>
      <c r="N80" s="389">
        <f>('Summary Data'!N18-('Summary Data'!N19*'Summary Data'!N$39-'Summary Data'!N36*'Summary Data'!N$40)*$A80/17)*10</f>
        <v>-0.03018210854501274</v>
      </c>
      <c r="O80" s="389">
        <f>('Summary Data'!O18-('Summary Data'!O19*'Summary Data'!O$39-'Summary Data'!O36*'Summary Data'!O$40)*$A80/17)*10</f>
        <v>-0.023553293758152814</v>
      </c>
      <c r="P80" s="389">
        <f>('Summary Data'!P18-('Summary Data'!P19*'Summary Data'!P$39-'Summary Data'!P36*'Summary Data'!P$40)*$A80/17)*10</f>
        <v>-0.014622126045685059</v>
      </c>
      <c r="Q80" s="389">
        <f>('Summary Data'!Q18-('Summary Data'!Q19*'Summary Data'!Q$39-'Summary Data'!Q36*'Summary Data'!Q$40)*$A80/17)*10</f>
        <v>-0.02363347526136405</v>
      </c>
      <c r="R80" s="389">
        <f>('Summary Data'!R18-('Summary Data'!R19*'Summary Data'!R$39-'Summary Data'!R36*'Summary Data'!R$40)*$A80/17)*10</f>
        <v>-0.02265196328847926</v>
      </c>
      <c r="S80" s="389">
        <f>('Summary Data'!S18-('Summary Data'!S19*'Summary Data'!S$39-'Summary Data'!S36*'Summary Data'!S$40)*$A80/17)*10</f>
        <v>-0.02242394801679619</v>
      </c>
      <c r="T80" s="389">
        <f>('Summary Data'!T18-('Summary Data'!T19*'Summary Data'!T$39-'Summary Data'!T36*'Summary Data'!T$40)*$A80/17)*10</f>
        <v>-0.008672952347232928</v>
      </c>
      <c r="U80" s="389">
        <f>('Summary Data'!U18-('Summary Data'!U19*'Summary Data'!U$39-'Summary Data'!U36*'Summary Data'!U$40)*$A80/17)*10</f>
        <v>-0.0467851483730419</v>
      </c>
      <c r="V80" s="69">
        <f t="shared" si="31"/>
        <v>-0.002451076402391793</v>
      </c>
      <c r="Y80" s="390" t="s">
        <v>57</v>
      </c>
    </row>
    <row r="81" spans="1:25" ht="11.25">
      <c r="A81" s="70">
        <v>15</v>
      </c>
      <c r="B81" s="389">
        <f>('Summary Data'!B19-('Summary Data'!B20*'Summary Data'!B$39-'Summary Data'!B37*'Summary Data'!B$40)*$A81/17)*10</f>
        <v>-0.114317</v>
      </c>
      <c r="C81" s="389">
        <f>('Summary Data'!C19-('Summary Data'!C20*'Summary Data'!C$39-'Summary Data'!C37*'Summary Data'!C$40)*$A81/17)*10</f>
        <v>0.205486</v>
      </c>
      <c r="D81" s="389">
        <f>('Summary Data'!D19-('Summary Data'!D20*'Summary Data'!D$39-'Summary Data'!D37*'Summary Data'!D$40)*$A81/17)*10</f>
        <v>0.20325320000000002</v>
      </c>
      <c r="E81" s="389">
        <f>('Summary Data'!E19-('Summary Data'!E20*'Summary Data'!E$39-'Summary Data'!E37*'Summary Data'!E$40)*$A81/17)*10</f>
        <v>0.1862522</v>
      </c>
      <c r="F81" s="389">
        <f>('Summary Data'!F19-('Summary Data'!F20*'Summary Data'!F$39-'Summary Data'!F37*'Summary Data'!F$40)*$A81/17)*10</f>
        <v>0.17368640000000002</v>
      </c>
      <c r="G81" s="389">
        <f>('Summary Data'!G19-('Summary Data'!G20*'Summary Data'!G$39-'Summary Data'!G37*'Summary Data'!G$40)*$A81/17)*10</f>
        <v>0.17276989999999998</v>
      </c>
      <c r="H81" s="389">
        <f>('Summary Data'!H19-('Summary Data'!H20*'Summary Data'!H$39-'Summary Data'!H37*'Summary Data'!H$40)*$A81/17)*10</f>
        <v>0.179112</v>
      </c>
      <c r="I81" s="389">
        <f>('Summary Data'!I19-('Summary Data'!I20*'Summary Data'!I$39-'Summary Data'!I37*'Summary Data'!I$40)*$A81/17)*10</f>
        <v>0.1645692</v>
      </c>
      <c r="J81" s="389">
        <f>('Summary Data'!J19-('Summary Data'!J20*'Summary Data'!J$39-'Summary Data'!J37*'Summary Data'!J$40)*$A81/17)*10</f>
        <v>0.1816882</v>
      </c>
      <c r="K81" s="389">
        <f>('Summary Data'!K19-('Summary Data'!K20*'Summary Data'!K$39-'Summary Data'!K37*'Summary Data'!K$40)*$A81/17)*10</f>
        <v>0.1757388</v>
      </c>
      <c r="L81" s="389">
        <f>('Summary Data'!L19-('Summary Data'!L20*'Summary Data'!L$39-'Summary Data'!L37*'Summary Data'!L$40)*$A81/17)*10</f>
        <v>0.18868429999999997</v>
      </c>
      <c r="M81" s="389">
        <f>('Summary Data'!M19-('Summary Data'!M20*'Summary Data'!M$39-'Summary Data'!M37*'Summary Data'!M$40)*$A81/17)*10</f>
        <v>0.19581939999999998</v>
      </c>
      <c r="N81" s="389">
        <f>('Summary Data'!N19-('Summary Data'!N20*'Summary Data'!N$39-'Summary Data'!N37*'Summary Data'!N$40)*$A81/17)*10</f>
        <v>0.192187</v>
      </c>
      <c r="O81" s="389">
        <f>('Summary Data'!O19-('Summary Data'!O20*'Summary Data'!O$39-'Summary Data'!O37*'Summary Data'!O$40)*$A81/17)*10</f>
        <v>0.1760446</v>
      </c>
      <c r="P81" s="389">
        <f>('Summary Data'!P19-('Summary Data'!P20*'Summary Data'!P$39-'Summary Data'!P37*'Summary Data'!P$40)*$A81/17)*10</f>
        <v>0.16735909999999998</v>
      </c>
      <c r="Q81" s="389">
        <f>('Summary Data'!Q19-('Summary Data'!Q20*'Summary Data'!Q$39-'Summary Data'!Q37*'Summary Data'!Q$40)*$A81/17)*10</f>
        <v>0.20531359999999999</v>
      </c>
      <c r="R81" s="389">
        <f>('Summary Data'!R19-('Summary Data'!R20*'Summary Data'!R$39-'Summary Data'!R37*'Summary Data'!R$40)*$A81/17)*10</f>
        <v>0.1791161</v>
      </c>
      <c r="S81" s="389">
        <f>('Summary Data'!S19-('Summary Data'!S20*'Summary Data'!S$39-'Summary Data'!S37*'Summary Data'!S$40)*$A81/17)*10</f>
        <v>0.1787983</v>
      </c>
      <c r="T81" s="389">
        <f>('Summary Data'!T19-('Summary Data'!T20*'Summary Data'!T$39-'Summary Data'!T37*'Summary Data'!T$40)*$A81/17)*10</f>
        <v>0.1944019</v>
      </c>
      <c r="U81" s="389">
        <f>('Summary Data'!U19-('Summary Data'!U20*'Summary Data'!U$39-'Summary Data'!U37*'Summary Data'!U$40)*$A81/17)*10</f>
        <v>0.09176201</v>
      </c>
      <c r="V81" s="69">
        <f t="shared" si="31"/>
        <v>0.017300408659346865</v>
      </c>
      <c r="Y81" s="390" t="s">
        <v>57</v>
      </c>
    </row>
    <row r="82" spans="1:25" ht="11.25">
      <c r="A82" s="70">
        <v>16</v>
      </c>
      <c r="B82" s="389">
        <f>('Summary Data'!B20-('Summary Data'!B21*'Summary Data'!B$39-'Summary Data'!B38*'Summary Data'!B$40)*$A82/17)*10</f>
        <v>0</v>
      </c>
      <c r="C82" s="389">
        <f>('Summary Data'!C20-('Summary Data'!C21*'Summary Data'!C$39-'Summary Data'!C38*'Summary Data'!C$40)*$A82/17)*10</f>
        <v>0</v>
      </c>
      <c r="D82" s="389">
        <f>('Summary Data'!D20-('Summary Data'!D21*'Summary Data'!D$39-'Summary Data'!D38*'Summary Data'!D$40)*$A82/17)*10</f>
        <v>0</v>
      </c>
      <c r="E82" s="389">
        <f>('Summary Data'!E20-('Summary Data'!E21*'Summary Data'!E$39-'Summary Data'!E38*'Summary Data'!E$40)*$A82/17)*10</f>
        <v>0</v>
      </c>
      <c r="F82" s="389">
        <f>('Summary Data'!F20-('Summary Data'!F21*'Summary Data'!F$39-'Summary Data'!F38*'Summary Data'!F$40)*$A82/17)*10</f>
        <v>0</v>
      </c>
      <c r="G82" s="389">
        <f>('Summary Data'!G20-('Summary Data'!G21*'Summary Data'!G$39-'Summary Data'!G38*'Summary Data'!G$40)*$A82/17)*10</f>
        <v>0</v>
      </c>
      <c r="H82" s="389">
        <f>('Summary Data'!H20-('Summary Data'!H21*'Summary Data'!H$39-'Summary Data'!H38*'Summary Data'!H$40)*$A82/17)*10</f>
        <v>0</v>
      </c>
      <c r="I82" s="389">
        <f>('Summary Data'!I20-('Summary Data'!I21*'Summary Data'!I$39-'Summary Data'!I38*'Summary Data'!I$40)*$A82/17)*10</f>
        <v>0</v>
      </c>
      <c r="J82" s="389">
        <f>('Summary Data'!J20-('Summary Data'!J21*'Summary Data'!J$39-'Summary Data'!J38*'Summary Data'!J$40)*$A82/17)*10</f>
        <v>0</v>
      </c>
      <c r="K82" s="389">
        <f>('Summary Data'!K20-('Summary Data'!K21*'Summary Data'!K$39-'Summary Data'!K38*'Summary Data'!K$40)*$A82/17)*10</f>
        <v>0</v>
      </c>
      <c r="L82" s="389">
        <f>('Summary Data'!L20-('Summary Data'!L21*'Summary Data'!L$39-'Summary Data'!L38*'Summary Data'!L$40)*$A82/17)*10</f>
        <v>0</v>
      </c>
      <c r="M82" s="389">
        <f>('Summary Data'!M20-('Summary Data'!M21*'Summary Data'!M$39-'Summary Data'!M38*'Summary Data'!M$40)*$A82/17)*10</f>
        <v>0</v>
      </c>
      <c r="N82" s="389">
        <f>('Summary Data'!N20-('Summary Data'!N21*'Summary Data'!N$39-'Summary Data'!N38*'Summary Data'!N$40)*$A82/17)*10</f>
        <v>0</v>
      </c>
      <c r="O82" s="389">
        <f>('Summary Data'!O20-('Summary Data'!O21*'Summary Data'!O$39-'Summary Data'!O38*'Summary Data'!O$40)*$A82/17)*10</f>
        <v>0</v>
      </c>
      <c r="P82" s="389">
        <f>('Summary Data'!P20-('Summary Data'!P21*'Summary Data'!P$39-'Summary Data'!P38*'Summary Data'!P$40)*$A82/17)*10</f>
        <v>0</v>
      </c>
      <c r="Q82" s="389">
        <f>('Summary Data'!Q20-('Summary Data'!Q21*'Summary Data'!Q$39-'Summary Data'!Q38*'Summary Data'!Q$40)*$A82/17)*10</f>
        <v>0</v>
      </c>
      <c r="R82" s="389">
        <f>('Summary Data'!R20-('Summary Data'!R21*'Summary Data'!R$39-'Summary Data'!R38*'Summary Data'!R$40)*$A82/17)*10</f>
        <v>0</v>
      </c>
      <c r="S82" s="389">
        <f>('Summary Data'!S20-('Summary Data'!S21*'Summary Data'!S$39-'Summary Data'!S38*'Summary Data'!S$40)*$A82/17)*10</f>
        <v>0</v>
      </c>
      <c r="T82" s="389">
        <f>('Summary Data'!T20-('Summary Data'!T21*'Summary Data'!T$39-'Summary Data'!T38*'Summary Data'!T$40)*$A82/17)*10</f>
        <v>0</v>
      </c>
      <c r="U82" s="389">
        <f>('Summary Data'!U20-('Summary Data'!U21*'Summary Data'!U$39-'Summary Data'!U38*'Summary Data'!U$40)*$A82/17)*10</f>
        <v>0</v>
      </c>
      <c r="V82" s="69">
        <f t="shared" si="31"/>
        <v>0</v>
      </c>
      <c r="Y82" s="390" t="s">
        <v>57</v>
      </c>
    </row>
    <row r="83" spans="1:25" ht="12" thickBot="1">
      <c r="A83" s="71">
        <v>17</v>
      </c>
      <c r="B83" s="391">
        <f>'Summary Data'!B21*10</f>
        <v>0</v>
      </c>
      <c r="C83" s="391">
        <f>'Summary Data'!C21*10</f>
        <v>0</v>
      </c>
      <c r="D83" s="391">
        <f>'Summary Data'!D21*10</f>
        <v>0</v>
      </c>
      <c r="E83" s="391">
        <f>'Summary Data'!E21*10</f>
        <v>0</v>
      </c>
      <c r="F83" s="391">
        <f>'Summary Data'!F21*10</f>
        <v>0</v>
      </c>
      <c r="G83" s="391">
        <f>'Summary Data'!G21*10</f>
        <v>0</v>
      </c>
      <c r="H83" s="391">
        <f>'Summary Data'!H21*10</f>
        <v>0</v>
      </c>
      <c r="I83" s="391">
        <f>'Summary Data'!I21*10</f>
        <v>0</v>
      </c>
      <c r="J83" s="391">
        <f>'Summary Data'!J21*10</f>
        <v>0</v>
      </c>
      <c r="K83" s="391">
        <f>'Summary Data'!K21*10</f>
        <v>0</v>
      </c>
      <c r="L83" s="391">
        <f>'Summary Data'!L21*10</f>
        <v>0</v>
      </c>
      <c r="M83" s="391">
        <f>'Summary Data'!M21*10</f>
        <v>0</v>
      </c>
      <c r="N83" s="391">
        <f>'Summary Data'!N21*10</f>
        <v>0</v>
      </c>
      <c r="O83" s="391">
        <f>'Summary Data'!O21*10</f>
        <v>0</v>
      </c>
      <c r="P83" s="391">
        <f>'Summary Data'!P21*10</f>
        <v>0</v>
      </c>
      <c r="Q83" s="391">
        <f>'Summary Data'!Q21*10</f>
        <v>0</v>
      </c>
      <c r="R83" s="391">
        <f>'Summary Data'!R21*10</f>
        <v>0</v>
      </c>
      <c r="S83" s="391">
        <f>'Summary Data'!S21*10</f>
        <v>0</v>
      </c>
      <c r="T83" s="391">
        <f>'Summary Data'!T21*10</f>
        <v>0</v>
      </c>
      <c r="U83" s="391">
        <f>'Summary Data'!U21*10</f>
        <v>0</v>
      </c>
      <c r="V83" s="28">
        <f t="shared" si="31"/>
        <v>0</v>
      </c>
      <c r="Y83" s="390" t="s">
        <v>57</v>
      </c>
    </row>
    <row r="84" spans="15:16" ht="12" thickBot="1">
      <c r="O84" s="66"/>
      <c r="P84" s="66"/>
    </row>
    <row r="85" spans="1:22" ht="11.25">
      <c r="A85" s="457" t="s">
        <v>91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9"/>
    </row>
    <row r="86" spans="1:22" ht="11.25">
      <c r="A86" s="67"/>
      <c r="B86" s="68" t="s">
        <v>52</v>
      </c>
      <c r="C86" s="68" t="s">
        <v>53</v>
      </c>
      <c r="D86" s="68" t="s">
        <v>54</v>
      </c>
      <c r="E86" s="68" t="s">
        <v>55</v>
      </c>
      <c r="F86" s="68" t="s">
        <v>56</v>
      </c>
      <c r="G86" s="68" t="s">
        <v>61</v>
      </c>
      <c r="H86" s="68" t="s">
        <v>62</v>
      </c>
      <c r="I86" s="68" t="s">
        <v>63</v>
      </c>
      <c r="J86" s="68" t="s">
        <v>64</v>
      </c>
      <c r="K86" s="68" t="s">
        <v>65</v>
      </c>
      <c r="L86" s="68" t="s">
        <v>66</v>
      </c>
      <c r="M86" s="68" t="s">
        <v>67</v>
      </c>
      <c r="N86" s="68" t="s">
        <v>68</v>
      </c>
      <c r="O86" s="68" t="s">
        <v>69</v>
      </c>
      <c r="P86" s="68" t="s">
        <v>70</v>
      </c>
      <c r="Q86" s="68" t="s">
        <v>71</v>
      </c>
      <c r="R86" s="68" t="s">
        <v>72</v>
      </c>
      <c r="S86" s="68" t="s">
        <v>73</v>
      </c>
      <c r="T86" s="68" t="s">
        <v>74</v>
      </c>
      <c r="U86" s="68" t="s">
        <v>75</v>
      </c>
      <c r="V86" s="13" t="s">
        <v>76</v>
      </c>
    </row>
    <row r="87" spans="1:22" ht="11.25">
      <c r="A87" s="70">
        <v>1</v>
      </c>
      <c r="B87" s="12">
        <f>('Summary Data'!B22-('Summary Data'!B6*'Summary Data'!B$40+'Summary Data'!B23*'Summary Data'!B$39)/17*$A87)</f>
        <v>16.687417768624847</v>
      </c>
      <c r="C87" s="12">
        <f>('Summary Data'!C22-('Summary Data'!C6*'Summary Data'!C$40+'Summary Data'!C23*'Summary Data'!C$39)/17*$A87)</f>
        <v>-10.71783959201761</v>
      </c>
      <c r="D87" s="12">
        <f>('Summary Data'!D22-('Summary Data'!D6*'Summary Data'!D$40+'Summary Data'!D23*'Summary Data'!D$39)/17*$A87)</f>
        <v>-8.257345671381055</v>
      </c>
      <c r="E87" s="12">
        <f>('Summary Data'!E22-('Summary Data'!E6*'Summary Data'!E$40+'Summary Data'!E23*'Summary Data'!E$39)/17*$A87)</f>
        <v>-6.605265886846499</v>
      </c>
      <c r="F87" s="12">
        <f>('Summary Data'!F22-('Summary Data'!F6*'Summary Data'!F$40+'Summary Data'!F23*'Summary Data'!F$39)/17*$A87)</f>
        <v>-2.962946221495601</v>
      </c>
      <c r="G87" s="12">
        <f>('Summary Data'!G22-('Summary Data'!G6*'Summary Data'!G$40+'Summary Data'!G23*'Summary Data'!G$39)/17*$A87)</f>
        <v>1.941283563769527</v>
      </c>
      <c r="H87" s="12">
        <f>('Summary Data'!H22-('Summary Data'!H6*'Summary Data'!H$40+'Summary Data'!H23*'Summary Data'!H$39)/17*$A87)</f>
        <v>3.9964353489267395</v>
      </c>
      <c r="I87" s="12">
        <f>('Summary Data'!I22-('Summary Data'!I6*'Summary Data'!I$40+'Summary Data'!I23*'Summary Data'!I$39)/17*$A87)</f>
        <v>4.51497491808617</v>
      </c>
      <c r="J87" s="12">
        <f>('Summary Data'!J22-('Summary Data'!J6*'Summary Data'!J$40+'Summary Data'!J23*'Summary Data'!J$39)/17*$A87)</f>
        <v>3.3561117363172737</v>
      </c>
      <c r="K87" s="12">
        <f>('Summary Data'!K22-('Summary Data'!K6*'Summary Data'!K$40+'Summary Data'!K23*'Summary Data'!K$39)/17*$A87)</f>
        <v>3.3299601142222692</v>
      </c>
      <c r="L87" s="12">
        <f>('Summary Data'!L22-('Summary Data'!L6*'Summary Data'!L$40+'Summary Data'!L23*'Summary Data'!L$39)/17*$A87)</f>
        <v>1.6560232659954734</v>
      </c>
      <c r="M87" s="12">
        <f>('Summary Data'!M22-('Summary Data'!M6*'Summary Data'!M$40+'Summary Data'!M23*'Summary Data'!M$39)/17*$A87)</f>
        <v>1.8697514412987282</v>
      </c>
      <c r="N87" s="12">
        <f>('Summary Data'!N22-('Summary Data'!N6*'Summary Data'!N$40+'Summary Data'!N23*'Summary Data'!N$39)/17*$A87)</f>
        <v>-1.2282437296263304</v>
      </c>
      <c r="O87" s="12">
        <f>('Summary Data'!O22-('Summary Data'!O6*'Summary Data'!O$40+'Summary Data'!O23*'Summary Data'!O$39)/17*$A87)</f>
        <v>-1.460912344992835</v>
      </c>
      <c r="P87" s="12">
        <f>('Summary Data'!P22-('Summary Data'!P6*'Summary Data'!P$40+'Summary Data'!P23*'Summary Data'!P$39)/17*$A87)</f>
        <v>-0.7927469573457138</v>
      </c>
      <c r="Q87" s="12">
        <f>('Summary Data'!Q22-('Summary Data'!Q6*'Summary Data'!Q$40+'Summary Data'!Q23*'Summary Data'!Q$39)/17*$A87)</f>
        <v>1.3059108365650536</v>
      </c>
      <c r="R87" s="12">
        <f>('Summary Data'!R22-('Summary Data'!R6*'Summary Data'!R$40+'Summary Data'!R23*'Summary Data'!R$39)/17*$A87)</f>
        <v>-0.9989391709755732</v>
      </c>
      <c r="S87" s="12">
        <f>('Summary Data'!S22-('Summary Data'!S6*'Summary Data'!S$40+'Summary Data'!S23*'Summary Data'!S$39)/17*$A87)</f>
        <v>-1.270557283550602</v>
      </c>
      <c r="T87" s="12">
        <f>('Summary Data'!T22-('Summary Data'!T6*'Summary Data'!T$40+'Summary Data'!T23*'Summary Data'!T$39)/17*$A87)</f>
        <v>1.2270188838977014</v>
      </c>
      <c r="U87" s="12">
        <f>('Summary Data'!U22-('Summary Data'!U6*'Summary Data'!U$40+'Summary Data'!U23*'Summary Data'!U$39)/17*$A87)</f>
        <v>4.6596957738974725</v>
      </c>
      <c r="V87" s="69">
        <f>(B87*B$67+C87*C$67+D87*D$67+E87*E$67+F87*F$67+G87*G$67+H87*H$67+I87*I$67+J87*J$67+K87*K$67+L87*L$67+M87*M$67+N87*N$67+O87*O$67+P87*P$67+Q87*Q$67+R87*R$67+S87*S$67+T87*T$67+U87*U$67)/SUM(B$67:U$67)</f>
        <v>0.04465041233796673</v>
      </c>
    </row>
    <row r="88" spans="1:22" ht="11.25">
      <c r="A88" s="70">
        <v>2</v>
      </c>
      <c r="B88" s="12">
        <f>('Summary Data'!B23-('Summary Data'!B7*'Summary Data'!B$40+'Summary Data'!B24*'Summary Data'!B$39)/17*$A88)</f>
        <v>3.3550849021216758</v>
      </c>
      <c r="C88" s="12">
        <f>('Summary Data'!C23-('Summary Data'!C7*'Summary Data'!C$40+'Summary Data'!C24*'Summary Data'!C$39)/17*$A88)</f>
        <v>3.768968942975093</v>
      </c>
      <c r="D88" s="12">
        <f>('Summary Data'!D23-('Summary Data'!D7*'Summary Data'!D$40+'Summary Data'!D24*'Summary Data'!D$39)/17*$A88)</f>
        <v>2.8901280209177154</v>
      </c>
      <c r="E88" s="12">
        <f>('Summary Data'!E23-('Summary Data'!E7*'Summary Data'!E$40+'Summary Data'!E24*'Summary Data'!E$39)/17*$A88)</f>
        <v>2.9257634391795406</v>
      </c>
      <c r="F88" s="12">
        <f>('Summary Data'!F23-('Summary Data'!F7*'Summary Data'!F$40+'Summary Data'!F24*'Summary Data'!F$39)/17*$A88)</f>
        <v>2.7867087257089693</v>
      </c>
      <c r="G88" s="12">
        <f>('Summary Data'!G23-('Summary Data'!G7*'Summary Data'!G$40+'Summary Data'!G24*'Summary Data'!G$39)/17*$A88)</f>
        <v>2.5586526933209908</v>
      </c>
      <c r="H88" s="12">
        <f>('Summary Data'!H23-('Summary Data'!H7*'Summary Data'!H$40+'Summary Data'!H24*'Summary Data'!H$39)/17*$A88)</f>
        <v>2.8453461065715238</v>
      </c>
      <c r="I88" s="12">
        <f>('Summary Data'!I23-('Summary Data'!I7*'Summary Data'!I$40+'Summary Data'!I24*'Summary Data'!I$39)/17*$A88)</f>
        <v>3.161903424989977</v>
      </c>
      <c r="J88" s="12">
        <f>('Summary Data'!J23-('Summary Data'!J7*'Summary Data'!J$40+'Summary Data'!J24*'Summary Data'!J$39)/17*$A88)</f>
        <v>4.188547571689796</v>
      </c>
      <c r="K88" s="12">
        <f>('Summary Data'!K23-('Summary Data'!K7*'Summary Data'!K$40+'Summary Data'!K24*'Summary Data'!K$39)/17*$A88)</f>
        <v>3.307176789014886</v>
      </c>
      <c r="L88" s="12">
        <f>('Summary Data'!L23-('Summary Data'!L7*'Summary Data'!L$40+'Summary Data'!L24*'Summary Data'!L$39)/17*$A88)</f>
        <v>2.861953406437328</v>
      </c>
      <c r="M88" s="12">
        <f>('Summary Data'!M23-('Summary Data'!M7*'Summary Data'!M$40+'Summary Data'!M24*'Summary Data'!M$39)/17*$A88)</f>
        <v>3.4612375653343355</v>
      </c>
      <c r="N88" s="12">
        <f>('Summary Data'!N23-('Summary Data'!N7*'Summary Data'!N$40+'Summary Data'!N24*'Summary Data'!N$39)/17*$A88)</f>
        <v>3.965608073382663</v>
      </c>
      <c r="O88" s="12">
        <f>('Summary Data'!O23-('Summary Data'!O7*'Summary Data'!O$40+'Summary Data'!O24*'Summary Data'!O$39)/17*$A88)</f>
        <v>3.804068033299959</v>
      </c>
      <c r="P88" s="12">
        <f>('Summary Data'!P23-('Summary Data'!P7*'Summary Data'!P$40+'Summary Data'!P24*'Summary Data'!P$39)/17*$A88)</f>
        <v>3.130126121894827</v>
      </c>
      <c r="Q88" s="12">
        <f>('Summary Data'!Q23-('Summary Data'!Q7*'Summary Data'!Q$40+'Summary Data'!Q24*'Summary Data'!Q$39)/17*$A88)</f>
        <v>2.4731393504478127</v>
      </c>
      <c r="R88" s="12">
        <f>('Summary Data'!R23-('Summary Data'!R7*'Summary Data'!R$40+'Summary Data'!R24*'Summary Data'!R$39)/17*$A88)</f>
        <v>3.282371651057969</v>
      </c>
      <c r="S88" s="12">
        <f>('Summary Data'!S23-('Summary Data'!S7*'Summary Data'!S$40+'Summary Data'!S24*'Summary Data'!S$39)/17*$A88)</f>
        <v>3.766862967146146</v>
      </c>
      <c r="T88" s="12">
        <f>('Summary Data'!T23-('Summary Data'!T7*'Summary Data'!T$40+'Summary Data'!T24*'Summary Data'!T$39)/17*$A88)</f>
        <v>3.502526949358301</v>
      </c>
      <c r="U88" s="12">
        <f>('Summary Data'!U23-('Summary Data'!U7*'Summary Data'!U$40+'Summary Data'!U24*'Summary Data'!U$39)/17*$A88)</f>
        <v>-4.529387790403915</v>
      </c>
      <c r="V88" s="69">
        <f>(B88*B$67+C88*C$67+D88*D$67+E88*E$67+F88*F$67+G88*G$67+H88*H$67+I88*I$67+J88*J$67+K88*K$67+L88*L$67+M88*M$67+N88*N$67+O88*O$67+P88*P$67+Q88*Q$67+R88*R$67+S88*S$67+T88*T$67+U88*U$67)/SUM(B$67:U$67)</f>
        <v>3.024068131509406</v>
      </c>
    </row>
    <row r="89" spans="1:22" ht="11.25">
      <c r="A89" s="70">
        <v>3</v>
      </c>
      <c r="B89" s="12">
        <f>('Summary Data'!B24-('Summary Data'!B8*'Summary Data'!B$40+'Summary Data'!B25*'Summary Data'!B$39)/17*$A89)</f>
        <v>-1.928052509391092</v>
      </c>
      <c r="C89" s="12">
        <f>('Summary Data'!C24-('Summary Data'!C8*'Summary Data'!C$40+'Summary Data'!C25*'Summary Data'!C$39)/17*$A89)</f>
        <v>0.1678125466460793</v>
      </c>
      <c r="D89" s="12">
        <f>('Summary Data'!D24-('Summary Data'!D8*'Summary Data'!D$40+'Summary Data'!D25*'Summary Data'!D$39)/17*$A89)</f>
        <v>-0.40974515780167464</v>
      </c>
      <c r="E89" s="12">
        <f>('Summary Data'!E24-('Summary Data'!E8*'Summary Data'!E$40+'Summary Data'!E25*'Summary Data'!E$39)/17*$A89)</f>
        <v>-0.6752380430902633</v>
      </c>
      <c r="F89" s="12">
        <f>('Summary Data'!F24-('Summary Data'!F8*'Summary Data'!F$40+'Summary Data'!F25*'Summary Data'!F$39)/17*$A89)</f>
        <v>-0.4542529969098264</v>
      </c>
      <c r="G89" s="12">
        <f>('Summary Data'!G24-('Summary Data'!G8*'Summary Data'!G$40+'Summary Data'!G25*'Summary Data'!G$39)/17*$A89)</f>
        <v>-0.6047224036417351</v>
      </c>
      <c r="H89" s="12">
        <f>('Summary Data'!H24-('Summary Data'!H8*'Summary Data'!H$40+'Summary Data'!H25*'Summary Data'!H$39)/17*$A89)</f>
        <v>-0.4006166938407022</v>
      </c>
      <c r="I89" s="12">
        <f>('Summary Data'!I24-('Summary Data'!I8*'Summary Data'!I$40+'Summary Data'!I25*'Summary Data'!I$39)/17*$A89)</f>
        <v>-0.4807506120930827</v>
      </c>
      <c r="J89" s="12">
        <f>('Summary Data'!J24-('Summary Data'!J8*'Summary Data'!J$40+'Summary Data'!J25*'Summary Data'!J$39)/17*$A89)</f>
        <v>-0.6461889589178986</v>
      </c>
      <c r="K89" s="12">
        <f>('Summary Data'!K24-('Summary Data'!K8*'Summary Data'!K$40+'Summary Data'!K25*'Summary Data'!K$39)/17*$A89)</f>
        <v>-1.0095642421466589</v>
      </c>
      <c r="L89" s="12">
        <f>('Summary Data'!L24-('Summary Data'!L8*'Summary Data'!L$40+'Summary Data'!L25*'Summary Data'!L$39)/17*$A89)</f>
        <v>-0.7443298983550424</v>
      </c>
      <c r="M89" s="12">
        <f>('Summary Data'!M24-('Summary Data'!M8*'Summary Data'!M$40+'Summary Data'!M25*'Summary Data'!M$39)/17*$A89)</f>
        <v>-0.6324775898135572</v>
      </c>
      <c r="N89" s="12">
        <f>('Summary Data'!N24-('Summary Data'!N8*'Summary Data'!N$40+'Summary Data'!N25*'Summary Data'!N$39)/17*$A89)</f>
        <v>-0.9030233453001542</v>
      </c>
      <c r="O89" s="12">
        <f>('Summary Data'!O24-('Summary Data'!O8*'Summary Data'!O$40+'Summary Data'!O25*'Summary Data'!O$39)/17*$A89)</f>
        <v>-0.5635830346781958</v>
      </c>
      <c r="P89" s="12">
        <f>('Summary Data'!P24-('Summary Data'!P8*'Summary Data'!P$40+'Summary Data'!P25*'Summary Data'!P$39)/17*$A89)</f>
        <v>-0.892636327229296</v>
      </c>
      <c r="Q89" s="12">
        <f>('Summary Data'!Q24-('Summary Data'!Q8*'Summary Data'!Q$40+'Summary Data'!Q25*'Summary Data'!Q$39)/17*$A89)</f>
        <v>-1.0856953270047414</v>
      </c>
      <c r="R89" s="12">
        <f>('Summary Data'!R24-('Summary Data'!R8*'Summary Data'!R$40+'Summary Data'!R25*'Summary Data'!R$39)/17*$A89)</f>
        <v>-0.6798826256232766</v>
      </c>
      <c r="S89" s="12">
        <f>('Summary Data'!S24-('Summary Data'!S8*'Summary Data'!S$40+'Summary Data'!S25*'Summary Data'!S$39)/17*$A89)</f>
        <v>-0.18798296541929285</v>
      </c>
      <c r="T89" s="12">
        <f>('Summary Data'!T24-('Summary Data'!T8*'Summary Data'!T$40+'Summary Data'!T25*'Summary Data'!T$39)/17*$A89)</f>
        <v>-0.23066977642375697</v>
      </c>
      <c r="U89" s="12">
        <f>('Summary Data'!U24-('Summary Data'!U8*'Summary Data'!U$40+'Summary Data'!U25*'Summary Data'!U$39)/17*$A89)</f>
        <v>-0.7128442706564267</v>
      </c>
      <c r="V89" s="69">
        <f aca="true" t="shared" si="32" ref="V89:V97">(B89*B$67+C89*C$67+D89*D$67+E89*E$67+F89*F$67+G89*G$67+H89*H$67+I89*I$67+J89*J$67+K89*K$67+L89*L$67+M89*M$67+N89*N$67+O89*O$67+P89*P$67+Q89*Q$67+R89*R$67+S89*S$67+T89*T$67+U89*U$67)/SUM(B$67:U$67)</f>
        <v>-0.6226607015990824</v>
      </c>
    </row>
    <row r="90" spans="1:22" ht="11.25">
      <c r="A90" s="70">
        <v>4</v>
      </c>
      <c r="B90" s="12">
        <f>('Summary Data'!B25-('Summary Data'!B9*'Summary Data'!B$40+'Summary Data'!B26*'Summary Data'!B$39)/17*$A90)</f>
        <v>1.2894539246095875</v>
      </c>
      <c r="C90" s="12">
        <f>('Summary Data'!C25-('Summary Data'!C9*'Summary Data'!C$40+'Summary Data'!C26*'Summary Data'!C$39)/17*$A90)</f>
        <v>1.0245835673451384</v>
      </c>
      <c r="D90" s="12">
        <f>('Summary Data'!D25-('Summary Data'!D9*'Summary Data'!D$40+'Summary Data'!D26*'Summary Data'!D$39)/17*$A90)</f>
        <v>0.7953814297484146</v>
      </c>
      <c r="E90" s="12">
        <f>('Summary Data'!E25-('Summary Data'!E9*'Summary Data'!E$40+'Summary Data'!E26*'Summary Data'!E$39)/17*$A90)</f>
        <v>0.4501334366968419</v>
      </c>
      <c r="F90" s="12">
        <f>('Summary Data'!F25-('Summary Data'!F9*'Summary Data'!F$40+'Summary Data'!F26*'Summary Data'!F$39)/17*$A90)</f>
        <v>0.3846969905866973</v>
      </c>
      <c r="G90" s="12">
        <f>('Summary Data'!G25-('Summary Data'!G9*'Summary Data'!G$40+'Summary Data'!G26*'Summary Data'!G$39)/17*$A90)</f>
        <v>0.4956883584899736</v>
      </c>
      <c r="H90" s="12">
        <f>('Summary Data'!H25-('Summary Data'!H9*'Summary Data'!H$40+'Summary Data'!H26*'Summary Data'!H$39)/17*$A90)</f>
        <v>0.6434680205714961</v>
      </c>
      <c r="I90" s="12">
        <f>('Summary Data'!I25-('Summary Data'!I9*'Summary Data'!I$40+'Summary Data'!I26*'Summary Data'!I$39)/17*$A90)</f>
        <v>0.7482482571905843</v>
      </c>
      <c r="J90" s="12">
        <f>('Summary Data'!J25-('Summary Data'!J9*'Summary Data'!J$40+'Summary Data'!J26*'Summary Data'!J$39)/17*$A90)</f>
        <v>0.9066128965321333</v>
      </c>
      <c r="K90" s="12">
        <f>('Summary Data'!K25-('Summary Data'!K9*'Summary Data'!K$40+'Summary Data'!K26*'Summary Data'!K$39)/17*$A90)</f>
        <v>0.855951584765442</v>
      </c>
      <c r="L90" s="12">
        <f>('Summary Data'!L25-('Summary Data'!L9*'Summary Data'!L$40+'Summary Data'!L26*'Summary Data'!L$39)/17*$A90)</f>
        <v>0.9734328915225</v>
      </c>
      <c r="M90" s="12">
        <f>('Summary Data'!M25-('Summary Data'!M9*'Summary Data'!M$40+'Summary Data'!M26*'Summary Data'!M$39)/17*$A90)</f>
        <v>0.9820472373884588</v>
      </c>
      <c r="N90" s="12">
        <f>('Summary Data'!N25-('Summary Data'!N9*'Summary Data'!N$40+'Summary Data'!N26*'Summary Data'!N$39)/17*$A90)</f>
        <v>0.6150528823693817</v>
      </c>
      <c r="O90" s="12">
        <f>('Summary Data'!O25-('Summary Data'!O9*'Summary Data'!O$40+'Summary Data'!O26*'Summary Data'!O$39)/17*$A90)</f>
        <v>0.7906703143991292</v>
      </c>
      <c r="P90" s="12">
        <f>('Summary Data'!P25-('Summary Data'!P9*'Summary Data'!P$40+'Summary Data'!P26*'Summary Data'!P$39)/17*$A90)</f>
        <v>0.7633770136309893</v>
      </c>
      <c r="Q90" s="12">
        <f>('Summary Data'!Q25-('Summary Data'!Q9*'Summary Data'!Q$40+'Summary Data'!Q26*'Summary Data'!Q$39)/17*$A90)</f>
        <v>1.1839128605535814</v>
      </c>
      <c r="R90" s="12">
        <f>('Summary Data'!R25-('Summary Data'!R9*'Summary Data'!R$40+'Summary Data'!R26*'Summary Data'!R$39)/17*$A90)</f>
        <v>0.6963037562465983</v>
      </c>
      <c r="S90" s="12">
        <f>('Summary Data'!S25-('Summary Data'!S9*'Summary Data'!S$40+'Summary Data'!S26*'Summary Data'!S$39)/17*$A90)</f>
        <v>0.5220426578186971</v>
      </c>
      <c r="T90" s="12">
        <f>('Summary Data'!T25-('Summary Data'!T9*'Summary Data'!T$40+'Summary Data'!T26*'Summary Data'!T$39)/17*$A90)</f>
        <v>0.5574239487723681</v>
      </c>
      <c r="U90" s="12">
        <f>('Summary Data'!U25-('Summary Data'!U9*'Summary Data'!U$40+'Summary Data'!U26*'Summary Data'!U$39)/17*$A90)</f>
        <v>0.021982792063352505</v>
      </c>
      <c r="V90" s="69">
        <f t="shared" si="32"/>
        <v>0.7374375440870156</v>
      </c>
    </row>
    <row r="91" spans="1:22" ht="11.25">
      <c r="A91" s="70">
        <v>5</v>
      </c>
      <c r="B91" s="12">
        <f>('Summary Data'!B26-('Summary Data'!B10*'Summary Data'!B$40+'Summary Data'!B27*'Summary Data'!B$39)/17*$A91)</f>
        <v>2.5368297042843704</v>
      </c>
      <c r="C91" s="12">
        <f>('Summary Data'!C26-('Summary Data'!C10*'Summary Data'!C$40+'Summary Data'!C27*'Summary Data'!C$39)/17*$A91)</f>
        <v>-0.02766500626888466</v>
      </c>
      <c r="D91" s="12">
        <f>('Summary Data'!D26-('Summary Data'!D10*'Summary Data'!D$40+'Summary Data'!D27*'Summary Data'!D$39)/17*$A91)</f>
        <v>-0.13351292604224926</v>
      </c>
      <c r="E91" s="12">
        <f>('Summary Data'!E26-('Summary Data'!E10*'Summary Data'!E$40+'Summary Data'!E27*'Summary Data'!E$39)/17*$A91)</f>
        <v>-0.1097484369871619</v>
      </c>
      <c r="F91" s="12">
        <f>('Summary Data'!F26-('Summary Data'!F10*'Summary Data'!F$40+'Summary Data'!F27*'Summary Data'!F$39)/17*$A91)</f>
        <v>-0.14462042775878806</v>
      </c>
      <c r="G91" s="12">
        <f>('Summary Data'!G26-('Summary Data'!G10*'Summary Data'!G$40+'Summary Data'!G27*'Summary Data'!G$39)/17*$A91)</f>
        <v>-0.08908252587626196</v>
      </c>
      <c r="H91" s="12">
        <f>('Summary Data'!H26-('Summary Data'!H10*'Summary Data'!H$40+'Summary Data'!H27*'Summary Data'!H$39)/17*$A91)</f>
        <v>-0.001960466475949311</v>
      </c>
      <c r="I91" s="12">
        <f>('Summary Data'!I26-('Summary Data'!I10*'Summary Data'!I$40+'Summary Data'!I27*'Summary Data'!I$39)/17*$A91)</f>
        <v>0.024724988759834823</v>
      </c>
      <c r="J91" s="12">
        <f>('Summary Data'!J26-('Summary Data'!J10*'Summary Data'!J$40+'Summary Data'!J27*'Summary Data'!J$39)/17*$A91)</f>
        <v>-0.15520153693182728</v>
      </c>
      <c r="K91" s="12">
        <f>('Summary Data'!K26-('Summary Data'!K10*'Summary Data'!K$40+'Summary Data'!K27*'Summary Data'!K$39)/17*$A91)</f>
        <v>-0.334662426916179</v>
      </c>
      <c r="L91" s="12">
        <f>('Summary Data'!L26-('Summary Data'!L10*'Summary Data'!L$40+'Summary Data'!L27*'Summary Data'!L$39)/17*$A91)</f>
        <v>0.010966264423957754</v>
      </c>
      <c r="M91" s="12">
        <f>('Summary Data'!M26-('Summary Data'!M10*'Summary Data'!M$40+'Summary Data'!M27*'Summary Data'!M$39)/17*$A91)</f>
        <v>-0.13024754664362465</v>
      </c>
      <c r="N91" s="12">
        <f>('Summary Data'!N26-('Summary Data'!N10*'Summary Data'!N$40+'Summary Data'!N27*'Summary Data'!N$39)/17*$A91)</f>
        <v>-0.07698981664259844</v>
      </c>
      <c r="O91" s="12">
        <f>('Summary Data'!O26-('Summary Data'!O10*'Summary Data'!O$40+'Summary Data'!O27*'Summary Data'!O$39)/17*$A91)</f>
        <v>-0.1342704757798421</v>
      </c>
      <c r="P91" s="12">
        <f>('Summary Data'!P26-('Summary Data'!P10*'Summary Data'!P$40+'Summary Data'!P27*'Summary Data'!P$39)/17*$A91)</f>
        <v>-0.22649349895556972</v>
      </c>
      <c r="Q91" s="12">
        <f>('Summary Data'!Q26-('Summary Data'!Q10*'Summary Data'!Q$40+'Summary Data'!Q27*'Summary Data'!Q$39)/17*$A91)</f>
        <v>0.042312582857252666</v>
      </c>
      <c r="R91" s="12">
        <f>('Summary Data'!R26-('Summary Data'!R10*'Summary Data'!R$40+'Summary Data'!R27*'Summary Data'!R$39)/17*$A91)</f>
        <v>-0.1089110140858361</v>
      </c>
      <c r="S91" s="12">
        <f>('Summary Data'!S26-('Summary Data'!S10*'Summary Data'!S$40+'Summary Data'!S27*'Summary Data'!S$39)/17*$A91)</f>
        <v>-0.12037724813489135</v>
      </c>
      <c r="T91" s="12">
        <f>('Summary Data'!T26-('Summary Data'!T10*'Summary Data'!T$40+'Summary Data'!T27*'Summary Data'!T$39)/17*$A91)</f>
        <v>-0.03437650654363903</v>
      </c>
      <c r="U91" s="12">
        <f>('Summary Data'!U26-('Summary Data'!U10*'Summary Data'!U$40+'Summary Data'!U27*'Summary Data'!U$39)/17*$A91)</f>
        <v>-0.25589784658396014</v>
      </c>
      <c r="V91" s="69">
        <f t="shared" si="32"/>
        <v>-0.026156530283361568</v>
      </c>
    </row>
    <row r="92" spans="1:22" ht="11.25">
      <c r="A92" s="70">
        <v>6</v>
      </c>
      <c r="B92" s="12">
        <f>('Summary Data'!B27-('Summary Data'!B11*'Summary Data'!B$40+'Summary Data'!B28*'Summary Data'!B$39)/17*$A92)</f>
        <v>0.11939185505261513</v>
      </c>
      <c r="C92" s="12">
        <f>('Summary Data'!C27-('Summary Data'!C11*'Summary Data'!C$40+'Summary Data'!C28*'Summary Data'!C$39)/17*$A92)</f>
        <v>-0.003165268810750371</v>
      </c>
      <c r="D92" s="12">
        <f>('Summary Data'!D27-('Summary Data'!D11*'Summary Data'!D$40+'Summary Data'!D28*'Summary Data'!D$39)/17*$A92)</f>
        <v>-0.010484038568226207</v>
      </c>
      <c r="E92" s="12">
        <f>('Summary Data'!E27-('Summary Data'!E11*'Summary Data'!E$40+'Summary Data'!E28*'Summary Data'!E$39)/17*$A92)</f>
        <v>0.08268452830368014</v>
      </c>
      <c r="F92" s="12">
        <f>('Summary Data'!F27-('Summary Data'!F11*'Summary Data'!F$40+'Summary Data'!F28*'Summary Data'!F$39)/17*$A92)</f>
        <v>-0.004781438429597107</v>
      </c>
      <c r="G92" s="12">
        <f>('Summary Data'!G27-('Summary Data'!G11*'Summary Data'!G$40+'Summary Data'!G28*'Summary Data'!G$39)/17*$A92)</f>
        <v>0.01410648668364474</v>
      </c>
      <c r="H92" s="12">
        <f>('Summary Data'!H27-('Summary Data'!H11*'Summary Data'!H$40+'Summary Data'!H28*'Summary Data'!H$39)/17*$A92)</f>
        <v>0.06595754751235695</v>
      </c>
      <c r="I92" s="12">
        <f>('Summary Data'!I27-('Summary Data'!I11*'Summary Data'!I$40+'Summary Data'!I28*'Summary Data'!I$39)/17*$A92)</f>
        <v>0.11758626618626217</v>
      </c>
      <c r="J92" s="12">
        <f>('Summary Data'!J27-('Summary Data'!J11*'Summary Data'!J$40+'Summary Data'!J28*'Summary Data'!J$39)/17*$A92)</f>
        <v>0.09991046277002166</v>
      </c>
      <c r="K92" s="12">
        <f>('Summary Data'!K27-('Summary Data'!K11*'Summary Data'!K$40+'Summary Data'!K28*'Summary Data'!K$39)/17*$A92)</f>
        <v>0.108932391034475</v>
      </c>
      <c r="L92" s="12">
        <f>('Summary Data'!L27-('Summary Data'!L11*'Summary Data'!L$40+'Summary Data'!L28*'Summary Data'!L$39)/17*$A92)</f>
        <v>0.06198656022880957</v>
      </c>
      <c r="M92" s="12">
        <f>('Summary Data'!M27-('Summary Data'!M11*'Summary Data'!M$40+'Summary Data'!M28*'Summary Data'!M$39)/17*$A92)</f>
        <v>0.017039464360951447</v>
      </c>
      <c r="N92" s="12">
        <f>('Summary Data'!N27-('Summary Data'!N11*'Summary Data'!N$40+'Summary Data'!N28*'Summary Data'!N$39)/17*$A92)</f>
        <v>-0.0008699540389917187</v>
      </c>
      <c r="O92" s="12">
        <f>('Summary Data'!O27-('Summary Data'!O11*'Summary Data'!O$40+'Summary Data'!O28*'Summary Data'!O$39)/17*$A92)</f>
        <v>0.025513893055805544</v>
      </c>
      <c r="P92" s="12">
        <f>('Summary Data'!P27-('Summary Data'!P11*'Summary Data'!P$40+'Summary Data'!P28*'Summary Data'!P$39)/17*$A92)</f>
        <v>-0.04254822421421097</v>
      </c>
      <c r="Q92" s="12">
        <f>('Summary Data'!Q27-('Summary Data'!Q11*'Summary Data'!Q$40+'Summary Data'!Q28*'Summary Data'!Q$39)/17*$A92)</f>
        <v>0.01643276029433219</v>
      </c>
      <c r="R92" s="12">
        <f>('Summary Data'!R27-('Summary Data'!R11*'Summary Data'!R$40+'Summary Data'!R28*'Summary Data'!R$39)/17*$A92)</f>
        <v>0.04528776938541995</v>
      </c>
      <c r="S92" s="12">
        <f>('Summary Data'!S27-('Summary Data'!S11*'Summary Data'!S$40+'Summary Data'!S28*'Summary Data'!S$39)/17*$A92)</f>
        <v>0.08645634080574024</v>
      </c>
      <c r="T92" s="12">
        <f>('Summary Data'!T27-('Summary Data'!T11*'Summary Data'!T$40+'Summary Data'!T28*'Summary Data'!T$39)/17*$A92)</f>
        <v>0.061675275920380815</v>
      </c>
      <c r="U92" s="12">
        <f>('Summary Data'!U27-('Summary Data'!U11*'Summary Data'!U$40+'Summary Data'!U28*'Summary Data'!U$39)/17*$A92)</f>
        <v>-0.2773008562241553</v>
      </c>
      <c r="V92" s="69">
        <f t="shared" si="32"/>
        <v>0.03370319009871906</v>
      </c>
    </row>
    <row r="93" spans="1:22" ht="11.25">
      <c r="A93" s="70">
        <v>7</v>
      </c>
      <c r="B93" s="12">
        <f>('Summary Data'!B28-('Summary Data'!B12*'Summary Data'!B$40+'Summary Data'!B29*'Summary Data'!B$39)/17*$A93)</f>
        <v>1.3514102618103108</v>
      </c>
      <c r="C93" s="12">
        <f>('Summary Data'!C28-('Summary Data'!C12*'Summary Data'!C$40+'Summary Data'!C29*'Summary Data'!C$39)/17*$A93)</f>
        <v>-0.11249015922494236</v>
      </c>
      <c r="D93" s="12">
        <f>('Summary Data'!D28-('Summary Data'!D12*'Summary Data'!D$40+'Summary Data'!D29*'Summary Data'!D$39)/17*$A93)</f>
        <v>-0.05829627276620254</v>
      </c>
      <c r="E93" s="12">
        <f>('Summary Data'!E28-('Summary Data'!E12*'Summary Data'!E$40+'Summary Data'!E29*'Summary Data'!E$39)/17*$A93)</f>
        <v>-0.04515066447091845</v>
      </c>
      <c r="F93" s="12">
        <f>('Summary Data'!F28-('Summary Data'!F12*'Summary Data'!F$40+'Summary Data'!F29*'Summary Data'!F$39)/17*$A93)</f>
        <v>-0.049565266924706856</v>
      </c>
      <c r="G93" s="12">
        <f>('Summary Data'!G28-('Summary Data'!G12*'Summary Data'!G$40+'Summary Data'!G29*'Summary Data'!G$39)/17*$A93)</f>
        <v>-0.05100017004222609</v>
      </c>
      <c r="H93" s="12">
        <f>('Summary Data'!H28-('Summary Data'!H12*'Summary Data'!H$40+'Summary Data'!H29*'Summary Data'!H$39)/17*$A93)</f>
        <v>-0.05446107858747044</v>
      </c>
      <c r="I93" s="12">
        <f>('Summary Data'!I28-('Summary Data'!I12*'Summary Data'!I$40+'Summary Data'!I29*'Summary Data'!I$39)/17*$A93)</f>
        <v>-0.045569026839413315</v>
      </c>
      <c r="J93" s="12">
        <f>('Summary Data'!J28-('Summary Data'!J12*'Summary Data'!J$40+'Summary Data'!J29*'Summary Data'!J$39)/17*$A93)</f>
        <v>-0.07696486227932008</v>
      </c>
      <c r="K93" s="12">
        <f>('Summary Data'!K28-('Summary Data'!K12*'Summary Data'!K$40+'Summary Data'!K29*'Summary Data'!K$39)/17*$A93)</f>
        <v>-0.09308767007331466</v>
      </c>
      <c r="L93" s="12">
        <f>('Summary Data'!L28-('Summary Data'!L12*'Summary Data'!L$40+'Summary Data'!L29*'Summary Data'!L$39)/17*$A93)</f>
        <v>-0.1513569599222319</v>
      </c>
      <c r="M93" s="12">
        <f>('Summary Data'!M28-('Summary Data'!M12*'Summary Data'!M$40+'Summary Data'!M29*'Summary Data'!M$39)/17*$A93)</f>
        <v>-0.0427716876189311</v>
      </c>
      <c r="N93" s="12">
        <f>('Summary Data'!N28-('Summary Data'!N12*'Summary Data'!N$40+'Summary Data'!N29*'Summary Data'!N$39)/17*$A93)</f>
        <v>-0.05554646961302814</v>
      </c>
      <c r="O93" s="12">
        <f>('Summary Data'!O28-('Summary Data'!O12*'Summary Data'!O$40+'Summary Data'!O29*'Summary Data'!O$39)/17*$A93)</f>
        <v>-0.045521381976752144</v>
      </c>
      <c r="P93" s="12">
        <f>('Summary Data'!P28-('Summary Data'!P12*'Summary Data'!P$40+'Summary Data'!P29*'Summary Data'!P$39)/17*$A93)</f>
        <v>-0.01907445465580339</v>
      </c>
      <c r="Q93" s="12">
        <f>('Summary Data'!Q28-('Summary Data'!Q12*'Summary Data'!Q$40+'Summary Data'!Q29*'Summary Data'!Q$39)/17*$A93)</f>
        <v>-0.05971540527754308</v>
      </c>
      <c r="R93" s="12">
        <f>('Summary Data'!R28-('Summary Data'!R12*'Summary Data'!R$40+'Summary Data'!R29*'Summary Data'!R$39)/17*$A93)</f>
        <v>-0.08383843495959296</v>
      </c>
      <c r="S93" s="12">
        <f>('Summary Data'!S28-('Summary Data'!S12*'Summary Data'!S$40+'Summary Data'!S29*'Summary Data'!S$39)/17*$A93)</f>
        <v>-0.04115015242413618</v>
      </c>
      <c r="T93" s="12">
        <f>('Summary Data'!T28-('Summary Data'!T12*'Summary Data'!T$40+'Summary Data'!T29*'Summary Data'!T$39)/17*$A93)</f>
        <v>-0.049458370908001134</v>
      </c>
      <c r="U93" s="12">
        <f>('Summary Data'!U28-('Summary Data'!U12*'Summary Data'!U$40+'Summary Data'!U29*'Summary Data'!U$39)/17*$A93)</f>
        <v>0.022297134029924764</v>
      </c>
      <c r="V93" s="69">
        <f t="shared" si="32"/>
        <v>-0.01965950675799293</v>
      </c>
    </row>
    <row r="94" spans="1:22" ht="11.25">
      <c r="A94" s="70">
        <v>8</v>
      </c>
      <c r="B94" s="12">
        <f>('Summary Data'!B29-('Summary Data'!B13*'Summary Data'!B$40+'Summary Data'!B30*'Summary Data'!B$39)/17*$A94)</f>
        <v>-0.002809676490411611</v>
      </c>
      <c r="C94" s="12">
        <f>('Summary Data'!C29-('Summary Data'!C13*'Summary Data'!C$40+'Summary Data'!C30*'Summary Data'!C$39)/17*$A94)</f>
        <v>-0.009274878773163672</v>
      </c>
      <c r="D94" s="12">
        <f>('Summary Data'!D29-('Summary Data'!D13*'Summary Data'!D$40+'Summary Data'!D30*'Summary Data'!D$39)/17*$A94)</f>
        <v>0.005247327622515611</v>
      </c>
      <c r="E94" s="12">
        <f>('Summary Data'!E29-('Summary Data'!E13*'Summary Data'!E$40+'Summary Data'!E30*'Summary Data'!E$39)/17*$A94)</f>
        <v>-0.015388151988447049</v>
      </c>
      <c r="F94" s="12">
        <f>('Summary Data'!F29-('Summary Data'!F13*'Summary Data'!F$40+'Summary Data'!F30*'Summary Data'!F$39)/17*$A94)</f>
        <v>-0.02021442216957635</v>
      </c>
      <c r="G94" s="12">
        <f>('Summary Data'!G29-('Summary Data'!G13*'Summary Data'!G$40+'Summary Data'!G30*'Summary Data'!G$39)/17*$A94)</f>
        <v>0.011813550139777147</v>
      </c>
      <c r="H94" s="12">
        <f>('Summary Data'!H29-('Summary Data'!H13*'Summary Data'!H$40+'Summary Data'!H30*'Summary Data'!H$39)/17*$A94)</f>
        <v>-0.00511487923534874</v>
      </c>
      <c r="I94" s="12">
        <f>('Summary Data'!I29-('Summary Data'!I13*'Summary Data'!I$40+'Summary Data'!I30*'Summary Data'!I$39)/17*$A94)</f>
        <v>0.01606369380136606</v>
      </c>
      <c r="J94" s="12">
        <f>('Summary Data'!J29-('Summary Data'!J13*'Summary Data'!J$40+'Summary Data'!J30*'Summary Data'!J$39)/17*$A94)</f>
        <v>0.0029553635029697604</v>
      </c>
      <c r="K94" s="12">
        <f>('Summary Data'!K29-('Summary Data'!K13*'Summary Data'!K$40+'Summary Data'!K30*'Summary Data'!K$39)/17*$A94)</f>
        <v>0.007832840415636505</v>
      </c>
      <c r="L94" s="12">
        <f>('Summary Data'!L29-('Summary Data'!L13*'Summary Data'!L$40+'Summary Data'!L30*'Summary Data'!L$39)/17*$A94)</f>
        <v>-0.028802800558515078</v>
      </c>
      <c r="M94" s="12">
        <f>('Summary Data'!M29-('Summary Data'!M13*'Summary Data'!M$40+'Summary Data'!M30*'Summary Data'!M$39)/17*$A94)</f>
        <v>0.015631364052785323</v>
      </c>
      <c r="N94" s="12">
        <f>('Summary Data'!N29-('Summary Data'!N13*'Summary Data'!N$40+'Summary Data'!N30*'Summary Data'!N$39)/17*$A94)</f>
        <v>-0.0092015083343592</v>
      </c>
      <c r="O94" s="12">
        <f>('Summary Data'!O29-('Summary Data'!O13*'Summary Data'!O$40+'Summary Data'!O30*'Summary Data'!O$39)/17*$A94)</f>
        <v>0.009163836268017084</v>
      </c>
      <c r="P94" s="12">
        <f>('Summary Data'!P29-('Summary Data'!P13*'Summary Data'!P$40+'Summary Data'!P30*'Summary Data'!P$39)/17*$A94)</f>
        <v>0.02371191084645328</v>
      </c>
      <c r="Q94" s="12">
        <f>('Summary Data'!Q29-('Summary Data'!Q13*'Summary Data'!Q$40+'Summary Data'!Q30*'Summary Data'!Q$39)/17*$A94)</f>
        <v>0.05275951837542562</v>
      </c>
      <c r="R94" s="12">
        <f>('Summary Data'!R29-('Summary Data'!R13*'Summary Data'!R$40+'Summary Data'!R30*'Summary Data'!R$39)/17*$A94)</f>
        <v>0.004106649689205259</v>
      </c>
      <c r="S94" s="12">
        <f>('Summary Data'!S29-('Summary Data'!S13*'Summary Data'!S$40+'Summary Data'!S30*'Summary Data'!S$39)/17*$A94)</f>
        <v>0.009136156919554517</v>
      </c>
      <c r="T94" s="12">
        <f>('Summary Data'!T29-('Summary Data'!T13*'Summary Data'!T$40+'Summary Data'!T30*'Summary Data'!T$39)/17*$A94)</f>
        <v>0.014355314500817559</v>
      </c>
      <c r="U94" s="12">
        <f>('Summary Data'!U29-('Summary Data'!U13*'Summary Data'!U$40+'Summary Data'!U30*'Summary Data'!U$39)/17*$A94)</f>
        <v>0.00640249359269256</v>
      </c>
      <c r="V94" s="69">
        <f t="shared" si="32"/>
        <v>0.004546093683164624</v>
      </c>
    </row>
    <row r="95" spans="1:22" ht="11.25">
      <c r="A95" s="70">
        <v>9</v>
      </c>
      <c r="B95" s="12">
        <f>('Summary Data'!B30-('Summary Data'!B14*'Summary Data'!B$40+'Summary Data'!B31*'Summary Data'!B$39)/17*$A95)</f>
        <v>-0.24644447734631403</v>
      </c>
      <c r="C95" s="12">
        <f>('Summary Data'!C30-('Summary Data'!C14*'Summary Data'!C$40+'Summary Data'!C31*'Summary Data'!C$39)/17*$A95)</f>
        <v>-0.011525580076042336</v>
      </c>
      <c r="D95" s="12">
        <f>('Summary Data'!D30-('Summary Data'!D14*'Summary Data'!D$40+'Summary Data'!D31*'Summary Data'!D$39)/17*$A95)</f>
        <v>-0.03598625600262301</v>
      </c>
      <c r="E95" s="12">
        <f>('Summary Data'!E30-('Summary Data'!E14*'Summary Data'!E$40+'Summary Data'!E31*'Summary Data'!E$39)/17*$A95)</f>
        <v>-0.03842598537297415</v>
      </c>
      <c r="F95" s="12">
        <f>('Summary Data'!F30-('Summary Data'!F14*'Summary Data'!F$40+'Summary Data'!F31*'Summary Data'!F$39)/17*$A95)</f>
        <v>-0.021963668236208482</v>
      </c>
      <c r="G95" s="12">
        <f>('Summary Data'!G30-('Summary Data'!G14*'Summary Data'!G$40+'Summary Data'!G31*'Summary Data'!G$39)/17*$A95)</f>
        <v>-0.035373348991768035</v>
      </c>
      <c r="H95" s="12">
        <f>('Summary Data'!H30-('Summary Data'!H14*'Summary Data'!H$40+'Summary Data'!H31*'Summary Data'!H$39)/17*$A95)</f>
        <v>-0.04886266972725298</v>
      </c>
      <c r="I95" s="12">
        <f>('Summary Data'!I30-('Summary Data'!I14*'Summary Data'!I$40+'Summary Data'!I31*'Summary Data'!I$39)/17*$A95)</f>
        <v>-0.029337039075877307</v>
      </c>
      <c r="J95" s="12">
        <f>('Summary Data'!J30-('Summary Data'!J14*'Summary Data'!J$40+'Summary Data'!J31*'Summary Data'!J$39)/17*$A95)</f>
        <v>-0.02927764218296129</v>
      </c>
      <c r="K95" s="12">
        <f>('Summary Data'!K30-('Summary Data'!K14*'Summary Data'!K$40+'Summary Data'!K31*'Summary Data'!K$39)/17*$A95)</f>
        <v>-0.03304729039401359</v>
      </c>
      <c r="L95" s="12">
        <f>('Summary Data'!L30-('Summary Data'!L14*'Summary Data'!L$40+'Summary Data'!L31*'Summary Data'!L$39)/17*$A95)</f>
        <v>-0.04059467008363232</v>
      </c>
      <c r="M95" s="12">
        <f>('Summary Data'!M30-('Summary Data'!M14*'Summary Data'!M$40+'Summary Data'!M31*'Summary Data'!M$39)/17*$A95)</f>
        <v>-0.033541615493104596</v>
      </c>
      <c r="N95" s="12">
        <f>('Summary Data'!N30-('Summary Data'!N14*'Summary Data'!N$40+'Summary Data'!N31*'Summary Data'!N$39)/17*$A95)</f>
        <v>-0.03918458453506448</v>
      </c>
      <c r="O95" s="12">
        <f>('Summary Data'!O30-('Summary Data'!O14*'Summary Data'!O$40+'Summary Data'!O31*'Summary Data'!O$39)/17*$A95)</f>
        <v>-0.027652027959005357</v>
      </c>
      <c r="P95" s="12">
        <f>('Summary Data'!P30-('Summary Data'!P14*'Summary Data'!P$40+'Summary Data'!P31*'Summary Data'!P$39)/17*$A95)</f>
        <v>-0.04149964950450713</v>
      </c>
      <c r="Q95" s="12">
        <f>('Summary Data'!Q30-('Summary Data'!Q14*'Summary Data'!Q$40+'Summary Data'!Q31*'Summary Data'!Q$39)/17*$A95)</f>
        <v>-0.05101841832042294</v>
      </c>
      <c r="R95" s="12">
        <f>('Summary Data'!R30-('Summary Data'!R14*'Summary Data'!R$40+'Summary Data'!R31*'Summary Data'!R$39)/17*$A95)</f>
        <v>-0.04362158654373119</v>
      </c>
      <c r="S95" s="12">
        <f>('Summary Data'!S30-('Summary Data'!S14*'Summary Data'!S$40+'Summary Data'!S31*'Summary Data'!S$39)/17*$A95)</f>
        <v>-0.02797587182332961</v>
      </c>
      <c r="T95" s="12">
        <f>('Summary Data'!T30-('Summary Data'!T14*'Summary Data'!T$40+'Summary Data'!T31*'Summary Data'!T$39)/17*$A95)</f>
        <v>-0.02572134247471148</v>
      </c>
      <c r="U95" s="12">
        <f>('Summary Data'!U30-('Summary Data'!U14*'Summary Data'!U$40+'Summary Data'!U31*'Summary Data'!U$39)/17*$A95)</f>
        <v>-0.06499213746708016</v>
      </c>
      <c r="V95" s="69">
        <f t="shared" si="32"/>
        <v>-0.041212722171433076</v>
      </c>
    </row>
    <row r="96" spans="1:22" ht="11.25">
      <c r="A96" s="70">
        <v>10</v>
      </c>
      <c r="B96" s="12">
        <f>('Summary Data'!B31-('Summary Data'!B15*'Summary Data'!B$40+'Summary Data'!B32*'Summary Data'!B$39)/17*$A96)</f>
        <v>0</v>
      </c>
      <c r="C96" s="12">
        <f>('Summary Data'!C31-('Summary Data'!C15*'Summary Data'!C$40+'Summary Data'!C32*'Summary Data'!C$39)/17*$A96)</f>
        <v>1.734723475976807E-18</v>
      </c>
      <c r="D96" s="12">
        <f>('Summary Data'!D31-('Summary Data'!D15*'Summary Data'!D$40+'Summary Data'!D32*'Summary Data'!D$39)/17*$A96)</f>
        <v>4.336808689942018E-19</v>
      </c>
      <c r="E96" s="12">
        <f>('Summary Data'!E31-('Summary Data'!E15*'Summary Data'!E$40+'Summary Data'!E32*'Summary Data'!E$39)/17*$A96)</f>
        <v>1.734723475976807E-18</v>
      </c>
      <c r="F96" s="12">
        <f>('Summary Data'!F31-('Summary Data'!F15*'Summary Data'!F$40+'Summary Data'!F32*'Summary Data'!F$39)/17*$A96)</f>
        <v>-5.421010862427522E-20</v>
      </c>
      <c r="G96" s="12">
        <f>('Summary Data'!G31-('Summary Data'!G15*'Summary Data'!G$40+'Summary Data'!G32*'Summary Data'!G$39)/17*$A96)</f>
        <v>0</v>
      </c>
      <c r="H96" s="12">
        <f>('Summary Data'!H31-('Summary Data'!H15*'Summary Data'!H$40+'Summary Data'!H32*'Summary Data'!H$39)/17*$A96)</f>
        <v>0</v>
      </c>
      <c r="I96" s="12">
        <f>('Summary Data'!I31-('Summary Data'!I15*'Summary Data'!I$40+'Summary Data'!I32*'Summary Data'!I$39)/17*$A96)</f>
        <v>3.469446951953614E-18</v>
      </c>
      <c r="J96" s="12">
        <f>('Summary Data'!J31-('Summary Data'!J15*'Summary Data'!J$40+'Summary Data'!J32*'Summary Data'!J$39)/17*$A96)</f>
        <v>0</v>
      </c>
      <c r="K96" s="12">
        <f>('Summary Data'!K31-('Summary Data'!K15*'Summary Data'!K$40+'Summary Data'!K32*'Summary Data'!K$39)/17*$A96)</f>
        <v>0</v>
      </c>
      <c r="L96" s="12">
        <f>('Summary Data'!L31-('Summary Data'!L15*'Summary Data'!L$40+'Summary Data'!L32*'Summary Data'!L$39)/17*$A96)</f>
        <v>0</v>
      </c>
      <c r="M96" s="12">
        <f>('Summary Data'!M31-('Summary Data'!M15*'Summary Data'!M$40+'Summary Data'!M32*'Summary Data'!M$39)/17*$A96)</f>
        <v>0</v>
      </c>
      <c r="N96" s="12">
        <f>('Summary Data'!N31-('Summary Data'!N15*'Summary Data'!N$40+'Summary Data'!N32*'Summary Data'!N$39)/17*$A96)</f>
        <v>3.469446951953614E-18</v>
      </c>
      <c r="O96" s="12">
        <f>('Summary Data'!O31-('Summary Data'!O15*'Summary Data'!O$40+'Summary Data'!O32*'Summary Data'!O$39)/17*$A96)</f>
        <v>0</v>
      </c>
      <c r="P96" s="12">
        <f>('Summary Data'!P31-('Summary Data'!P15*'Summary Data'!P$40+'Summary Data'!P32*'Summary Data'!P$39)/17*$A96)</f>
        <v>-8.673617379884035E-19</v>
      </c>
      <c r="Q96" s="12">
        <f>('Summary Data'!Q31-('Summary Data'!Q15*'Summary Data'!Q$40+'Summary Data'!Q32*'Summary Data'!Q$39)/17*$A96)</f>
        <v>2.168404344971009E-19</v>
      </c>
      <c r="R96" s="12">
        <f>('Summary Data'!R31-('Summary Data'!R15*'Summary Data'!R$40+'Summary Data'!R32*'Summary Data'!R$39)/17*$A96)</f>
        <v>8.673617379884035E-19</v>
      </c>
      <c r="S96" s="12">
        <f>('Summary Data'!S31-('Summary Data'!S15*'Summary Data'!S$40+'Summary Data'!S32*'Summary Data'!S$39)/17*$A96)</f>
        <v>-3.469446951953614E-18</v>
      </c>
      <c r="T96" s="12">
        <f>('Summary Data'!T31-('Summary Data'!T15*'Summary Data'!T$40+'Summary Data'!T32*'Summary Data'!T$39)/17*$A96)</f>
        <v>3.469446951953614E-18</v>
      </c>
      <c r="U96" s="12">
        <f>('Summary Data'!U31-('Summary Data'!U15*'Summary Data'!U$40+'Summary Data'!U32*'Summary Data'!U$39)/17*$A96)</f>
        <v>6.938893903907228E-18</v>
      </c>
      <c r="V96" s="69">
        <f t="shared" si="32"/>
        <v>7.874594697956482E-19</v>
      </c>
    </row>
    <row r="97" spans="1:22" ht="11.25">
      <c r="A97" s="70">
        <v>11</v>
      </c>
      <c r="B97" s="12">
        <f>('Summary Data'!B32-('Summary Data'!B16*'Summary Data'!B$40+'Summary Data'!B33*'Summary Data'!B$39)/17*$A97)</f>
        <v>0.12878116590696828</v>
      </c>
      <c r="C97" s="12">
        <f>('Summary Data'!C32-('Summary Data'!C16*'Summary Data'!C$40+'Summary Data'!C33*'Summary Data'!C$39)/17*$A97)</f>
        <v>-0.06195507595978007</v>
      </c>
      <c r="D97" s="12">
        <f>('Summary Data'!D32-('Summary Data'!D16*'Summary Data'!D$40+'Summary Data'!D33*'Summary Data'!D$39)/17*$A97)</f>
        <v>-0.05251534320168869</v>
      </c>
      <c r="E97" s="12">
        <f>('Summary Data'!E32-('Summary Data'!E16*'Summary Data'!E$40+'Summary Data'!E33*'Summary Data'!E$39)/17*$A97)</f>
        <v>-0.050377464717542966</v>
      </c>
      <c r="F97" s="12">
        <f>('Summary Data'!F32-('Summary Data'!F16*'Summary Data'!F$40+'Summary Data'!F33*'Summary Data'!F$39)/17*$A97)</f>
        <v>-0.043712324719637395</v>
      </c>
      <c r="G97" s="12">
        <f>('Summary Data'!G32-('Summary Data'!G16*'Summary Data'!G$40+'Summary Data'!G33*'Summary Data'!G$39)/17*$A97)</f>
        <v>-0.04577210464226101</v>
      </c>
      <c r="H97" s="12">
        <f>('Summary Data'!H32-('Summary Data'!H16*'Summary Data'!H$40+'Summary Data'!H33*'Summary Data'!H$39)/17*$A97)</f>
        <v>-0.039792645961139315</v>
      </c>
      <c r="I97" s="12">
        <f>('Summary Data'!I32-('Summary Data'!I16*'Summary Data'!I$40+'Summary Data'!I33*'Summary Data'!I$39)/17*$A97)</f>
        <v>-0.03678515071619863</v>
      </c>
      <c r="J97" s="12">
        <f>('Summary Data'!J32-('Summary Data'!J16*'Summary Data'!J$40+'Summary Data'!J33*'Summary Data'!J$39)/17*$A97)</f>
        <v>-0.040946890244134594</v>
      </c>
      <c r="K97" s="12">
        <f>('Summary Data'!K32-('Summary Data'!K16*'Summary Data'!K$40+'Summary Data'!K33*'Summary Data'!K$39)/17*$A97)</f>
        <v>-0.043577418364901394</v>
      </c>
      <c r="L97" s="12">
        <f>('Summary Data'!L32-('Summary Data'!L16*'Summary Data'!L$40+'Summary Data'!L33*'Summary Data'!L$39)/17*$A97)</f>
        <v>-0.039364221661056915</v>
      </c>
      <c r="M97" s="12">
        <f>('Summary Data'!M32-('Summary Data'!M16*'Summary Data'!M$40+'Summary Data'!M33*'Summary Data'!M$39)/17*$A97)</f>
        <v>-0.038432916441717396</v>
      </c>
      <c r="N97" s="12">
        <f>('Summary Data'!N32-('Summary Data'!N16*'Summary Data'!N$40+'Summary Data'!N33*'Summary Data'!N$39)/17*$A97)</f>
        <v>-0.038278281316713146</v>
      </c>
      <c r="O97" s="12">
        <f>('Summary Data'!O32-('Summary Data'!O16*'Summary Data'!O$40+'Summary Data'!O33*'Summary Data'!O$39)/17*$A97)</f>
        <v>-0.0434593813415799</v>
      </c>
      <c r="P97" s="12">
        <f>('Summary Data'!P32-('Summary Data'!P16*'Summary Data'!P$40+'Summary Data'!P33*'Summary Data'!P$39)/17*$A97)</f>
        <v>-0.0469062157896705</v>
      </c>
      <c r="Q97" s="12">
        <f>('Summary Data'!Q32-('Summary Data'!Q16*'Summary Data'!Q$40+'Summary Data'!Q33*'Summary Data'!Q$39)/17*$A97)</f>
        <v>-0.047206676597230546</v>
      </c>
      <c r="R97" s="12">
        <f>('Summary Data'!R32-('Summary Data'!R16*'Summary Data'!R$40+'Summary Data'!R33*'Summary Data'!R$39)/17*$A97)</f>
        <v>-0.046245255120815294</v>
      </c>
      <c r="S97" s="12">
        <f>('Summary Data'!S32-('Summary Data'!S16*'Summary Data'!S$40+'Summary Data'!S33*'Summary Data'!S$39)/17*$A97)</f>
        <v>-0.04593450243885556</v>
      </c>
      <c r="T97" s="12">
        <f>('Summary Data'!T32-('Summary Data'!T16*'Summary Data'!T$40+'Summary Data'!T33*'Summary Data'!T$39)/17*$A97)</f>
        <v>-0.04350652092403328</v>
      </c>
      <c r="U97" s="12">
        <f>('Summary Data'!U32-('Summary Data'!U16*'Summary Data'!U$40+'Summary Data'!U33*'Summary Data'!U$39)/17*$A97)</f>
        <v>-0.028609197453494273</v>
      </c>
      <c r="V97" s="69">
        <f t="shared" si="32"/>
        <v>-0.0392132680382434</v>
      </c>
    </row>
    <row r="98" spans="1:25" ht="11.25">
      <c r="A98" s="70">
        <v>12</v>
      </c>
      <c r="B98" s="389">
        <f>('Summary Data'!B33-('Summary Data'!B17*'Summary Data'!B$40+'Summary Data'!B34*'Summary Data'!B$39)/17*$A98)*10</f>
        <v>0.05283844192345352</v>
      </c>
      <c r="C98" s="389">
        <f>('Summary Data'!C33-('Summary Data'!C17*'Summary Data'!C$40+'Summary Data'!C34*'Summary Data'!C$39)/17*$A98)*10</f>
        <v>0.0377824783679931</v>
      </c>
      <c r="D98" s="389">
        <f>('Summary Data'!D33-('Summary Data'!D17*'Summary Data'!D$40+'Summary Data'!D34*'Summary Data'!D$39)/17*$A98)*10</f>
        <v>0.014318265298412933</v>
      </c>
      <c r="E98" s="389">
        <f>('Summary Data'!E33-('Summary Data'!E17*'Summary Data'!E$40+'Summary Data'!E34*'Summary Data'!E$39)/17*$A98)*10</f>
        <v>0.0609110508178012</v>
      </c>
      <c r="F98" s="389">
        <f>('Summary Data'!F33-('Summary Data'!F17*'Summary Data'!F$40+'Summary Data'!F34*'Summary Data'!F$39)/17*$A98)*10</f>
        <v>0.01341805934277365</v>
      </c>
      <c r="G98" s="389">
        <f>('Summary Data'!G33-('Summary Data'!G17*'Summary Data'!G$40+'Summary Data'!G34*'Summary Data'!G$39)/17*$A98)*10</f>
        <v>0.019204807884044175</v>
      </c>
      <c r="H98" s="389">
        <f>('Summary Data'!H33-('Summary Data'!H17*'Summary Data'!H$40+'Summary Data'!H34*'Summary Data'!H$39)/17*$A98)*10</f>
        <v>0.023508845901674718</v>
      </c>
      <c r="I98" s="389">
        <f>('Summary Data'!I33-('Summary Data'!I17*'Summary Data'!I$40+'Summary Data'!I34*'Summary Data'!I$39)/17*$A98)*10</f>
        <v>0.031266283902591105</v>
      </c>
      <c r="J98" s="389">
        <f>('Summary Data'!J33-('Summary Data'!J17*'Summary Data'!J$40+'Summary Data'!J34*'Summary Data'!J$39)/17*$A98)*10</f>
        <v>0.02682784456090173</v>
      </c>
      <c r="K98" s="389">
        <f>('Summary Data'!K33-('Summary Data'!K17*'Summary Data'!K$40+'Summary Data'!K34*'Summary Data'!K$39)/17*$A98)*10</f>
        <v>0.02339325185561101</v>
      </c>
      <c r="L98" s="389">
        <f>('Summary Data'!L33-('Summary Data'!L17*'Summary Data'!L$40+'Summary Data'!L34*'Summary Data'!L$39)/17*$A98)*10</f>
        <v>0.02019016217122243</v>
      </c>
      <c r="M98" s="389">
        <f>('Summary Data'!M33-('Summary Data'!M17*'Summary Data'!M$40+'Summary Data'!M34*'Summary Data'!M$39)/17*$A98)*10</f>
        <v>-0.006539788189328429</v>
      </c>
      <c r="N98" s="389">
        <f>('Summary Data'!N33-('Summary Data'!N17*'Summary Data'!N$40+'Summary Data'!N34*'Summary Data'!N$39)/17*$A98)*10</f>
        <v>-0.015519106456923604</v>
      </c>
      <c r="O98" s="389">
        <f>('Summary Data'!O33-('Summary Data'!O17*'Summary Data'!O$40+'Summary Data'!O34*'Summary Data'!O$39)/17*$A98)*10</f>
        <v>0.0015880167606375974</v>
      </c>
      <c r="P98" s="389">
        <f>('Summary Data'!P33-('Summary Data'!P17*'Summary Data'!P$40+'Summary Data'!P34*'Summary Data'!P$39)/17*$A98)*10</f>
        <v>-0.03158405668863419</v>
      </c>
      <c r="Q98" s="389">
        <f>('Summary Data'!Q33-('Summary Data'!Q17*'Summary Data'!Q$40+'Summary Data'!Q34*'Summary Data'!Q$39)/17*$A98)*10</f>
        <v>-0.02576284661256525</v>
      </c>
      <c r="R98" s="389">
        <f>('Summary Data'!R33-('Summary Data'!R17*'Summary Data'!R$40+'Summary Data'!R34*'Summary Data'!R$39)/17*$A98)*10</f>
        <v>0.003644768806022312</v>
      </c>
      <c r="S98" s="389">
        <f>('Summary Data'!S33-('Summary Data'!S17*'Summary Data'!S$40+'Summary Data'!S34*'Summary Data'!S$39)/17*$A98)*10</f>
        <v>0.03288872071213286</v>
      </c>
      <c r="T98" s="389">
        <f>('Summary Data'!T33-('Summary Data'!T17*'Summary Data'!T$40+'Summary Data'!T34*'Summary Data'!T$39)/17*$A98)*10</f>
        <v>0.01327090893934911</v>
      </c>
      <c r="U98" s="389">
        <f>('Summary Data'!U33-('Summary Data'!U17*'Summary Data'!U$40+'Summary Data'!U34*'Summary Data'!U$39)/17*$A98)*10</f>
        <v>-0.056165346000720436</v>
      </c>
      <c r="V98" s="69">
        <f aca="true" t="shared" si="33" ref="V98:V103">(B98*B$67+C98*C$67+D98*D$67+E98*E$67+F98*F$67+G98*G$67+H98*H$67+I98*I$67+J98*J$67+K98*K$67+L98*L$67+M98*M$67+N98*N$67+O98*O$67+P98*P$67+Q98*Q$67+R98*R$67+S98*S$67+T98*T$67+U98*U$67)/SUM(B$67:U$67)/10</f>
        <v>0.001248765470839653</v>
      </c>
      <c r="Y98" s="390" t="s">
        <v>57</v>
      </c>
    </row>
    <row r="99" spans="1:25" ht="11.25">
      <c r="A99" s="70">
        <v>13</v>
      </c>
      <c r="B99" s="389">
        <f>('Summary Data'!B34-('Summary Data'!B18*'Summary Data'!B$40+'Summary Data'!B35*'Summary Data'!B$39)/17*$A99)*10</f>
        <v>-0.2885194764376062</v>
      </c>
      <c r="C99" s="389">
        <f>('Summary Data'!C34-('Summary Data'!C18*'Summary Data'!C$40+'Summary Data'!C35*'Summary Data'!C$39)/17*$A99)*10</f>
        <v>-0.04701610935412894</v>
      </c>
      <c r="D99" s="389">
        <f>('Summary Data'!D34-('Summary Data'!D18*'Summary Data'!D$40+'Summary Data'!D35*'Summary Data'!D$39)/17*$A99)*10</f>
        <v>-0.06065861637102732</v>
      </c>
      <c r="E99" s="389">
        <f>('Summary Data'!E34-('Summary Data'!E18*'Summary Data'!E$40+'Summary Data'!E35*'Summary Data'!E$39)/17*$A99)*10</f>
        <v>-0.06501550243517754</v>
      </c>
      <c r="F99" s="389">
        <f>('Summary Data'!F34-('Summary Data'!F18*'Summary Data'!F$40+'Summary Data'!F35*'Summary Data'!F$39)/17*$A99)*10</f>
        <v>-0.05377401455812506</v>
      </c>
      <c r="G99" s="389">
        <f>('Summary Data'!G34-('Summary Data'!G18*'Summary Data'!G$40+'Summary Data'!G35*'Summary Data'!G$39)/17*$A99)*10</f>
        <v>-0.06852438236262862</v>
      </c>
      <c r="H99" s="389">
        <f>('Summary Data'!H34-('Summary Data'!H18*'Summary Data'!H$40+'Summary Data'!H35*'Summary Data'!H$39)/17*$A99)*10</f>
        <v>-0.06760790440013922</v>
      </c>
      <c r="I99" s="389">
        <f>('Summary Data'!I34-('Summary Data'!I18*'Summary Data'!I$40+'Summary Data'!I35*'Summary Data'!I$39)/17*$A99)*10</f>
        <v>-0.04479207344433338</v>
      </c>
      <c r="J99" s="389">
        <f>('Summary Data'!J34-('Summary Data'!J18*'Summary Data'!J$40+'Summary Data'!J35*'Summary Data'!J$39)/17*$A99)*10</f>
        <v>-0.05654435849528762</v>
      </c>
      <c r="K99" s="389">
        <f>('Summary Data'!K34-('Summary Data'!K18*'Summary Data'!K$40+'Summary Data'!K35*'Summary Data'!K$39)/17*$A99)*10</f>
        <v>-0.06261251784413428</v>
      </c>
      <c r="L99" s="389">
        <f>('Summary Data'!L34-('Summary Data'!L18*'Summary Data'!L$40+'Summary Data'!L35*'Summary Data'!L$39)/17*$A99)*10</f>
        <v>-0.05190656043841848</v>
      </c>
      <c r="M99" s="389">
        <f>('Summary Data'!M34-('Summary Data'!M18*'Summary Data'!M$40+'Summary Data'!M35*'Summary Data'!M$39)/17*$A99)*10</f>
        <v>-0.03977029178800412</v>
      </c>
      <c r="N99" s="389">
        <f>('Summary Data'!N34-('Summary Data'!N18*'Summary Data'!N$40+'Summary Data'!N35*'Summary Data'!N$39)/17*$A99)*10</f>
        <v>-0.04388508612325702</v>
      </c>
      <c r="O99" s="389">
        <f>('Summary Data'!O34-('Summary Data'!O18*'Summary Data'!O$40+'Summary Data'!O35*'Summary Data'!O$39)/17*$A99)*10</f>
        <v>-0.05050194230887206</v>
      </c>
      <c r="P99" s="389">
        <f>('Summary Data'!P34-('Summary Data'!P18*'Summary Data'!P$40+'Summary Data'!P35*'Summary Data'!P$39)/17*$A99)*10</f>
        <v>-0.053160419707404545</v>
      </c>
      <c r="Q99" s="389">
        <f>('Summary Data'!Q34-('Summary Data'!Q18*'Summary Data'!Q$40+'Summary Data'!Q35*'Summary Data'!Q$39)/17*$A99)*10</f>
        <v>-0.051761423913584195</v>
      </c>
      <c r="R99" s="389">
        <f>('Summary Data'!R34-('Summary Data'!R18*'Summary Data'!R$40+'Summary Data'!R35*'Summary Data'!R$39)/17*$A99)*10</f>
        <v>-0.06368135951635132</v>
      </c>
      <c r="S99" s="389">
        <f>('Summary Data'!S34-('Summary Data'!S18*'Summary Data'!S$40+'Summary Data'!S35*'Summary Data'!S$39)/17*$A99)*10</f>
        <v>-0.059467977912015565</v>
      </c>
      <c r="T99" s="389">
        <f>('Summary Data'!T34-('Summary Data'!T18*'Summary Data'!T$40+'Summary Data'!T35*'Summary Data'!T$39)/17*$A99)*10</f>
        <v>-0.05764142974443429</v>
      </c>
      <c r="U99" s="389">
        <f>('Summary Data'!U34-('Summary Data'!U18*'Summary Data'!U$40+'Summary Data'!U35*'Summary Data'!U$39)/17*$A99)*10</f>
        <v>-0.052159522841144</v>
      </c>
      <c r="V99" s="69">
        <f t="shared" si="33"/>
        <v>-0.006208073576236754</v>
      </c>
      <c r="Y99" s="390" t="s">
        <v>57</v>
      </c>
    </row>
    <row r="100" spans="1:25" ht="11.25">
      <c r="A100" s="70">
        <v>14</v>
      </c>
      <c r="B100" s="389">
        <f>('Summary Data'!B35-('Summary Data'!B19*'Summary Data'!B$40+'Summary Data'!B36*'Summary Data'!B$39)/17*$A100)*10</f>
        <v>0.031144078923060967</v>
      </c>
      <c r="C100" s="389">
        <f>('Summary Data'!C35-('Summary Data'!C19*'Summary Data'!C$40+'Summary Data'!C36*'Summary Data'!C$39)/17*$A100)*10</f>
        <v>-0.05406717786496747</v>
      </c>
      <c r="D100" s="389">
        <f>('Summary Data'!D35-('Summary Data'!D19*'Summary Data'!D$40+'Summary Data'!D36*'Summary Data'!D$39)/17*$A100)*10</f>
        <v>-0.05870468821989862</v>
      </c>
      <c r="E100" s="389">
        <f>('Summary Data'!E35-('Summary Data'!E19*'Summary Data'!E$40+'Summary Data'!E36*'Summary Data'!E$39)/17*$A100)*10</f>
        <v>-0.07081501975222577</v>
      </c>
      <c r="F100" s="389">
        <f>('Summary Data'!F35-('Summary Data'!F19*'Summary Data'!F$40+'Summary Data'!F36*'Summary Data'!F$39)/17*$A100)*10</f>
        <v>-0.07757840365211073</v>
      </c>
      <c r="G100" s="389">
        <f>('Summary Data'!G35-('Summary Data'!G19*'Summary Data'!G$40+'Summary Data'!G36*'Summary Data'!G$39)/17*$A100)*10</f>
        <v>-0.05742705102311714</v>
      </c>
      <c r="H100" s="389">
        <f>('Summary Data'!H35-('Summary Data'!H19*'Summary Data'!H$40+'Summary Data'!H36*'Summary Data'!H$39)/17*$A100)*10</f>
        <v>-0.06280758009015878</v>
      </c>
      <c r="I100" s="389">
        <f>('Summary Data'!I35-('Summary Data'!I19*'Summary Data'!I$40+'Summary Data'!I36*'Summary Data'!I$39)/17*$A100)*10</f>
        <v>-0.06402291457722116</v>
      </c>
      <c r="J100" s="389">
        <f>('Summary Data'!J35-('Summary Data'!J19*'Summary Data'!J$40+'Summary Data'!J36*'Summary Data'!J$39)/17*$A100)*10</f>
        <v>-0.0719342301447771</v>
      </c>
      <c r="K100" s="389">
        <f>('Summary Data'!K35-('Summary Data'!K19*'Summary Data'!K$40+'Summary Data'!K36*'Summary Data'!K$39)/17*$A100)*10</f>
        <v>-0.05442070631985631</v>
      </c>
      <c r="L100" s="389">
        <f>('Summary Data'!L35-('Summary Data'!L19*'Summary Data'!L$40+'Summary Data'!L36*'Summary Data'!L$39)/17*$A100)*10</f>
        <v>-0.06167642620830021</v>
      </c>
      <c r="M100" s="389">
        <f>('Summary Data'!M35-('Summary Data'!M19*'Summary Data'!M$40+'Summary Data'!M36*'Summary Data'!M$39)/17*$A100)*10</f>
        <v>-0.05392868935793784</v>
      </c>
      <c r="N100" s="389">
        <f>('Summary Data'!N35-('Summary Data'!N19*'Summary Data'!N$40+'Summary Data'!N36*'Summary Data'!N$39)/17*$A100)*10</f>
        <v>-0.06561918714295972</v>
      </c>
      <c r="O100" s="389">
        <f>('Summary Data'!O35-('Summary Data'!O19*'Summary Data'!O$40+'Summary Data'!O36*'Summary Data'!O$39)/17*$A100)*10</f>
        <v>-0.054871168261110444</v>
      </c>
      <c r="P100" s="389">
        <f>('Summary Data'!P35-('Summary Data'!P19*'Summary Data'!P$40+'Summary Data'!P36*'Summary Data'!P$39)/17*$A100)*10</f>
        <v>-0.05117186798860287</v>
      </c>
      <c r="Q100" s="389">
        <f>('Summary Data'!Q35-('Summary Data'!Q19*'Summary Data'!Q$40+'Summary Data'!Q36*'Summary Data'!Q$39)/17*$A100)*10</f>
        <v>-0.035389902607320764</v>
      </c>
      <c r="R100" s="389">
        <f>('Summary Data'!R35-('Summary Data'!R19*'Summary Data'!R$40+'Summary Data'!R36*'Summary Data'!R$39)/17*$A100)*10</f>
        <v>-0.0605762055474581</v>
      </c>
      <c r="S100" s="389">
        <f>('Summary Data'!S35-('Summary Data'!S19*'Summary Data'!S$40+'Summary Data'!S36*'Summary Data'!S$39)/17*$A100)*10</f>
        <v>-0.058405182943443476</v>
      </c>
      <c r="T100" s="389">
        <f>('Summary Data'!T35-('Summary Data'!T19*'Summary Data'!T$40+'Summary Data'!T36*'Summary Data'!T$39)/17*$A100)*10</f>
        <v>-0.06312860684525635</v>
      </c>
      <c r="U100" s="389">
        <f>('Summary Data'!U35-('Summary Data'!U19*'Summary Data'!U$40+'Summary Data'!U36*'Summary Data'!U$39)/17*$A100)*10</f>
        <v>-0.008965700175322847</v>
      </c>
      <c r="V100" s="69">
        <f t="shared" si="33"/>
        <v>-0.005562799024274418</v>
      </c>
      <c r="Y100" s="390" t="s">
        <v>57</v>
      </c>
    </row>
    <row r="101" spans="1:25" ht="11.25">
      <c r="A101" s="70">
        <v>15</v>
      </c>
      <c r="B101" s="389">
        <f>('Summary Data'!B36-('Summary Data'!B20*'Summary Data'!B$40+'Summary Data'!B37*'Summary Data'!B$39)/17*$A101)*10</f>
        <v>0.09880598000000002</v>
      </c>
      <c r="C101" s="389">
        <f>('Summary Data'!C36-('Summary Data'!C20*'Summary Data'!C$40+'Summary Data'!C37*'Summary Data'!C$39)/17*$A101)*10</f>
        <v>-0.04917693</v>
      </c>
      <c r="D101" s="389">
        <f>('Summary Data'!D36-('Summary Data'!D20*'Summary Data'!D$40+'Summary Data'!D37*'Summary Data'!D$39)/17*$A101)*10</f>
        <v>-0.05528437</v>
      </c>
      <c r="E101" s="389">
        <f>('Summary Data'!E36-('Summary Data'!E20*'Summary Data'!E$40+'Summary Data'!E37*'Summary Data'!E$39)/17*$A101)*10</f>
        <v>-0.03444926</v>
      </c>
      <c r="F101" s="389">
        <f>('Summary Data'!F36-('Summary Data'!F20*'Summary Data'!F$40+'Summary Data'!F37*'Summary Data'!F$39)/17*$A101)*10</f>
        <v>-0.051575220000000005</v>
      </c>
      <c r="G101" s="389">
        <f>('Summary Data'!G36-('Summary Data'!G20*'Summary Data'!G$40+'Summary Data'!G37*'Summary Data'!G$39)/17*$A101)*10</f>
        <v>-0.03982943</v>
      </c>
      <c r="H101" s="389">
        <f>('Summary Data'!H36-('Summary Data'!H20*'Summary Data'!H$40+'Summary Data'!H37*'Summary Data'!H$39)/17*$A101)*10</f>
        <v>-0.04699818</v>
      </c>
      <c r="I101" s="389">
        <f>('Summary Data'!I36-('Summary Data'!I20*'Summary Data'!I$40+'Summary Data'!I37*'Summary Data'!I$39)/17*$A101)*10</f>
        <v>-0.05288719</v>
      </c>
      <c r="J101" s="389">
        <f>('Summary Data'!J36-('Summary Data'!J20*'Summary Data'!J$40+'Summary Data'!J37*'Summary Data'!J$39)/17*$A101)*10</f>
        <v>-0.04606634</v>
      </c>
      <c r="K101" s="389">
        <f>('Summary Data'!K36-('Summary Data'!K20*'Summary Data'!K$40+'Summary Data'!K37*'Summary Data'!K$39)/17*$A101)*10</f>
        <v>-0.061944929999999995</v>
      </c>
      <c r="L101" s="389">
        <f>('Summary Data'!L36-('Summary Data'!L20*'Summary Data'!L$40+'Summary Data'!L37*'Summary Data'!L$39)/17*$A101)*10</f>
        <v>-0.055146049999999995</v>
      </c>
      <c r="M101" s="389">
        <f>('Summary Data'!M36-('Summary Data'!M20*'Summary Data'!M$40+'Summary Data'!M37*'Summary Data'!M$39)/17*$A101)*10</f>
        <v>-0.04843788</v>
      </c>
      <c r="N101" s="389">
        <f>('Summary Data'!N36-('Summary Data'!N20*'Summary Data'!N$40+'Summary Data'!N37*'Summary Data'!N$39)/17*$A101)*10</f>
        <v>-0.06332628</v>
      </c>
      <c r="O101" s="389">
        <f>('Summary Data'!O36-('Summary Data'!O20*'Summary Data'!O$40+'Summary Data'!O37*'Summary Data'!O$39)/17*$A101)*10</f>
        <v>-0.03101758</v>
      </c>
      <c r="P101" s="389">
        <f>('Summary Data'!P36-('Summary Data'!P20*'Summary Data'!P$40+'Summary Data'!P37*'Summary Data'!P$39)/17*$A101)*10</f>
        <v>-0.07561907</v>
      </c>
      <c r="Q101" s="389">
        <f>('Summary Data'!Q36-('Summary Data'!Q20*'Summary Data'!Q$40+'Summary Data'!Q37*'Summary Data'!Q$39)/17*$A101)*10</f>
        <v>-0.03555528</v>
      </c>
      <c r="R101" s="389">
        <f>('Summary Data'!R36-('Summary Data'!R20*'Summary Data'!R$40+'Summary Data'!R37*'Summary Data'!R$39)/17*$A101)*10</f>
        <v>-0.02613661</v>
      </c>
      <c r="S101" s="389">
        <f>('Summary Data'!S36-('Summary Data'!S20*'Summary Data'!S$40+'Summary Data'!S37*'Summary Data'!S$39)/17*$A101)*10</f>
        <v>-0.05097857</v>
      </c>
      <c r="T101" s="389">
        <f>('Summary Data'!T36-('Summary Data'!T20*'Summary Data'!T$40+'Summary Data'!T37*'Summary Data'!T$39)/17*$A101)*10</f>
        <v>-0.035190809999999996</v>
      </c>
      <c r="U101" s="389">
        <f>('Summary Data'!U36-('Summary Data'!U20*'Summary Data'!U$40+'Summary Data'!U37*'Summary Data'!U$39)/17*$A101)*10</f>
        <v>-0.02928566</v>
      </c>
      <c r="V101" s="69">
        <f t="shared" si="33"/>
        <v>-0.004296530423888686</v>
      </c>
      <c r="Y101" s="390" t="s">
        <v>57</v>
      </c>
    </row>
    <row r="102" spans="1:25" ht="11.25">
      <c r="A102" s="70">
        <v>16</v>
      </c>
      <c r="B102" s="389">
        <f>('Summary Data'!B37-('Summary Data'!B21*'Summary Data'!B$40+'Summary Data'!B38*'Summary Data'!B$39)/17*$A102)*10</f>
        <v>0</v>
      </c>
      <c r="C102" s="389">
        <f>('Summary Data'!C37-('Summary Data'!C21*'Summary Data'!C$40+'Summary Data'!C38*'Summary Data'!C$39)/17*$A102)*10</f>
        <v>0</v>
      </c>
      <c r="D102" s="389">
        <f>('Summary Data'!D37-('Summary Data'!D21*'Summary Data'!D$40+'Summary Data'!D38*'Summary Data'!D$39)/17*$A102)*10</f>
        <v>0</v>
      </c>
      <c r="E102" s="389">
        <f>('Summary Data'!E37-('Summary Data'!E21*'Summary Data'!E$40+'Summary Data'!E38*'Summary Data'!E$39)/17*$A102)*10</f>
        <v>0</v>
      </c>
      <c r="F102" s="389">
        <f>('Summary Data'!F37-('Summary Data'!F21*'Summary Data'!F$40+'Summary Data'!F38*'Summary Data'!F$39)/17*$A102)*10</f>
        <v>0</v>
      </c>
      <c r="G102" s="389">
        <f>('Summary Data'!G37-('Summary Data'!G21*'Summary Data'!G$40+'Summary Data'!G38*'Summary Data'!G$39)/17*$A102)*10</f>
        <v>0</v>
      </c>
      <c r="H102" s="389">
        <f>('Summary Data'!H37-('Summary Data'!H21*'Summary Data'!H$40+'Summary Data'!H38*'Summary Data'!H$39)/17*$A102)*10</f>
        <v>0</v>
      </c>
      <c r="I102" s="389">
        <f>('Summary Data'!I37-('Summary Data'!I21*'Summary Data'!I$40+'Summary Data'!I38*'Summary Data'!I$39)/17*$A102)*10</f>
        <v>0</v>
      </c>
      <c r="J102" s="389">
        <f>('Summary Data'!J37-('Summary Data'!J21*'Summary Data'!J$40+'Summary Data'!J38*'Summary Data'!J$39)/17*$A102)*10</f>
        <v>0</v>
      </c>
      <c r="K102" s="389">
        <f>('Summary Data'!K37-('Summary Data'!K21*'Summary Data'!K$40+'Summary Data'!K38*'Summary Data'!K$39)/17*$A102)*10</f>
        <v>0</v>
      </c>
      <c r="L102" s="389">
        <f>('Summary Data'!L37-('Summary Data'!L21*'Summary Data'!L$40+'Summary Data'!L38*'Summary Data'!L$39)/17*$A102)*10</f>
        <v>0</v>
      </c>
      <c r="M102" s="389">
        <f>('Summary Data'!M37-('Summary Data'!M21*'Summary Data'!M$40+'Summary Data'!M38*'Summary Data'!M$39)/17*$A102)*10</f>
        <v>0</v>
      </c>
      <c r="N102" s="389">
        <f>('Summary Data'!N37-('Summary Data'!N21*'Summary Data'!N$40+'Summary Data'!N38*'Summary Data'!N$39)/17*$A102)*10</f>
        <v>0</v>
      </c>
      <c r="O102" s="389">
        <f>('Summary Data'!O37-('Summary Data'!O21*'Summary Data'!O$40+'Summary Data'!O38*'Summary Data'!O$39)/17*$A102)*10</f>
        <v>0</v>
      </c>
      <c r="P102" s="389">
        <f>('Summary Data'!P37-('Summary Data'!P21*'Summary Data'!P$40+'Summary Data'!P38*'Summary Data'!P$39)/17*$A102)*10</f>
        <v>0</v>
      </c>
      <c r="Q102" s="389">
        <f>('Summary Data'!Q37-('Summary Data'!Q21*'Summary Data'!Q$40+'Summary Data'!Q38*'Summary Data'!Q$39)/17*$A102)*10</f>
        <v>0</v>
      </c>
      <c r="R102" s="389">
        <f>('Summary Data'!R37-('Summary Data'!R21*'Summary Data'!R$40+'Summary Data'!R38*'Summary Data'!R$39)/17*$A102)*10</f>
        <v>0</v>
      </c>
      <c r="S102" s="389">
        <f>('Summary Data'!S37-('Summary Data'!S21*'Summary Data'!S$40+'Summary Data'!S38*'Summary Data'!S$39)/17*$A102)*10</f>
        <v>0</v>
      </c>
      <c r="T102" s="389">
        <f>('Summary Data'!T37-('Summary Data'!T21*'Summary Data'!T$40+'Summary Data'!T38*'Summary Data'!T$39)/17*$A102)*10</f>
        <v>0</v>
      </c>
      <c r="U102" s="389">
        <f>('Summary Data'!U37-('Summary Data'!U21*'Summary Data'!U$40+'Summary Data'!U38*'Summary Data'!U$39)/17*$A102)*10</f>
        <v>0</v>
      </c>
      <c r="V102" s="69">
        <f t="shared" si="33"/>
        <v>0</v>
      </c>
      <c r="Y102" s="390" t="s">
        <v>57</v>
      </c>
    </row>
    <row r="103" spans="1:25" ht="12" thickBot="1">
      <c r="A103" s="71">
        <v>17</v>
      </c>
      <c r="B103" s="391">
        <f>'Summary Data'!B38*10</f>
        <v>0</v>
      </c>
      <c r="C103" s="391">
        <f>'Summary Data'!C38*10</f>
        <v>0</v>
      </c>
      <c r="D103" s="391">
        <f>'Summary Data'!D38*10</f>
        <v>0</v>
      </c>
      <c r="E103" s="391">
        <f>'Summary Data'!E38*10</f>
        <v>0</v>
      </c>
      <c r="F103" s="391">
        <f>'Summary Data'!F38*10</f>
        <v>0</v>
      </c>
      <c r="G103" s="391">
        <f>'Summary Data'!G38*10</f>
        <v>0</v>
      </c>
      <c r="H103" s="391">
        <f>'Summary Data'!H38*10</f>
        <v>0</v>
      </c>
      <c r="I103" s="391">
        <f>'Summary Data'!I38*10</f>
        <v>0</v>
      </c>
      <c r="J103" s="391">
        <f>'Summary Data'!J38*10</f>
        <v>0</v>
      </c>
      <c r="K103" s="391">
        <f>'Summary Data'!K38*10</f>
        <v>0</v>
      </c>
      <c r="L103" s="391">
        <f>'Summary Data'!L38*10</f>
        <v>0</v>
      </c>
      <c r="M103" s="391">
        <f>'Summary Data'!M38*10</f>
        <v>0</v>
      </c>
      <c r="N103" s="391">
        <f>'Summary Data'!N38*10</f>
        <v>0</v>
      </c>
      <c r="O103" s="391">
        <f>'Summary Data'!O38*10</f>
        <v>0</v>
      </c>
      <c r="P103" s="391">
        <f>'Summary Data'!P38*10</f>
        <v>0</v>
      </c>
      <c r="Q103" s="391">
        <f>'Summary Data'!Q38*10</f>
        <v>0</v>
      </c>
      <c r="R103" s="391">
        <f>'Summary Data'!R38*10</f>
        <v>0</v>
      </c>
      <c r="S103" s="391">
        <f>'Summary Data'!S38*10</f>
        <v>0</v>
      </c>
      <c r="T103" s="391">
        <f>'Summary Data'!T38*10</f>
        <v>0</v>
      </c>
      <c r="U103" s="391">
        <f>'Summary Data'!U38*10</f>
        <v>0</v>
      </c>
      <c r="V103" s="28">
        <f t="shared" si="33"/>
        <v>0</v>
      </c>
      <c r="Y103" s="390" t="s">
        <v>57</v>
      </c>
    </row>
    <row r="104" ht="12" thickBot="1"/>
    <row r="105" spans="1:22" ht="11.25">
      <c r="A105" s="457" t="s">
        <v>92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9"/>
    </row>
    <row r="106" spans="1:22" ht="11.25">
      <c r="A106" s="70"/>
      <c r="B106" s="68" t="s">
        <v>52</v>
      </c>
      <c r="C106" s="68" t="s">
        <v>53</v>
      </c>
      <c r="D106" s="68" t="s">
        <v>54</v>
      </c>
      <c r="E106" s="68" t="s">
        <v>55</v>
      </c>
      <c r="F106" s="68" t="s">
        <v>56</v>
      </c>
      <c r="G106" s="68" t="s">
        <v>61</v>
      </c>
      <c r="H106" s="68" t="s">
        <v>62</v>
      </c>
      <c r="I106" s="68" t="s">
        <v>63</v>
      </c>
      <c r="J106" s="68" t="s">
        <v>64</v>
      </c>
      <c r="K106" s="68" t="s">
        <v>65</v>
      </c>
      <c r="L106" s="68" t="s">
        <v>66</v>
      </c>
      <c r="M106" s="68" t="s">
        <v>67</v>
      </c>
      <c r="N106" s="68" t="s">
        <v>68</v>
      </c>
      <c r="O106" s="68" t="s">
        <v>69</v>
      </c>
      <c r="P106" s="68" t="s">
        <v>70</v>
      </c>
      <c r="Q106" s="68" t="s">
        <v>71</v>
      </c>
      <c r="R106" s="68" t="s">
        <v>72</v>
      </c>
      <c r="S106" s="68" t="s">
        <v>73</v>
      </c>
      <c r="T106" s="68" t="s">
        <v>74</v>
      </c>
      <c r="U106" s="68" t="s">
        <v>75</v>
      </c>
      <c r="V106" s="13" t="s">
        <v>76</v>
      </c>
    </row>
    <row r="107" spans="1:22" ht="11.25">
      <c r="A107" s="70">
        <v>1</v>
      </c>
      <c r="B107" s="12">
        <f>'Summary Data'!Y2</f>
        <v>353.7875</v>
      </c>
      <c r="C107" s="12">
        <f>'Summary Data'!Z2</f>
        <v>702.7135999999999</v>
      </c>
      <c r="D107" s="12">
        <f>'Summary Data'!AA2</f>
        <v>704.1155</v>
      </c>
      <c r="E107" s="12">
        <f>'Summary Data'!AB2</f>
        <v>704.1279000000001</v>
      </c>
      <c r="F107" s="12">
        <f>'Summary Data'!AC2</f>
        <v>704.1699</v>
      </c>
      <c r="G107" s="12">
        <f>'Summary Data'!AD2</f>
        <v>704.2015</v>
      </c>
      <c r="H107" s="12">
        <f>'Summary Data'!AE2</f>
        <v>704.1567</v>
      </c>
      <c r="I107" s="12">
        <f>'Summary Data'!AF2</f>
        <v>704.1092</v>
      </c>
      <c r="J107" s="12">
        <f>'Summary Data'!AG2</f>
        <v>704.1378000000001</v>
      </c>
      <c r="K107" s="12">
        <f>'Summary Data'!AH2</f>
        <v>704.1705000000001</v>
      </c>
      <c r="L107" s="12">
        <f>'Summary Data'!AI2</f>
        <v>704.0929</v>
      </c>
      <c r="M107" s="12">
        <f>'Summary Data'!AJ2</f>
        <v>704.2116000000001</v>
      </c>
      <c r="N107" s="12">
        <f>'Summary Data'!AK2</f>
        <v>704.2769</v>
      </c>
      <c r="O107" s="12">
        <f>'Summary Data'!AL2</f>
        <v>704.1915999999999</v>
      </c>
      <c r="P107" s="12">
        <f>'Summary Data'!AM2</f>
        <v>704.1872999999999</v>
      </c>
      <c r="Q107" s="12">
        <f>'Summary Data'!AN2</f>
        <v>704.2269</v>
      </c>
      <c r="R107" s="12">
        <f>'Summary Data'!AO2</f>
        <v>704.2425999999999</v>
      </c>
      <c r="S107" s="12">
        <f>'Summary Data'!AP2</f>
        <v>704.1714999999999</v>
      </c>
      <c r="T107" s="12">
        <f>'Summary Data'!AQ2</f>
        <v>703.8867</v>
      </c>
      <c r="U107" s="12">
        <f>'Summary Data'!AR2</f>
        <v>421.18260000000004</v>
      </c>
      <c r="V107" s="72"/>
    </row>
    <row r="108" spans="1:22" ht="11.25">
      <c r="A108" s="70">
        <v>2</v>
      </c>
      <c r="B108" s="12">
        <f>('Summary Data'!Y6-('Summary Data'!Y7*'Summary Data'!Y$39-'Summary Data'!Y24*'Summary Data'!Y$40)/17*$A108)</f>
        <v>-26.750219993108136</v>
      </c>
      <c r="C108" s="12">
        <f>('Summary Data'!Z6-('Summary Data'!Z7*'Summary Data'!Z$39-'Summary Data'!Z24*'Summary Data'!Z$40)/17*$A108)</f>
        <v>-0.31518790729588814</v>
      </c>
      <c r="D108" s="12">
        <f>('Summary Data'!AA6-('Summary Data'!AA7*'Summary Data'!AA$39-'Summary Data'!AA24*'Summary Data'!AA$40)/17*$A108)</f>
        <v>-0.3734814821327795</v>
      </c>
      <c r="E108" s="12">
        <f>('Summary Data'!AB6-('Summary Data'!AB7*'Summary Data'!AB$39-'Summary Data'!AB24*'Summary Data'!AB$40)/17*$A108)</f>
        <v>-0.19707876110606823</v>
      </c>
      <c r="F108" s="12">
        <f>('Summary Data'!AC6-('Summary Data'!AC7*'Summary Data'!AC$39-'Summary Data'!AC24*'Summary Data'!AC$40)/17*$A108)</f>
        <v>-0.42505825636428013</v>
      </c>
      <c r="G108" s="12">
        <f>('Summary Data'!AD6-('Summary Data'!AD7*'Summary Data'!AD$39-'Summary Data'!AD24*'Summary Data'!AD$40)/17*$A108)</f>
        <v>0.20970404639012374</v>
      </c>
      <c r="H108" s="12">
        <f>('Summary Data'!AE6-('Summary Data'!AE7*'Summary Data'!AE$39-'Summary Data'!AE24*'Summary Data'!AE$40)/17*$A108)</f>
        <v>0.1929854880201144</v>
      </c>
      <c r="I108" s="12">
        <f>('Summary Data'!AF6-('Summary Data'!AF7*'Summary Data'!AF$39-'Summary Data'!AF24*'Summary Data'!AF$40)/17*$A108)</f>
        <v>-0.7518462796783246</v>
      </c>
      <c r="J108" s="12">
        <f>('Summary Data'!AG6-('Summary Data'!AG7*'Summary Data'!AG$39-'Summary Data'!AG24*'Summary Data'!AG$40)/17*$A108)</f>
        <v>-0.4851897487327064</v>
      </c>
      <c r="K108" s="12">
        <f>('Summary Data'!AH6-('Summary Data'!AH7*'Summary Data'!AH$39-'Summary Data'!AH24*'Summary Data'!AH$40)/17*$A108)</f>
        <v>-0.20425238449542993</v>
      </c>
      <c r="L108" s="12">
        <f>('Summary Data'!AI6-('Summary Data'!AI7*'Summary Data'!AI$39-'Summary Data'!AI24*'Summary Data'!AI$40)/17*$A108)</f>
        <v>-0.5780110333472828</v>
      </c>
      <c r="M108" s="12">
        <f>('Summary Data'!AJ6-('Summary Data'!AJ7*'Summary Data'!AJ$39-'Summary Data'!AJ24*'Summary Data'!AJ$40)/17*$A108)</f>
        <v>-0.4436777993967824</v>
      </c>
      <c r="N108" s="12">
        <f>('Summary Data'!AK6-('Summary Data'!AK7*'Summary Data'!AK$39-'Summary Data'!AK24*'Summary Data'!AK$40)/17*$A108)</f>
        <v>0.30161367992249777</v>
      </c>
      <c r="O108" s="12">
        <f>('Summary Data'!AL6-('Summary Data'!AL7*'Summary Data'!AL$39-'Summary Data'!AL24*'Summary Data'!AL$40)/17*$A108)</f>
        <v>-0.2597486614377512</v>
      </c>
      <c r="P108" s="12">
        <f>('Summary Data'!AM6-('Summary Data'!AM7*'Summary Data'!AM$39-'Summary Data'!AM24*'Summary Data'!AM$40)/17*$A108)</f>
        <v>0.16267231184272712</v>
      </c>
      <c r="Q108" s="12">
        <f>('Summary Data'!AN6-('Summary Data'!AN7*'Summary Data'!AN$39-'Summary Data'!AN24*'Summary Data'!AN$40)/17*$A108)</f>
        <v>0.17650609411095686</v>
      </c>
      <c r="R108" s="12">
        <f>('Summary Data'!AO6-('Summary Data'!AO7*'Summary Data'!AO$39-'Summary Data'!AO24*'Summary Data'!AO$40)/17*$A108)</f>
        <v>0.10759176236734608</v>
      </c>
      <c r="S108" s="12">
        <f>('Summary Data'!AP6-('Summary Data'!AP7*'Summary Data'!AP$39-'Summary Data'!AP24*'Summary Data'!AP$40)/17*$A108)</f>
        <v>0.5746787235887622</v>
      </c>
      <c r="T108" s="12">
        <f>('Summary Data'!AQ6-('Summary Data'!AQ7*'Summary Data'!AQ$39-'Summary Data'!AQ24*'Summary Data'!AQ$40)/17*$A108)</f>
        <v>0.13130666041598552</v>
      </c>
      <c r="U108" s="12">
        <f>('Summary Data'!AR6-('Summary Data'!AR7*'Summary Data'!AR$39-'Summary Data'!AR24*'Summary Data'!AR$40)/17*$A108)</f>
        <v>-21.8724612201184</v>
      </c>
      <c r="V108" s="69">
        <f>(B108*B$107+C108*C$107+D108*D$107+E108*E$107+F108*F$107+G108*G$107+H108*H$107+I108*I$107+J108*J$107+K108*K$107+L108*L$107+M108*M$107+N108*N$107+O108*O$107+P108*P$107+Q108*Q$107+R108*R$107+S108*S$107+T108*T$107+U108*U$107)/SUM(B$107:U$107)</f>
        <v>-1.502652352384322</v>
      </c>
    </row>
    <row r="109" spans="1:22" ht="11.25">
      <c r="A109" s="70">
        <v>3</v>
      </c>
      <c r="B109" s="12">
        <f>('Summary Data'!Y7-('Summary Data'!Y8*'Summary Data'!Y$39-'Summary Data'!Y25*'Summary Data'!Y$40)/17*$A109)</f>
        <v>41.27509446047797</v>
      </c>
      <c r="C109" s="12">
        <f>('Summary Data'!Z7-('Summary Data'!Z8*'Summary Data'!Z$39-'Summary Data'!Z25*'Summary Data'!Z$40)/17*$A109)</f>
        <v>3.1528301723205385</v>
      </c>
      <c r="D109" s="12">
        <f>('Summary Data'!AA7-('Summary Data'!AA8*'Summary Data'!AA$39-'Summary Data'!AA25*'Summary Data'!AA$40)/17*$A109)</f>
        <v>3.529087699792991</v>
      </c>
      <c r="E109" s="12">
        <f>('Summary Data'!AB7-('Summary Data'!AB8*'Summary Data'!AB$39-'Summary Data'!AB25*'Summary Data'!AB$40)/17*$A109)</f>
        <v>3.8296102739834654</v>
      </c>
      <c r="F109" s="12">
        <f>('Summary Data'!AC7-('Summary Data'!AC8*'Summary Data'!AC$39-'Summary Data'!AC25*'Summary Data'!AC$40)/17*$A109)</f>
        <v>4.24647324110859</v>
      </c>
      <c r="G109" s="12">
        <f>('Summary Data'!AD7-('Summary Data'!AD8*'Summary Data'!AD$39-'Summary Data'!AD25*'Summary Data'!AD$40)/17*$A109)</f>
        <v>3.877533105962918</v>
      </c>
      <c r="H109" s="12">
        <f>('Summary Data'!AE7-('Summary Data'!AE8*'Summary Data'!AE$39-'Summary Data'!AE25*'Summary Data'!AE$40)/17*$A109)</f>
        <v>4.361311825374543</v>
      </c>
      <c r="I109" s="12">
        <f>('Summary Data'!AF7-('Summary Data'!AF8*'Summary Data'!AF$39-'Summary Data'!AF25*'Summary Data'!AF$40)/17*$A109)</f>
        <v>3.9806285337438534</v>
      </c>
      <c r="J109" s="12">
        <f>('Summary Data'!AG7-('Summary Data'!AG8*'Summary Data'!AG$39-'Summary Data'!AG25*'Summary Data'!AG$40)/17*$A109)</f>
        <v>4.028149535739846</v>
      </c>
      <c r="K109" s="12">
        <f>('Summary Data'!AH7-('Summary Data'!AH8*'Summary Data'!AH$39-'Summary Data'!AH25*'Summary Data'!AH$40)/17*$A109)</f>
        <v>4.135485160107373</v>
      </c>
      <c r="L109" s="12">
        <f>('Summary Data'!AI7-('Summary Data'!AI8*'Summary Data'!AI$39-'Summary Data'!AI25*'Summary Data'!AI$40)/17*$A109)</f>
        <v>3.746304766785606</v>
      </c>
      <c r="M109" s="12">
        <f>('Summary Data'!AJ7-('Summary Data'!AJ8*'Summary Data'!AJ$39-'Summary Data'!AJ25*'Summary Data'!AJ$40)/17*$A109)</f>
        <v>4.422577396367223</v>
      </c>
      <c r="N109" s="12">
        <f>('Summary Data'!AK7-('Summary Data'!AK8*'Summary Data'!AK$39-'Summary Data'!AK25*'Summary Data'!AK$40)/17*$A109)</f>
        <v>4.759878120524265</v>
      </c>
      <c r="O109" s="12">
        <f>('Summary Data'!AL7-('Summary Data'!AL8*'Summary Data'!AL$39-'Summary Data'!AL25*'Summary Data'!AL$40)/17*$A109)</f>
        <v>3.9229238761444507</v>
      </c>
      <c r="P109" s="12">
        <f>('Summary Data'!AM7-('Summary Data'!AM8*'Summary Data'!AM$39-'Summary Data'!AM25*'Summary Data'!AM$40)/17*$A109)</f>
        <v>4.405933387326338</v>
      </c>
      <c r="Q109" s="12">
        <f>('Summary Data'!AN7-('Summary Data'!AN8*'Summary Data'!AN$39-'Summary Data'!AN25*'Summary Data'!AN$40)/17*$A109)</f>
        <v>4.770558153225785</v>
      </c>
      <c r="R109" s="12">
        <f>('Summary Data'!AO7-('Summary Data'!AO8*'Summary Data'!AO$39-'Summary Data'!AO25*'Summary Data'!AO$40)/17*$A109)</f>
        <v>4.486360225481848</v>
      </c>
      <c r="S109" s="12">
        <f>('Summary Data'!AP7-('Summary Data'!AP8*'Summary Data'!AP$39-'Summary Data'!AP25*'Summary Data'!AP$40)/17*$A109)</f>
        <v>4.638028472403593</v>
      </c>
      <c r="T109" s="12">
        <f>('Summary Data'!AQ7-('Summary Data'!AQ8*'Summary Data'!AQ$39-'Summary Data'!AQ25*'Summary Data'!AQ$40)/17*$A109)</f>
        <v>5.270462813986074</v>
      </c>
      <c r="U109" s="12">
        <f>('Summary Data'!AR7-('Summary Data'!AR8*'Summary Data'!AR$39-'Summary Data'!AR25*'Summary Data'!AR$40)/17*$A109)</f>
        <v>8.202384407482135</v>
      </c>
      <c r="V109" s="69">
        <f aca="true" t="shared" si="34" ref="V109:V117">(B109*B$107+C109*C$107+D109*D$107+E109*E$107+F109*F$107+G109*G$107+H109*H$107+I109*I$107+J109*J$107+K109*K$107+L109*L$107+M109*M$107+N109*N$107+O109*O$107+P109*P$107+Q109*Q$107+R109*R$107+S109*S$107+T109*T$107+U109*U$107)/SUM(B$107:U$107)</f>
        <v>5.29891623741521</v>
      </c>
    </row>
    <row r="110" spans="1:22" ht="11.25">
      <c r="A110" s="70">
        <v>4</v>
      </c>
      <c r="B110" s="12">
        <f>('Summary Data'!Y8-('Summary Data'!Y9*'Summary Data'!Y$39-'Summary Data'!Y26*'Summary Data'!Y$40)/17*$A110)</f>
        <v>-0.8544519031552086</v>
      </c>
      <c r="C110" s="12">
        <f>('Summary Data'!Z8-('Summary Data'!Z9*'Summary Data'!Z$39-'Summary Data'!Z26*'Summary Data'!Z$40)/17*$A110)</f>
        <v>0.011443672605840678</v>
      </c>
      <c r="D110" s="12">
        <f>('Summary Data'!AA8-('Summary Data'!AA9*'Summary Data'!AA$39-'Summary Data'!AA26*'Summary Data'!AA$40)/17*$A110)</f>
        <v>-0.06798225649487573</v>
      </c>
      <c r="E110" s="12">
        <f>('Summary Data'!AB8-('Summary Data'!AB9*'Summary Data'!AB$39-'Summary Data'!AB26*'Summary Data'!AB$40)/17*$A110)</f>
        <v>-0.09348096349828908</v>
      </c>
      <c r="F110" s="12">
        <f>('Summary Data'!AC8-('Summary Data'!AC9*'Summary Data'!AC$39-'Summary Data'!AC26*'Summary Data'!AC$40)/17*$A110)</f>
        <v>0.016318426766293997</v>
      </c>
      <c r="G110" s="12">
        <f>('Summary Data'!AD8-('Summary Data'!AD9*'Summary Data'!AD$39-'Summary Data'!AD26*'Summary Data'!AD$40)/17*$A110)</f>
        <v>0.09382500882189793</v>
      </c>
      <c r="H110" s="12">
        <f>('Summary Data'!AE8-('Summary Data'!AE9*'Summary Data'!AE$39-'Summary Data'!AE26*'Summary Data'!AE$40)/17*$A110)</f>
        <v>-0.037753011450968585</v>
      </c>
      <c r="I110" s="12">
        <f>('Summary Data'!AF8-('Summary Data'!AF9*'Summary Data'!AF$39-'Summary Data'!AF26*'Summary Data'!AF$40)/17*$A110)</f>
        <v>-0.09746121478196147</v>
      </c>
      <c r="J110" s="12">
        <f>('Summary Data'!AG8-('Summary Data'!AG9*'Summary Data'!AG$39-'Summary Data'!AG26*'Summary Data'!AG$40)/17*$A110)</f>
        <v>0.027199150327599078</v>
      </c>
      <c r="K110" s="12">
        <f>('Summary Data'!AH8-('Summary Data'!AH9*'Summary Data'!AH$39-'Summary Data'!AH26*'Summary Data'!AH$40)/17*$A110)</f>
        <v>0.024403565628927065</v>
      </c>
      <c r="L110" s="12">
        <f>('Summary Data'!AI8-('Summary Data'!AI9*'Summary Data'!AI$39-'Summary Data'!AI26*'Summary Data'!AI$40)/17*$A110)</f>
        <v>0.02689524977958799</v>
      </c>
      <c r="M110" s="12">
        <f>('Summary Data'!AJ8-('Summary Data'!AJ9*'Summary Data'!AJ$39-'Summary Data'!AJ26*'Summary Data'!AJ$40)/17*$A110)</f>
        <v>-0.008470730678958253</v>
      </c>
      <c r="N110" s="12">
        <f>('Summary Data'!AK8-('Summary Data'!AK9*'Summary Data'!AK$39-'Summary Data'!AK26*'Summary Data'!AK$40)/17*$A110)</f>
        <v>-0.01738304823778563</v>
      </c>
      <c r="O110" s="12">
        <f>('Summary Data'!AL8-('Summary Data'!AL9*'Summary Data'!AL$39-'Summary Data'!AL26*'Summary Data'!AL$40)/17*$A110)</f>
        <v>-0.2521395065458092</v>
      </c>
      <c r="P110" s="12">
        <f>('Summary Data'!AM8-('Summary Data'!AM9*'Summary Data'!AM$39-'Summary Data'!AM26*'Summary Data'!AM$40)/17*$A110)</f>
        <v>-0.00211327004550021</v>
      </c>
      <c r="Q110" s="12">
        <f>('Summary Data'!AN8-('Summary Data'!AN9*'Summary Data'!AN$39-'Summary Data'!AN26*'Summary Data'!AN$40)/17*$A110)</f>
        <v>0.022933295151853796</v>
      </c>
      <c r="R110" s="12">
        <f>('Summary Data'!AO8-('Summary Data'!AO9*'Summary Data'!AO$39-'Summary Data'!AO26*'Summary Data'!AO$40)/17*$A110)</f>
        <v>0.00023605821428947672</v>
      </c>
      <c r="S110" s="12">
        <f>('Summary Data'!AP8-('Summary Data'!AP9*'Summary Data'!AP$39-'Summary Data'!AP26*'Summary Data'!AP$40)/17*$A110)</f>
        <v>0.038467281936908106</v>
      </c>
      <c r="T110" s="12">
        <f>('Summary Data'!AQ8-('Summary Data'!AQ9*'Summary Data'!AQ$39-'Summary Data'!AQ26*'Summary Data'!AQ$40)/17*$A110)</f>
        <v>0.21138719553161212</v>
      </c>
      <c r="U110" s="12">
        <f>('Summary Data'!AR8-('Summary Data'!AR9*'Summary Data'!AR$39-'Summary Data'!AR26*'Summary Data'!AR$40)/17*$A110)</f>
        <v>-1.0236278535599754</v>
      </c>
      <c r="V110" s="69">
        <f t="shared" si="34"/>
        <v>-0.059970306847336334</v>
      </c>
    </row>
    <row r="111" spans="1:22" ht="11.25">
      <c r="A111" s="70">
        <v>5</v>
      </c>
      <c r="B111" s="12">
        <f>('Summary Data'!Y9-('Summary Data'!Y10*'Summary Data'!Y$39-'Summary Data'!Y27*'Summary Data'!Y$40)/17*$A111)</f>
        <v>-5.507055533285631</v>
      </c>
      <c r="C111" s="12">
        <f>('Summary Data'!Z9-('Summary Data'!Z10*'Summary Data'!Z$39-'Summary Data'!Z27*'Summary Data'!Z$40)/17*$A111)</f>
        <v>0.37817707550700674</v>
      </c>
      <c r="D111" s="12">
        <f>('Summary Data'!AA9-('Summary Data'!AA10*'Summary Data'!AA$39-'Summary Data'!AA27*'Summary Data'!AA$40)/17*$A111)</f>
        <v>-0.0004978157598427678</v>
      </c>
      <c r="E111" s="12">
        <f>('Summary Data'!AB9-('Summary Data'!AB10*'Summary Data'!AB$39-'Summary Data'!AB27*'Summary Data'!AB$40)/17*$A111)</f>
        <v>0.016039230539223435</v>
      </c>
      <c r="F111" s="12">
        <f>('Summary Data'!AC9-('Summary Data'!AC10*'Summary Data'!AC$39-'Summary Data'!AC27*'Summary Data'!AC$40)/17*$A111)</f>
        <v>0.024139141662174755</v>
      </c>
      <c r="G111" s="12">
        <f>('Summary Data'!AD9-('Summary Data'!AD10*'Summary Data'!AD$39-'Summary Data'!AD27*'Summary Data'!AD$40)/17*$A111)</f>
        <v>0.10272959334079963</v>
      </c>
      <c r="H111" s="12">
        <f>('Summary Data'!AE9-('Summary Data'!AE10*'Summary Data'!AE$39-'Summary Data'!AE27*'Summary Data'!AE$40)/17*$A111)</f>
        <v>0.012479463394743194</v>
      </c>
      <c r="I111" s="12">
        <f>('Summary Data'!AF9-('Summary Data'!AF10*'Summary Data'!AF$39-'Summary Data'!AF27*'Summary Data'!AF$40)/17*$A111)</f>
        <v>0.06622141297823515</v>
      </c>
      <c r="J111" s="12">
        <f>('Summary Data'!AG9-('Summary Data'!AG10*'Summary Data'!AG$39-'Summary Data'!AG27*'Summary Data'!AG$40)/17*$A111)</f>
        <v>0.2206789535340378</v>
      </c>
      <c r="K111" s="12">
        <f>('Summary Data'!AH9-('Summary Data'!AH10*'Summary Data'!AH$39-'Summary Data'!AH27*'Summary Data'!AH$40)/17*$A111)</f>
        <v>0.3342331069344734</v>
      </c>
      <c r="L111" s="12">
        <f>('Summary Data'!AI9-('Summary Data'!AI10*'Summary Data'!AI$39-'Summary Data'!AI27*'Summary Data'!AI$40)/17*$A111)</f>
        <v>0.523155234510335</v>
      </c>
      <c r="M111" s="12">
        <f>('Summary Data'!AJ9-('Summary Data'!AJ10*'Summary Data'!AJ$39-'Summary Data'!AJ27*'Summary Data'!AJ$40)/17*$A111)</f>
        <v>0.1924720725755005</v>
      </c>
      <c r="N111" s="12">
        <f>('Summary Data'!AK9-('Summary Data'!AK10*'Summary Data'!AK$39-'Summary Data'!AK27*'Summary Data'!AK$40)/17*$A111)</f>
        <v>0.0751427979830424</v>
      </c>
      <c r="O111" s="12">
        <f>('Summary Data'!AL9-('Summary Data'!AL10*'Summary Data'!AL$39-'Summary Data'!AL27*'Summary Data'!AL$40)/17*$A111)</f>
        <v>0.1412691851935024</v>
      </c>
      <c r="P111" s="12">
        <f>('Summary Data'!AM9-('Summary Data'!AM10*'Summary Data'!AM$39-'Summary Data'!AM27*'Summary Data'!AM$40)/17*$A111)</f>
        <v>0.17832247999904613</v>
      </c>
      <c r="Q111" s="12">
        <f>('Summary Data'!AN9-('Summary Data'!AN10*'Summary Data'!AN$39-'Summary Data'!AN27*'Summary Data'!AN$40)/17*$A111)</f>
        <v>0.2237274339226411</v>
      </c>
      <c r="R111" s="12">
        <f>('Summary Data'!AO9-('Summary Data'!AO10*'Summary Data'!AO$39-'Summary Data'!AO27*'Summary Data'!AO$40)/17*$A111)</f>
        <v>0.1457056100011591</v>
      </c>
      <c r="S111" s="12">
        <f>('Summary Data'!AP9-('Summary Data'!AP10*'Summary Data'!AP$39-'Summary Data'!AP27*'Summary Data'!AP$40)/17*$A111)</f>
        <v>0.09873968831609958</v>
      </c>
      <c r="T111" s="12">
        <f>('Summary Data'!AQ9-('Summary Data'!AQ10*'Summary Data'!AQ$39-'Summary Data'!AQ27*'Summary Data'!AQ$40)/17*$A111)</f>
        <v>0.09814137697452376</v>
      </c>
      <c r="U111" s="12">
        <f>('Summary Data'!AR9-('Summary Data'!AR10*'Summary Data'!AR$39-'Summary Data'!AR27*'Summary Data'!AR$40)/17*$A111)</f>
        <v>-2.680976312999009</v>
      </c>
      <c r="V111" s="69">
        <f t="shared" si="34"/>
        <v>-0.08065457600622944</v>
      </c>
    </row>
    <row r="112" spans="1:22" ht="11.25">
      <c r="A112" s="70">
        <v>6</v>
      </c>
      <c r="B112" s="12">
        <f>('Summary Data'!Y10-('Summary Data'!Y11*'Summary Data'!Y$39-'Summary Data'!Y28*'Summary Data'!Y$40)/17*$A112)</f>
        <v>0.006167007919514689</v>
      </c>
      <c r="C112" s="12">
        <f>('Summary Data'!Z10-('Summary Data'!Z11*'Summary Data'!Z$39-'Summary Data'!Z28*'Summary Data'!Z$40)/17*$A112)</f>
        <v>-0.018971418425613024</v>
      </c>
      <c r="D112" s="12">
        <f>('Summary Data'!AA10-('Summary Data'!AA11*'Summary Data'!AA$39-'Summary Data'!AA28*'Summary Data'!AA$40)/17*$A112)</f>
        <v>-0.009978299502640313</v>
      </c>
      <c r="E112" s="12">
        <f>('Summary Data'!AB10-('Summary Data'!AB11*'Summary Data'!AB$39-'Summary Data'!AB28*'Summary Data'!AB$40)/17*$A112)</f>
        <v>0.0014405696812704837</v>
      </c>
      <c r="F112" s="12">
        <f>('Summary Data'!AC10-('Summary Data'!AC11*'Summary Data'!AC$39-'Summary Data'!AC28*'Summary Data'!AC$40)/17*$A112)</f>
        <v>-0.011122350607912217</v>
      </c>
      <c r="G112" s="12">
        <f>('Summary Data'!AD10-('Summary Data'!AD11*'Summary Data'!AD$39-'Summary Data'!AD28*'Summary Data'!AD$40)/17*$A112)</f>
        <v>0.04731729326528695</v>
      </c>
      <c r="H112" s="12">
        <f>('Summary Data'!AE10-('Summary Data'!AE11*'Summary Data'!AE$39-'Summary Data'!AE28*'Summary Data'!AE$40)/17*$A112)</f>
        <v>0.0032159572513800984</v>
      </c>
      <c r="I112" s="12">
        <f>('Summary Data'!AF10-('Summary Data'!AF11*'Summary Data'!AF$39-'Summary Data'!AF28*'Summary Data'!AF$40)/17*$A112)</f>
        <v>0.1007802748215412</v>
      </c>
      <c r="J112" s="12">
        <f>('Summary Data'!AG10-('Summary Data'!AG11*'Summary Data'!AG$39-'Summary Data'!AG28*'Summary Data'!AG$40)/17*$A112)</f>
        <v>0.06500883866988941</v>
      </c>
      <c r="K112" s="12">
        <f>('Summary Data'!AH10-('Summary Data'!AH11*'Summary Data'!AH$39-'Summary Data'!AH28*'Summary Data'!AH$40)/17*$A112)</f>
        <v>0.09289809869184658</v>
      </c>
      <c r="L112" s="12">
        <f>('Summary Data'!AI10-('Summary Data'!AI11*'Summary Data'!AI$39-'Summary Data'!AI28*'Summary Data'!AI$40)/17*$A112)</f>
        <v>0.04573193485941567</v>
      </c>
      <c r="M112" s="12">
        <f>('Summary Data'!AJ10-('Summary Data'!AJ11*'Summary Data'!AJ$39-'Summary Data'!AJ28*'Summary Data'!AJ$40)/17*$A112)</f>
        <v>0.045378295422466755</v>
      </c>
      <c r="N112" s="12">
        <f>('Summary Data'!AK10-('Summary Data'!AK11*'Summary Data'!AK$39-'Summary Data'!AK28*'Summary Data'!AK$40)/17*$A112)</f>
        <v>-0.05184145667294803</v>
      </c>
      <c r="O112" s="12">
        <f>('Summary Data'!AL10-('Summary Data'!AL11*'Summary Data'!AL$39-'Summary Data'!AL28*'Summary Data'!AL$40)/17*$A112)</f>
        <v>-0.08045200866498937</v>
      </c>
      <c r="P112" s="12">
        <f>('Summary Data'!AM10-('Summary Data'!AM11*'Summary Data'!AM$39-'Summary Data'!AM28*'Summary Data'!AM$40)/17*$A112)</f>
        <v>-0.061593192900533666</v>
      </c>
      <c r="Q112" s="12">
        <f>('Summary Data'!AN10-('Summary Data'!AN11*'Summary Data'!AN$39-'Summary Data'!AN28*'Summary Data'!AN$40)/17*$A112)</f>
        <v>-0.0967855701237894</v>
      </c>
      <c r="R112" s="12">
        <f>('Summary Data'!AO10-('Summary Data'!AO11*'Summary Data'!AO$39-'Summary Data'!AO28*'Summary Data'!AO$40)/17*$A112)</f>
        <v>0.025433123455542293</v>
      </c>
      <c r="S112" s="12">
        <f>('Summary Data'!AP10-('Summary Data'!AP11*'Summary Data'!AP$39-'Summary Data'!AP28*'Summary Data'!AP$40)/17*$A112)</f>
        <v>0.021218491961246096</v>
      </c>
      <c r="T112" s="12">
        <f>('Summary Data'!AQ10-('Summary Data'!AQ11*'Summary Data'!AQ$39-'Summary Data'!AQ28*'Summary Data'!AQ$40)/17*$A112)</f>
        <v>-0.007122313035159065</v>
      </c>
      <c r="U112" s="12">
        <f>('Summary Data'!AR10-('Summary Data'!AR11*'Summary Data'!AR$39-'Summary Data'!AR28*'Summary Data'!AR$40)/17*$A112)</f>
        <v>-0.0656491663750258</v>
      </c>
      <c r="V112" s="69">
        <f t="shared" si="34"/>
        <v>0.0038957703095562823</v>
      </c>
    </row>
    <row r="113" spans="1:22" ht="11.25">
      <c r="A113" s="70">
        <v>7</v>
      </c>
      <c r="B113" s="12">
        <f>('Summary Data'!Y11-('Summary Data'!Y12*'Summary Data'!Y$39-'Summary Data'!Y29*'Summary Data'!Y$40)/17*$A113)</f>
        <v>2.683737491664982</v>
      </c>
      <c r="C113" s="12">
        <f>('Summary Data'!Z11-('Summary Data'!Z12*'Summary Data'!Z$39-'Summary Data'!Z29*'Summary Data'!Z$40)/17*$A113)</f>
        <v>0.7166052142797422</v>
      </c>
      <c r="D113" s="12">
        <f>('Summary Data'!AA11-('Summary Data'!AA12*'Summary Data'!AA$39-'Summary Data'!AA29*'Summary Data'!AA$40)/17*$A113)</f>
        <v>0.7829685363391594</v>
      </c>
      <c r="E113" s="12">
        <f>('Summary Data'!AB11-('Summary Data'!AB12*'Summary Data'!AB$39-'Summary Data'!AB29*'Summary Data'!AB$40)/17*$A113)</f>
        <v>0.8596952748546063</v>
      </c>
      <c r="F113" s="12">
        <f>('Summary Data'!AC11-('Summary Data'!AC12*'Summary Data'!AC$39-'Summary Data'!AC29*'Summary Data'!AC$40)/17*$A113)</f>
        <v>0.8455307575227862</v>
      </c>
      <c r="G113" s="12">
        <f>('Summary Data'!AD11-('Summary Data'!AD12*'Summary Data'!AD$39-'Summary Data'!AD29*'Summary Data'!AD$40)/17*$A113)</f>
        <v>0.8449470111334341</v>
      </c>
      <c r="H113" s="12">
        <f>('Summary Data'!AE11-('Summary Data'!AE12*'Summary Data'!AE$39-'Summary Data'!AE29*'Summary Data'!AE$40)/17*$A113)</f>
        <v>0.8380123316676085</v>
      </c>
      <c r="I113" s="12">
        <f>('Summary Data'!AF11-('Summary Data'!AF12*'Summary Data'!AF$39-'Summary Data'!AF29*'Summary Data'!AF$40)/17*$A113)</f>
        <v>0.8461227158375999</v>
      </c>
      <c r="J113" s="12">
        <f>('Summary Data'!AG11-('Summary Data'!AG12*'Summary Data'!AG$39-'Summary Data'!AG29*'Summary Data'!AG$40)/17*$A113)</f>
        <v>0.8631659739396617</v>
      </c>
      <c r="K113" s="12">
        <f>('Summary Data'!AH11-('Summary Data'!AH12*'Summary Data'!AH$39-'Summary Data'!AH29*'Summary Data'!AH$40)/17*$A113)</f>
        <v>0.8452257453930275</v>
      </c>
      <c r="L113" s="12">
        <f>('Summary Data'!AI11-('Summary Data'!AI12*'Summary Data'!AI$39-'Summary Data'!AI29*'Summary Data'!AI$40)/17*$A113)</f>
        <v>0.8433382239286984</v>
      </c>
      <c r="M113" s="12">
        <f>('Summary Data'!AJ11-('Summary Data'!AJ12*'Summary Data'!AJ$39-'Summary Data'!AJ29*'Summary Data'!AJ$40)/17*$A113)</f>
        <v>0.7805180499546347</v>
      </c>
      <c r="N113" s="12">
        <f>('Summary Data'!AK11-('Summary Data'!AK12*'Summary Data'!AK$39-'Summary Data'!AK29*'Summary Data'!AK$40)/17*$A113)</f>
        <v>0.8016920447633652</v>
      </c>
      <c r="O113" s="12">
        <f>('Summary Data'!AL11-('Summary Data'!AL12*'Summary Data'!AL$39-'Summary Data'!AL29*'Summary Data'!AL$40)/17*$A113)</f>
        <v>0.79866111340251</v>
      </c>
      <c r="P113" s="12">
        <f>('Summary Data'!AM11-('Summary Data'!AM12*'Summary Data'!AM$39-'Summary Data'!AM29*'Summary Data'!AM$40)/17*$A113)</f>
        <v>0.7850973677872625</v>
      </c>
      <c r="Q113" s="12">
        <f>('Summary Data'!AN11-('Summary Data'!AN12*'Summary Data'!AN$39-'Summary Data'!AN29*'Summary Data'!AN$40)/17*$A113)</f>
        <v>0.8212553769567407</v>
      </c>
      <c r="R113" s="12">
        <f>('Summary Data'!AO11-('Summary Data'!AO12*'Summary Data'!AO$39-'Summary Data'!AO29*'Summary Data'!AO$40)/17*$A113)</f>
        <v>0.7889736053702199</v>
      </c>
      <c r="S113" s="12">
        <f>('Summary Data'!AP11-('Summary Data'!AP12*'Summary Data'!AP$39-'Summary Data'!AP29*'Summary Data'!AP$40)/17*$A113)</f>
        <v>0.8637598391569896</v>
      </c>
      <c r="T113" s="12">
        <f>('Summary Data'!AQ11-('Summary Data'!AQ12*'Summary Data'!AQ$39-'Summary Data'!AQ29*'Summary Data'!AQ$40)/17*$A113)</f>
        <v>0.8570564274544477</v>
      </c>
      <c r="U113" s="12">
        <f>('Summary Data'!AR11-('Summary Data'!AR12*'Summary Data'!AR$39-'Summary Data'!AR29*'Summary Data'!AR$40)/17*$A113)</f>
        <v>0.7590787431987011</v>
      </c>
      <c r="V113" s="69">
        <f t="shared" si="34"/>
        <v>0.8683159082896402</v>
      </c>
    </row>
    <row r="114" spans="1:22" ht="11.25">
      <c r="A114" s="70">
        <v>8</v>
      </c>
      <c r="B114" s="12">
        <f>('Summary Data'!Y12-('Summary Data'!Y13*'Summary Data'!Y$39-'Summary Data'!Y30*'Summary Data'!Y$40)/17*$A114)</f>
        <v>0.018972378726596656</v>
      </c>
      <c r="C114" s="12">
        <f>('Summary Data'!Z12-('Summary Data'!Z13*'Summary Data'!Z$39-'Summary Data'!Z30*'Summary Data'!Z$40)/17*$A114)</f>
        <v>0.020893702719443</v>
      </c>
      <c r="D114" s="12">
        <f>('Summary Data'!AA12-('Summary Data'!AA13*'Summary Data'!AA$39-'Summary Data'!AA30*'Summary Data'!AA$40)/17*$A114)</f>
        <v>-0.011173757464841954</v>
      </c>
      <c r="E114" s="12">
        <f>('Summary Data'!AB12-('Summary Data'!AB13*'Summary Data'!AB$39-'Summary Data'!AB30*'Summary Data'!AB$40)/17*$A114)</f>
        <v>-0.0005753426576667101</v>
      </c>
      <c r="F114" s="12">
        <f>('Summary Data'!AC12-('Summary Data'!AC13*'Summary Data'!AC$39-'Summary Data'!AC30*'Summary Data'!AC$40)/17*$A114)</f>
        <v>-0.023663342594312402</v>
      </c>
      <c r="G114" s="12">
        <f>('Summary Data'!AD12-('Summary Data'!AD13*'Summary Data'!AD$39-'Summary Data'!AD30*'Summary Data'!AD$40)/17*$A114)</f>
        <v>-7.2601982316240765E-06</v>
      </c>
      <c r="H114" s="12">
        <f>('Summary Data'!AE12-('Summary Data'!AE13*'Summary Data'!AE$39-'Summary Data'!AE30*'Summary Data'!AE$40)/17*$A114)</f>
        <v>-0.010347334307262888</v>
      </c>
      <c r="I114" s="12">
        <f>('Summary Data'!AF12-('Summary Data'!AF13*'Summary Data'!AF$39-'Summary Data'!AF30*'Summary Data'!AF$40)/17*$A114)</f>
        <v>-0.010940639408270442</v>
      </c>
      <c r="J114" s="12">
        <f>('Summary Data'!AG12-('Summary Data'!AG13*'Summary Data'!AG$39-'Summary Data'!AG30*'Summary Data'!AG$40)/17*$A114)</f>
        <v>-0.016473775109012916</v>
      </c>
      <c r="K114" s="12">
        <f>('Summary Data'!AH12-('Summary Data'!AH13*'Summary Data'!AH$39-'Summary Data'!AH30*'Summary Data'!AH$40)/17*$A114)</f>
        <v>0.031683988060349735</v>
      </c>
      <c r="L114" s="12">
        <f>('Summary Data'!AI12-('Summary Data'!AI13*'Summary Data'!AI$39-'Summary Data'!AI30*'Summary Data'!AI$40)/17*$A114)</f>
        <v>0.033353380744462924</v>
      </c>
      <c r="M114" s="12">
        <f>('Summary Data'!AJ12-('Summary Data'!AJ13*'Summary Data'!AJ$39-'Summary Data'!AJ30*'Summary Data'!AJ$40)/17*$A114)</f>
        <v>0.021817729437680074</v>
      </c>
      <c r="N114" s="12">
        <f>('Summary Data'!AK12-('Summary Data'!AK13*'Summary Data'!AK$39-'Summary Data'!AK30*'Summary Data'!AK$40)/17*$A114)</f>
        <v>-0.00698483007718902</v>
      </c>
      <c r="O114" s="12">
        <f>('Summary Data'!AL12-('Summary Data'!AL13*'Summary Data'!AL$39-'Summary Data'!AL30*'Summary Data'!AL$40)/17*$A114)</f>
        <v>0.0055040515410800395</v>
      </c>
      <c r="P114" s="12">
        <f>('Summary Data'!AM12-('Summary Data'!AM13*'Summary Data'!AM$39-'Summary Data'!AM30*'Summary Data'!AM$40)/17*$A114)</f>
        <v>-0.01482479872420217</v>
      </c>
      <c r="Q114" s="12">
        <f>('Summary Data'!AN12-('Summary Data'!AN13*'Summary Data'!AN$39-'Summary Data'!AN30*'Summary Data'!AN$40)/17*$A114)</f>
        <v>0.004774949259308298</v>
      </c>
      <c r="R114" s="12">
        <f>('Summary Data'!AO12-('Summary Data'!AO13*'Summary Data'!AO$39-'Summary Data'!AO30*'Summary Data'!AO$40)/17*$A114)</f>
        <v>0.007090608851926368</v>
      </c>
      <c r="S114" s="12">
        <f>('Summary Data'!AP12-('Summary Data'!AP13*'Summary Data'!AP$39-'Summary Data'!AP30*'Summary Data'!AP$40)/17*$A114)</f>
        <v>-0.0034670483112961715</v>
      </c>
      <c r="T114" s="12">
        <f>('Summary Data'!AQ12-('Summary Data'!AQ13*'Summary Data'!AQ$39-'Summary Data'!AQ30*'Summary Data'!AQ$40)/17*$A114)</f>
        <v>0.021597620831434204</v>
      </c>
      <c r="U114" s="12">
        <f>('Summary Data'!AR12-('Summary Data'!AR13*'Summary Data'!AR$39-'Summary Data'!AR30*'Summary Data'!AR$40)/17*$A114)</f>
        <v>0.023037981931846457</v>
      </c>
      <c r="V114" s="69">
        <f t="shared" si="34"/>
        <v>0.003744755609040738</v>
      </c>
    </row>
    <row r="115" spans="1:22" ht="11.25">
      <c r="A115" s="70">
        <v>9</v>
      </c>
      <c r="B115" s="12">
        <f>('Summary Data'!Y13-('Summary Data'!Y14*'Summary Data'!Y$39-'Summary Data'!Y31*'Summary Data'!Y$40)/17*$A115)</f>
        <v>0.38535712383832826</v>
      </c>
      <c r="C115" s="12">
        <f>('Summary Data'!Z13-('Summary Data'!Z14*'Summary Data'!Z$39-'Summary Data'!Z31*'Summary Data'!Z$40)/17*$A115)</f>
        <v>0.48074968561160564</v>
      </c>
      <c r="D115" s="12">
        <f>('Summary Data'!AA13-('Summary Data'!AA14*'Summary Data'!AA$39-'Summary Data'!AA31*'Summary Data'!AA$40)/17*$A115)</f>
        <v>0.45716039319816365</v>
      </c>
      <c r="E115" s="12">
        <f>('Summary Data'!AB13-('Summary Data'!AB14*'Summary Data'!AB$39-'Summary Data'!AB31*'Summary Data'!AB$40)/17*$A115)</f>
        <v>0.4761029163135137</v>
      </c>
      <c r="F115" s="12">
        <f>('Summary Data'!AC13-('Summary Data'!AC14*'Summary Data'!AC$39-'Summary Data'!AC31*'Summary Data'!AC$40)/17*$A115)</f>
        <v>0.48748535047477326</v>
      </c>
      <c r="G115" s="12">
        <f>('Summary Data'!AD13-('Summary Data'!AD14*'Summary Data'!AD$39-'Summary Data'!AD31*'Summary Data'!AD$40)/17*$A115)</f>
        <v>0.4690677874430553</v>
      </c>
      <c r="H115" s="12">
        <f>('Summary Data'!AE13-('Summary Data'!AE14*'Summary Data'!AE$39-'Summary Data'!AE31*'Summary Data'!AE$40)/17*$A115)</f>
        <v>0.48176369117542245</v>
      </c>
      <c r="I115" s="12">
        <f>('Summary Data'!AF13-('Summary Data'!AF14*'Summary Data'!AF$39-'Summary Data'!AF31*'Summary Data'!AF$40)/17*$A115)</f>
        <v>0.48264802690165776</v>
      </c>
      <c r="J115" s="12">
        <f>('Summary Data'!AG13-('Summary Data'!AG14*'Summary Data'!AG$39-'Summary Data'!AG31*'Summary Data'!AG$40)/17*$A115)</f>
        <v>0.49639728314794684</v>
      </c>
      <c r="K115" s="12">
        <f>('Summary Data'!AH13-('Summary Data'!AH14*'Summary Data'!AH$39-'Summary Data'!AH31*'Summary Data'!AH$40)/17*$A115)</f>
        <v>0.4886102112311246</v>
      </c>
      <c r="L115" s="12">
        <f>('Summary Data'!AI13-('Summary Data'!AI14*'Summary Data'!AI$39-'Summary Data'!AI31*'Summary Data'!AI$40)/17*$A115)</f>
        <v>0.49142566897888484</v>
      </c>
      <c r="M115" s="12">
        <f>('Summary Data'!AJ13-('Summary Data'!AJ14*'Summary Data'!AJ$39-'Summary Data'!AJ31*'Summary Data'!AJ$40)/17*$A115)</f>
        <v>0.478688380833865</v>
      </c>
      <c r="N115" s="12">
        <f>('Summary Data'!AK13-('Summary Data'!AK14*'Summary Data'!AK$39-'Summary Data'!AK31*'Summary Data'!AK$40)/17*$A115)</f>
        <v>0.47292826671316396</v>
      </c>
      <c r="O115" s="12">
        <f>('Summary Data'!AL13-('Summary Data'!AL14*'Summary Data'!AL$39-'Summary Data'!AL31*'Summary Data'!AL$40)/17*$A115)</f>
        <v>0.48307386571520367</v>
      </c>
      <c r="P115" s="12">
        <f>('Summary Data'!AM13-('Summary Data'!AM14*'Summary Data'!AM$39-'Summary Data'!AM31*'Summary Data'!AM$40)/17*$A115)</f>
        <v>0.47842113965617444</v>
      </c>
      <c r="Q115" s="12">
        <f>('Summary Data'!AN13-('Summary Data'!AN14*'Summary Data'!AN$39-'Summary Data'!AN31*'Summary Data'!AN$40)/17*$A115)</f>
        <v>0.4676508434530146</v>
      </c>
      <c r="R115" s="12">
        <f>('Summary Data'!AO13-('Summary Data'!AO14*'Summary Data'!AO$39-'Summary Data'!AO31*'Summary Data'!AO$40)/17*$A115)</f>
        <v>0.4465449039579146</v>
      </c>
      <c r="S115" s="12">
        <f>('Summary Data'!AP13-('Summary Data'!AP14*'Summary Data'!AP$39-'Summary Data'!AP31*'Summary Data'!AP$40)/17*$A115)</f>
        <v>0.4733490319200524</v>
      </c>
      <c r="T115" s="12">
        <f>('Summary Data'!AQ13-('Summary Data'!AQ14*'Summary Data'!AQ$39-'Summary Data'!AQ31*'Summary Data'!AQ$40)/17*$A115)</f>
        <v>0.4780432678889594</v>
      </c>
      <c r="U115" s="12">
        <f>('Summary Data'!AR13-('Summary Data'!AR14*'Summary Data'!AR$39-'Summary Data'!AR31*'Summary Data'!AR$40)/17*$A115)</f>
        <v>0.4413004979662719</v>
      </c>
      <c r="V115" s="69">
        <f t="shared" si="34"/>
        <v>0.4736855844958066</v>
      </c>
    </row>
    <row r="116" spans="1:22" ht="11.25">
      <c r="A116" s="70">
        <v>10</v>
      </c>
      <c r="B116" s="12">
        <f>('Summary Data'!Y14-('Summary Data'!Y15*'Summary Data'!Y$39-'Summary Data'!Y32*'Summary Data'!Y$40)/17*$A116)</f>
        <v>0</v>
      </c>
      <c r="C116" s="12">
        <f>('Summary Data'!Z14-('Summary Data'!Z15*'Summary Data'!Z$39-'Summary Data'!Z32*'Summary Data'!Z$40)/17*$A116)</f>
        <v>-6.938893903907228E-18</v>
      </c>
      <c r="D116" s="12">
        <f>('Summary Data'!AA14-('Summary Data'!AA15*'Summary Data'!AA$39-'Summary Data'!AA32*'Summary Data'!AA$40)/17*$A116)</f>
        <v>-6.505213034913027E-19</v>
      </c>
      <c r="E116" s="12">
        <f>('Summary Data'!AB14-('Summary Data'!AB15*'Summary Data'!AB$39-'Summary Data'!AB32*'Summary Data'!AB$40)/17*$A116)</f>
        <v>0</v>
      </c>
      <c r="F116" s="12">
        <f>('Summary Data'!AC14-('Summary Data'!AC15*'Summary Data'!AC$39-'Summary Data'!AC32*'Summary Data'!AC$40)/17*$A116)</f>
        <v>1.3877787807814457E-17</v>
      </c>
      <c r="G116" s="12">
        <f>('Summary Data'!AD14-('Summary Data'!AD15*'Summary Data'!AD$39-'Summary Data'!AD32*'Summary Data'!AD$40)/17*$A116)</f>
        <v>0</v>
      </c>
      <c r="H116" s="12">
        <f>('Summary Data'!AE14-('Summary Data'!AE15*'Summary Data'!AE$39-'Summary Data'!AE32*'Summary Data'!AE$40)/17*$A116)</f>
        <v>-8.673617379884035E-19</v>
      </c>
      <c r="I116" s="12">
        <f>('Summary Data'!AF14-('Summary Data'!AF15*'Summary Data'!AF$39-'Summary Data'!AF32*'Summary Data'!AF$40)/17*$A116)</f>
        <v>0</v>
      </c>
      <c r="J116" s="12">
        <f>('Summary Data'!AG14-('Summary Data'!AG15*'Summary Data'!AG$39-'Summary Data'!AG32*'Summary Data'!AG$40)/17*$A116)</f>
        <v>-2.168404344971009E-19</v>
      </c>
      <c r="K116" s="12">
        <f>('Summary Data'!AH14-('Summary Data'!AH15*'Summary Data'!AH$39-'Summary Data'!AH32*'Summary Data'!AH$40)/17*$A116)</f>
        <v>3.469446951953614E-18</v>
      </c>
      <c r="L116" s="12">
        <f>('Summary Data'!AI14-('Summary Data'!AI15*'Summary Data'!AI$39-'Summary Data'!AI32*'Summary Data'!AI$40)/17*$A116)</f>
        <v>0</v>
      </c>
      <c r="M116" s="12">
        <f>('Summary Data'!AJ14-('Summary Data'!AJ15*'Summary Data'!AJ$39-'Summary Data'!AJ32*'Summary Data'!AJ$40)/17*$A116)</f>
        <v>-1.734723475976807E-18</v>
      </c>
      <c r="N116" s="12">
        <f>('Summary Data'!AK14-('Summary Data'!AK15*'Summary Data'!AK$39-'Summary Data'!AK32*'Summary Data'!AK$40)/17*$A116)</f>
        <v>0</v>
      </c>
      <c r="O116" s="12">
        <f>('Summary Data'!AL14-('Summary Data'!AL15*'Summary Data'!AL$39-'Summary Data'!AL32*'Summary Data'!AL$40)/17*$A116)</f>
        <v>1.734723475976807E-18</v>
      </c>
      <c r="P116" s="12">
        <f>('Summary Data'!AM14-('Summary Data'!AM15*'Summary Data'!AM$39-'Summary Data'!AM32*'Summary Data'!AM$40)/17*$A116)</f>
        <v>-6.938893903907228E-18</v>
      </c>
      <c r="Q116" s="12">
        <f>('Summary Data'!AN14-('Summary Data'!AN15*'Summary Data'!AN$39-'Summary Data'!AN32*'Summary Data'!AN$40)/17*$A116)</f>
        <v>0</v>
      </c>
      <c r="R116" s="12">
        <f>('Summary Data'!AO14-('Summary Data'!AO15*'Summary Data'!AO$39-'Summary Data'!AO32*'Summary Data'!AO$40)/17*$A116)</f>
        <v>0</v>
      </c>
      <c r="S116" s="12">
        <f>('Summary Data'!AP14-('Summary Data'!AP15*'Summary Data'!AP$39-'Summary Data'!AP32*'Summary Data'!AP$40)/17*$A116)</f>
        <v>1.734723475976807E-18</v>
      </c>
      <c r="T116" s="12">
        <f>('Summary Data'!AQ14-('Summary Data'!AQ15*'Summary Data'!AQ$39-'Summary Data'!AQ32*'Summary Data'!AQ$40)/17*$A116)</f>
        <v>1.734723475976807E-18</v>
      </c>
      <c r="U116" s="12">
        <f>('Summary Data'!AR14-('Summary Data'!AR15*'Summary Data'!AR$39-'Summary Data'!AR32*'Summary Data'!AR$40)/17*$A116)</f>
        <v>0</v>
      </c>
      <c r="V116" s="69">
        <f t="shared" si="34"/>
        <v>2.7320335269090966E-19</v>
      </c>
    </row>
    <row r="117" spans="1:22" ht="11.25">
      <c r="A117" s="70">
        <v>11</v>
      </c>
      <c r="B117" s="12">
        <f>('Summary Data'!Y15-('Summary Data'!Y16*'Summary Data'!Y$39-'Summary Data'!Y33*'Summary Data'!Y$40)/17*$A117)</f>
        <v>0.5580057035450304</v>
      </c>
      <c r="C117" s="12">
        <f>('Summary Data'!Z15-('Summary Data'!Z16*'Summary Data'!Z$39-'Summary Data'!Z33*'Summary Data'!Z$40)/17*$A117)</f>
        <v>0.6250873145536838</v>
      </c>
      <c r="D117" s="12">
        <f>('Summary Data'!AA15-('Summary Data'!AA16*'Summary Data'!AA$39-'Summary Data'!AA33*'Summary Data'!AA$40)/17*$A117)</f>
        <v>0.6223012850936678</v>
      </c>
      <c r="E117" s="12">
        <f>('Summary Data'!AB15-('Summary Data'!AB16*'Summary Data'!AB$39-'Summary Data'!AB33*'Summary Data'!AB$40)/17*$A117)</f>
        <v>0.6338694914400858</v>
      </c>
      <c r="F117" s="12">
        <f>('Summary Data'!AC15-('Summary Data'!AC16*'Summary Data'!AC$39-'Summary Data'!AC33*'Summary Data'!AC$40)/17*$A117)</f>
        <v>0.6348014728800575</v>
      </c>
      <c r="G117" s="12">
        <f>('Summary Data'!AD15-('Summary Data'!AD16*'Summary Data'!AD$39-'Summary Data'!AD33*'Summary Data'!AD$40)/17*$A117)</f>
        <v>0.6411207593533167</v>
      </c>
      <c r="H117" s="12">
        <f>('Summary Data'!AE15-('Summary Data'!AE16*'Summary Data'!AE$39-'Summary Data'!AE33*'Summary Data'!AE$40)/17*$A117)</f>
        <v>0.6349548952470184</v>
      </c>
      <c r="I117" s="12">
        <f>('Summary Data'!AF15-('Summary Data'!AF16*'Summary Data'!AF$39-'Summary Data'!AF33*'Summary Data'!AF$40)/17*$A117)</f>
        <v>0.6353454598002016</v>
      </c>
      <c r="J117" s="12">
        <f>('Summary Data'!AG15-('Summary Data'!AG16*'Summary Data'!AG$39-'Summary Data'!AG33*'Summary Data'!AG$40)/17*$A117)</f>
        <v>0.6394265425016452</v>
      </c>
      <c r="K117" s="12">
        <f>('Summary Data'!AH15-('Summary Data'!AH16*'Summary Data'!AH$39-'Summary Data'!AH33*'Summary Data'!AH$40)/17*$A117)</f>
        <v>0.6353590312722392</v>
      </c>
      <c r="L117" s="12">
        <f>('Summary Data'!AI15-('Summary Data'!AI16*'Summary Data'!AI$39-'Summary Data'!AI33*'Summary Data'!AI$40)/17*$A117)</f>
        <v>0.6424866397330733</v>
      </c>
      <c r="M117" s="12">
        <f>('Summary Data'!AJ15-('Summary Data'!AJ16*'Summary Data'!AJ$39-'Summary Data'!AJ33*'Summary Data'!AJ$40)/17*$A117)</f>
        <v>0.6371502196975671</v>
      </c>
      <c r="N117" s="12">
        <f>('Summary Data'!AK15-('Summary Data'!AK16*'Summary Data'!AK$39-'Summary Data'!AK33*'Summary Data'!AK$40)/17*$A117)</f>
        <v>0.639429188500363</v>
      </c>
      <c r="O117" s="12">
        <f>('Summary Data'!AL15-('Summary Data'!AL16*'Summary Data'!AL$39-'Summary Data'!AL33*'Summary Data'!AL$40)/17*$A117)</f>
        <v>0.6405070342020742</v>
      </c>
      <c r="P117" s="12">
        <f>('Summary Data'!AM15-('Summary Data'!AM16*'Summary Data'!AM$39-'Summary Data'!AM33*'Summary Data'!AM$40)/17*$A117)</f>
        <v>0.6365908115104162</v>
      </c>
      <c r="Q117" s="12">
        <f>('Summary Data'!AN15-('Summary Data'!AN16*'Summary Data'!AN$39-'Summary Data'!AN33*'Summary Data'!AN$40)/17*$A117)</f>
        <v>0.6293491205387276</v>
      </c>
      <c r="R117" s="12">
        <f>('Summary Data'!AO15-('Summary Data'!AO16*'Summary Data'!AO$39-'Summary Data'!AO33*'Summary Data'!AO$40)/17*$A117)</f>
        <v>0.6283417768865084</v>
      </c>
      <c r="S117" s="12">
        <f>('Summary Data'!AP15-('Summary Data'!AP16*'Summary Data'!AP$39-'Summary Data'!AP33*'Summary Data'!AP$40)/17*$A117)</f>
        <v>0.6275314796643141</v>
      </c>
      <c r="T117" s="12">
        <f>('Summary Data'!AQ15-('Summary Data'!AQ16*'Summary Data'!AQ$39-'Summary Data'!AQ33*'Summary Data'!AQ$40)/17*$A117)</f>
        <v>0.6197436283644431</v>
      </c>
      <c r="U117" s="12">
        <f>('Summary Data'!AR15-('Summary Data'!AR16*'Summary Data'!AR$39-'Summary Data'!AR33*'Summary Data'!AR$40)/17*$A117)</f>
        <v>0.5631757076863042</v>
      </c>
      <c r="V117" s="69">
        <f t="shared" si="34"/>
        <v>0.6293334692638834</v>
      </c>
    </row>
    <row r="118" spans="1:25" ht="11.25">
      <c r="A118" s="70">
        <v>12</v>
      </c>
      <c r="B118" s="389">
        <f>('Summary Data'!Y16-('Summary Data'!Y17*'Summary Data'!Y$39-'Summary Data'!Y34*'Summary Data'!Y$40)/17*$A118)*10</f>
        <v>0.018913259291194265</v>
      </c>
      <c r="C118" s="389">
        <f>('Summary Data'!Z16-('Summary Data'!Z17*'Summary Data'!Z$39-'Summary Data'!Z34*'Summary Data'!Z$40)/17*$A118)*10</f>
        <v>0.029138303284905256</v>
      </c>
      <c r="D118" s="389">
        <f>('Summary Data'!AA16-('Summary Data'!AA17*'Summary Data'!AA$39-'Summary Data'!AA34*'Summary Data'!AA$40)/17*$A118)*10</f>
        <v>0.002791303993142264</v>
      </c>
      <c r="E118" s="389">
        <f>('Summary Data'!AB16-('Summary Data'!AB17*'Summary Data'!AB$39-'Summary Data'!AB34*'Summary Data'!AB$40)/17*$A118)*10</f>
        <v>-0.0029627847627154767</v>
      </c>
      <c r="F118" s="389">
        <f>('Summary Data'!AC16-('Summary Data'!AC17*'Summary Data'!AC$39-'Summary Data'!AC34*'Summary Data'!AC$40)/17*$A118)*10</f>
        <v>0.0090222235209625</v>
      </c>
      <c r="G118" s="389">
        <f>('Summary Data'!AD16-('Summary Data'!AD17*'Summary Data'!AD$39-'Summary Data'!AD34*'Summary Data'!AD$40)/17*$A118)*10</f>
        <v>0.04032355264105071</v>
      </c>
      <c r="H118" s="389">
        <f>('Summary Data'!AE16-('Summary Data'!AE17*'Summary Data'!AE$39-'Summary Data'!AE34*'Summary Data'!AE$40)/17*$A118)*10</f>
        <v>0.028106606731893934</v>
      </c>
      <c r="I118" s="389">
        <f>('Summary Data'!AF16-('Summary Data'!AF17*'Summary Data'!AF$39-'Summary Data'!AF34*'Summary Data'!AF$40)/17*$A118)*10</f>
        <v>0.007937531971120414</v>
      </c>
      <c r="J118" s="389">
        <f>('Summary Data'!AG16-('Summary Data'!AG17*'Summary Data'!AG$39-'Summary Data'!AG34*'Summary Data'!AG$40)/17*$A118)*10</f>
        <v>0.01829590322469893</v>
      </c>
      <c r="K118" s="389">
        <f>('Summary Data'!AH16-('Summary Data'!AH17*'Summary Data'!AH$39-'Summary Data'!AH34*'Summary Data'!AH$40)/17*$A118)*10</f>
        <v>0.0027534243992901925</v>
      </c>
      <c r="L118" s="389">
        <f>('Summary Data'!AI16-('Summary Data'!AI17*'Summary Data'!AI$39-'Summary Data'!AI34*'Summary Data'!AI$40)/17*$A118)*10</f>
        <v>0.0037401969652462895</v>
      </c>
      <c r="M118" s="389">
        <f>('Summary Data'!AJ16-('Summary Data'!AJ17*'Summary Data'!AJ$39-'Summary Data'!AJ34*'Summary Data'!AJ$40)/17*$A118)*10</f>
        <v>0.030509510402709224</v>
      </c>
      <c r="N118" s="389">
        <f>('Summary Data'!AK16-('Summary Data'!AK17*'Summary Data'!AK$39-'Summary Data'!AK34*'Summary Data'!AK$40)/17*$A118)*10</f>
        <v>0.01063903303508281</v>
      </c>
      <c r="O118" s="389">
        <f>('Summary Data'!AL16-('Summary Data'!AL17*'Summary Data'!AL$39-'Summary Data'!AL34*'Summary Data'!AL$40)/17*$A118)*10</f>
        <v>0.038297456492499</v>
      </c>
      <c r="P118" s="389">
        <f>('Summary Data'!AM16-('Summary Data'!AM17*'Summary Data'!AM$39-'Summary Data'!AM34*'Summary Data'!AM$40)/17*$A118)*10</f>
        <v>0.01918642218874684</v>
      </c>
      <c r="Q118" s="389">
        <f>('Summary Data'!AN16-('Summary Data'!AN17*'Summary Data'!AN$39-'Summary Data'!AN34*'Summary Data'!AN$40)/17*$A118)*10</f>
        <v>0.047000004255255516</v>
      </c>
      <c r="R118" s="389">
        <f>('Summary Data'!AO16-('Summary Data'!AO17*'Summary Data'!AO$39-'Summary Data'!AO34*'Summary Data'!AO$40)/17*$A118)*10</f>
        <v>0.0426193042402067</v>
      </c>
      <c r="S118" s="389">
        <f>('Summary Data'!AP16-('Summary Data'!AP17*'Summary Data'!AP$39-'Summary Data'!AP34*'Summary Data'!AP$40)/17*$A118)*10</f>
        <v>0.019440268269941864</v>
      </c>
      <c r="T118" s="389">
        <f>('Summary Data'!AQ16-('Summary Data'!AQ17*'Summary Data'!AQ$39-'Summary Data'!AQ34*'Summary Data'!AQ$40)/17*$A118)*10</f>
        <v>0.010101359309904535</v>
      </c>
      <c r="U118" s="389">
        <f>('Summary Data'!AR16-('Summary Data'!AR17*'Summary Data'!AR$39-'Summary Data'!AR34*'Summary Data'!AR$40)/17*$A118)*10</f>
        <v>-0.011530323397064609</v>
      </c>
      <c r="V118" s="69">
        <f aca="true" t="shared" si="35" ref="V118:V123">(B118*B$107+C118*C$107+D118*D$107+E118*E$107+F118*F$107+G118*G$107+H118*H$107+I118*I$107+J118*J$107+K118*K$107+L118*L$107+M118*M$107+N118*N$107+O118*O$107+P118*P$107+Q118*Q$107+R118*R$107+S118*S$107+T118*T$107+U118*U$107)/SUM(B$107:U$107)/10</f>
        <v>0.001882345774397316</v>
      </c>
      <c r="Y118" s="390" t="s">
        <v>57</v>
      </c>
    </row>
    <row r="119" spans="1:25" ht="11.25">
      <c r="A119" s="70">
        <v>13</v>
      </c>
      <c r="B119" s="389">
        <f>('Summary Data'!Y17-('Summary Data'!Y18*'Summary Data'!Y$39-'Summary Data'!Y35*'Summary Data'!Y$40)/17*$A119)*10</f>
        <v>0.8452516767705415</v>
      </c>
      <c r="C119" s="389">
        <f>('Summary Data'!Z17-('Summary Data'!Z18*'Summary Data'!Z$39-'Summary Data'!Z35*'Summary Data'!Z$40)/17*$A119)*10</f>
        <v>0.6054234792033455</v>
      </c>
      <c r="D119" s="389">
        <f>('Summary Data'!AA17-('Summary Data'!AA18*'Summary Data'!AA$39-'Summary Data'!AA35*'Summary Data'!AA$40)/17*$A119)*10</f>
        <v>0.6730515054709046</v>
      </c>
      <c r="E119" s="389">
        <f>('Summary Data'!AB17-('Summary Data'!AB18*'Summary Data'!AB$39-'Summary Data'!AB35*'Summary Data'!AB$40)/17*$A119)*10</f>
        <v>0.6540932521056647</v>
      </c>
      <c r="F119" s="389">
        <f>('Summary Data'!AC17-('Summary Data'!AC18*'Summary Data'!AC$39-'Summary Data'!AC35*'Summary Data'!AC$40)/17*$A119)*10</f>
        <v>0.6489268680795071</v>
      </c>
      <c r="G119" s="389">
        <f>('Summary Data'!AD17-('Summary Data'!AD18*'Summary Data'!AD$39-'Summary Data'!AD35*'Summary Data'!AD$40)/17*$A119)*10</f>
        <v>0.6530084229261279</v>
      </c>
      <c r="H119" s="389">
        <f>('Summary Data'!AE17-('Summary Data'!AE18*'Summary Data'!AE$39-'Summary Data'!AE35*'Summary Data'!AE$40)/17*$A119)*10</f>
        <v>0.6511271567038399</v>
      </c>
      <c r="I119" s="389">
        <f>('Summary Data'!AF17-('Summary Data'!AF18*'Summary Data'!AF$39-'Summary Data'!AF35*'Summary Data'!AF$40)/17*$A119)*10</f>
        <v>0.6295710143316203</v>
      </c>
      <c r="J119" s="389">
        <f>('Summary Data'!AG17-('Summary Data'!AG18*'Summary Data'!AG$39-'Summary Data'!AG35*'Summary Data'!AG$40)/17*$A119)*10</f>
        <v>0.6267125284043953</v>
      </c>
      <c r="K119" s="389">
        <f>('Summary Data'!AH17-('Summary Data'!AH18*'Summary Data'!AH$39-'Summary Data'!AH35*'Summary Data'!AH$40)/17*$A119)*10</f>
        <v>0.5995680077279102</v>
      </c>
      <c r="L119" s="389">
        <f>('Summary Data'!AI17-('Summary Data'!AI18*'Summary Data'!AI$39-'Summary Data'!AI35*'Summary Data'!AI$40)/17*$A119)*10</f>
        <v>0.599491646297042</v>
      </c>
      <c r="M119" s="389">
        <f>('Summary Data'!AJ17-('Summary Data'!AJ18*'Summary Data'!AJ$39-'Summary Data'!AJ35*'Summary Data'!AJ$40)/17*$A119)*10</f>
        <v>0.6324910156216439</v>
      </c>
      <c r="N119" s="389">
        <f>('Summary Data'!AK17-('Summary Data'!AK18*'Summary Data'!AK$39-'Summary Data'!AK35*'Summary Data'!AK$40)/17*$A119)*10</f>
        <v>0.6556432037858119</v>
      </c>
      <c r="O119" s="389">
        <f>('Summary Data'!AL17-('Summary Data'!AL18*'Summary Data'!AL$39-'Summary Data'!AL35*'Summary Data'!AL$40)/17*$A119)*10</f>
        <v>0.618954181111098</v>
      </c>
      <c r="P119" s="389">
        <f>('Summary Data'!AM17-('Summary Data'!AM18*'Summary Data'!AM$39-'Summary Data'!AM35*'Summary Data'!AM$40)/17*$A119)*10</f>
        <v>0.6173815004829452</v>
      </c>
      <c r="Q119" s="389">
        <f>('Summary Data'!AN17-('Summary Data'!AN18*'Summary Data'!AN$39-'Summary Data'!AN35*'Summary Data'!AN$40)/17*$A119)*10</f>
        <v>0.6138484496194756</v>
      </c>
      <c r="R119" s="389">
        <f>('Summary Data'!AO17-('Summary Data'!AO18*'Summary Data'!AO$39-'Summary Data'!AO35*'Summary Data'!AO$40)/17*$A119)*10</f>
        <v>0.6341912381153897</v>
      </c>
      <c r="S119" s="389">
        <f>('Summary Data'!AP17-('Summary Data'!AP18*'Summary Data'!AP$39-'Summary Data'!AP35*'Summary Data'!AP$40)/17*$A119)*10</f>
        <v>0.6529914340334247</v>
      </c>
      <c r="T119" s="389">
        <f>('Summary Data'!AQ17-('Summary Data'!AQ18*'Summary Data'!AQ$39-'Summary Data'!AQ35*'Summary Data'!AQ$40)/17*$A119)*10</f>
        <v>0.6312902399457472</v>
      </c>
      <c r="U119" s="389">
        <f>('Summary Data'!AR17-('Summary Data'!AR18*'Summary Data'!AR$39-'Summary Data'!AR35*'Summary Data'!AR$40)/17*$A119)*10</f>
        <v>0.5011948234917012</v>
      </c>
      <c r="V119" s="69">
        <f t="shared" si="35"/>
        <v>0.06346560411273704</v>
      </c>
      <c r="Y119" s="390" t="s">
        <v>57</v>
      </c>
    </row>
    <row r="120" spans="1:25" ht="11.25">
      <c r="A120" s="70">
        <v>14</v>
      </c>
      <c r="B120" s="389">
        <f>('Summary Data'!Y18-('Summary Data'!Y19*'Summary Data'!Y$39-'Summary Data'!Y36*'Summary Data'!Y$40)/17*$A120)*10</f>
        <v>0.028924509279933817</v>
      </c>
      <c r="C120" s="389">
        <f>('Summary Data'!Z18-('Summary Data'!Z19*'Summary Data'!Z$39-'Summary Data'!Z36*'Summary Data'!Z$40)/17*$A120)*10</f>
        <v>-0.034620657600827304</v>
      </c>
      <c r="D120" s="389">
        <f>('Summary Data'!AA18-('Summary Data'!AA19*'Summary Data'!AA$39-'Summary Data'!AA36*'Summary Data'!AA$40)/17*$A120)*10</f>
        <v>-0.031845718249304954</v>
      </c>
      <c r="E120" s="389">
        <f>('Summary Data'!AB18-('Summary Data'!AB19*'Summary Data'!AB$39-'Summary Data'!AB36*'Summary Data'!AB$40)/17*$A120)*10</f>
        <v>-0.0249312805634863</v>
      </c>
      <c r="F120" s="389">
        <f>('Summary Data'!AC18-('Summary Data'!AC19*'Summary Data'!AC$39-'Summary Data'!AC36*'Summary Data'!AC$40)/17*$A120)*10</f>
        <v>-0.01975219555479817</v>
      </c>
      <c r="G120" s="389">
        <f>('Summary Data'!AD18-('Summary Data'!AD19*'Summary Data'!AD$39-'Summary Data'!AD36*'Summary Data'!AD$40)/17*$A120)*10</f>
        <v>-0.016020934769265912</v>
      </c>
      <c r="H120" s="389">
        <f>('Summary Data'!AE18-('Summary Data'!AE19*'Summary Data'!AE$39-'Summary Data'!AE36*'Summary Data'!AE$40)/17*$A120)*10</f>
        <v>-0.0163270175676613</v>
      </c>
      <c r="I120" s="389">
        <f>('Summary Data'!AF18-('Summary Data'!AF19*'Summary Data'!AF$39-'Summary Data'!AF36*'Summary Data'!AF$40)/17*$A120)*10</f>
        <v>-0.018033275127790804</v>
      </c>
      <c r="J120" s="389">
        <f>('Summary Data'!AG18-('Summary Data'!AG19*'Summary Data'!AG$39-'Summary Data'!AG36*'Summary Data'!AG$40)/17*$A120)*10</f>
        <v>-0.025525894774033338</v>
      </c>
      <c r="K120" s="389">
        <f>('Summary Data'!AH18-('Summary Data'!AH19*'Summary Data'!AH$39-'Summary Data'!AH36*'Summary Data'!AH$40)/17*$A120)*10</f>
        <v>-0.019937223724763847</v>
      </c>
      <c r="L120" s="389">
        <f>('Summary Data'!AI18-('Summary Data'!AI19*'Summary Data'!AI$39-'Summary Data'!AI36*'Summary Data'!AI$40)/17*$A120)*10</f>
        <v>-0.03584560437515168</v>
      </c>
      <c r="M120" s="389">
        <f>('Summary Data'!AJ18-('Summary Data'!AJ19*'Summary Data'!AJ$39-'Summary Data'!AJ36*'Summary Data'!AJ$40)/17*$A120)*10</f>
        <v>-0.021430140390499546</v>
      </c>
      <c r="N120" s="389">
        <f>('Summary Data'!AK18-('Summary Data'!AK19*'Summary Data'!AK$39-'Summary Data'!AK36*'Summary Data'!AK$40)/17*$A120)*10</f>
        <v>-0.02716213569679416</v>
      </c>
      <c r="O120" s="389">
        <f>('Summary Data'!AL18-('Summary Data'!AL19*'Summary Data'!AL$39-'Summary Data'!AL36*'Summary Data'!AL$40)/17*$A120)*10</f>
        <v>-0.015050253352868114</v>
      </c>
      <c r="P120" s="389">
        <f>('Summary Data'!AM18-('Summary Data'!AM19*'Summary Data'!AM$39-'Summary Data'!AM36*'Summary Data'!AM$40)/17*$A120)*10</f>
        <v>-0.02380973584757483</v>
      </c>
      <c r="Q120" s="389">
        <f>('Summary Data'!AN18-('Summary Data'!AN19*'Summary Data'!AN$39-'Summary Data'!AN36*'Summary Data'!AN$40)/17*$A120)*10</f>
        <v>-0.0081821636865577</v>
      </c>
      <c r="R120" s="389">
        <f>('Summary Data'!AO18-('Summary Data'!AO19*'Summary Data'!AO$39-'Summary Data'!AO36*'Summary Data'!AO$40)/17*$A120)*10</f>
        <v>-0.021259936801684205</v>
      </c>
      <c r="S120" s="389">
        <f>('Summary Data'!AP18-('Summary Data'!AP19*'Summary Data'!AP$39-'Summary Data'!AP36*'Summary Data'!AP$40)/17*$A120)*10</f>
        <v>-0.015592604984681811</v>
      </c>
      <c r="T120" s="389">
        <f>('Summary Data'!AQ18-('Summary Data'!AQ19*'Summary Data'!AQ$39-'Summary Data'!AQ36*'Summary Data'!AQ$40)/17*$A120)*10</f>
        <v>-0.023384000415758305</v>
      </c>
      <c r="U120" s="389">
        <f>('Summary Data'!AR18-('Summary Data'!AR19*'Summary Data'!AR$39-'Summary Data'!AR36*'Summary Data'!AR$40)/17*$A120)*10</f>
        <v>-0.049243522506378035</v>
      </c>
      <c r="V120" s="69">
        <f t="shared" si="35"/>
        <v>-0.00216539326584052</v>
      </c>
      <c r="Y120" s="390" t="s">
        <v>57</v>
      </c>
    </row>
    <row r="121" spans="1:25" ht="11.25">
      <c r="A121" s="70">
        <v>15</v>
      </c>
      <c r="B121" s="389">
        <f>('Summary Data'!Y19-('Summary Data'!Y20*'Summary Data'!Y$39-'Summary Data'!Y37*'Summary Data'!Y$40)/17*$A121)*10</f>
        <v>-0.1627285</v>
      </c>
      <c r="C121" s="389">
        <f>('Summary Data'!Z19-('Summary Data'!Z20*'Summary Data'!Z$39-'Summary Data'!Z37*'Summary Data'!Z$40)/17*$A121)*10</f>
        <v>0.2091334</v>
      </c>
      <c r="D121" s="389">
        <f>('Summary Data'!AA19-('Summary Data'!AA20*'Summary Data'!AA$39-'Summary Data'!AA37*'Summary Data'!AA$40)/17*$A121)*10</f>
        <v>0.1962836</v>
      </c>
      <c r="E121" s="389">
        <f>('Summary Data'!AB19-('Summary Data'!AB20*'Summary Data'!AB$39-'Summary Data'!AB37*'Summary Data'!AB$40)/17*$A121)*10</f>
        <v>0.1654456</v>
      </c>
      <c r="F121" s="389">
        <f>('Summary Data'!AC19-('Summary Data'!AC20*'Summary Data'!AC$39-'Summary Data'!AC37*'Summary Data'!AC$40)/17*$A121)*10</f>
        <v>0.1539331</v>
      </c>
      <c r="G121" s="389">
        <f>('Summary Data'!AD19-('Summary Data'!AD20*'Summary Data'!AD$39-'Summary Data'!AD37*'Summary Data'!AD$40)/17*$A121)*10</f>
        <v>0.14719390000000002</v>
      </c>
      <c r="H121" s="389">
        <f>('Summary Data'!AE19-('Summary Data'!AE20*'Summary Data'!AE$39-'Summary Data'!AE37*'Summary Data'!AE$40)/17*$A121)*10</f>
        <v>0.16708649999999997</v>
      </c>
      <c r="I121" s="389">
        <f>('Summary Data'!AF19-('Summary Data'!AF20*'Summary Data'!AF$39-'Summary Data'!AF37*'Summary Data'!AF$40)/17*$A121)*10</f>
        <v>0.1651746</v>
      </c>
      <c r="J121" s="389">
        <f>('Summary Data'!AG19-('Summary Data'!AG20*'Summary Data'!AG$39-'Summary Data'!AG37*'Summary Data'!AG$40)/17*$A121)*10</f>
        <v>0.1757311</v>
      </c>
      <c r="K121" s="389">
        <f>('Summary Data'!AH19-('Summary Data'!AH20*'Summary Data'!AH$39-'Summary Data'!AH37*'Summary Data'!AH$40)/17*$A121)*10</f>
        <v>0.17597249999999998</v>
      </c>
      <c r="L121" s="389">
        <f>('Summary Data'!AI19-('Summary Data'!AI20*'Summary Data'!AI$39-'Summary Data'!AI37*'Summary Data'!AI$40)/17*$A121)*10</f>
        <v>0.1822311</v>
      </c>
      <c r="M121" s="389">
        <f>('Summary Data'!AJ19-('Summary Data'!AJ20*'Summary Data'!AJ$39-'Summary Data'!AJ37*'Summary Data'!AJ$40)/17*$A121)*10</f>
        <v>0.18053249999999998</v>
      </c>
      <c r="N121" s="389">
        <f>('Summary Data'!AK19-('Summary Data'!AK20*'Summary Data'!AK$39-'Summary Data'!AK37*'Summary Data'!AK$40)/17*$A121)*10</f>
        <v>0.1672906</v>
      </c>
      <c r="O121" s="389">
        <f>('Summary Data'!AL19-('Summary Data'!AL20*'Summary Data'!AL$39-'Summary Data'!AL37*'Summary Data'!AL$40)/17*$A121)*10</f>
        <v>0.1727513</v>
      </c>
      <c r="P121" s="389">
        <f>('Summary Data'!AM19-('Summary Data'!AM20*'Summary Data'!AM$39-'Summary Data'!AM37*'Summary Data'!AM$40)/17*$A121)*10</f>
        <v>0.16000380000000003</v>
      </c>
      <c r="Q121" s="389">
        <f>('Summary Data'!AN19-('Summary Data'!AN20*'Summary Data'!AN$39-'Summary Data'!AN37*'Summary Data'!AN$40)/17*$A121)*10</f>
        <v>0.1867312</v>
      </c>
      <c r="R121" s="389">
        <f>('Summary Data'!AO19-('Summary Data'!AO20*'Summary Data'!AO$39-'Summary Data'!AO37*'Summary Data'!AO$40)/17*$A121)*10</f>
        <v>0.18006339999999998</v>
      </c>
      <c r="S121" s="389">
        <f>('Summary Data'!AP19-('Summary Data'!AP20*'Summary Data'!AP$39-'Summary Data'!AP37*'Summary Data'!AP$40)/17*$A121)*10</f>
        <v>0.1879788</v>
      </c>
      <c r="T121" s="389">
        <f>('Summary Data'!AQ19-('Summary Data'!AQ20*'Summary Data'!AQ$39-'Summary Data'!AQ37*'Summary Data'!AQ$40)/17*$A121)*10</f>
        <v>0.1864806</v>
      </c>
      <c r="U121" s="389">
        <f>('Summary Data'!AR19-('Summary Data'!AR20*'Summary Data'!AR$39-'Summary Data'!AR37*'Summary Data'!AR$40)/17*$A121)*10</f>
        <v>0.003390054</v>
      </c>
      <c r="V121" s="69">
        <f t="shared" si="35"/>
        <v>0.016126126433871752</v>
      </c>
      <c r="Y121" s="390" t="s">
        <v>57</v>
      </c>
    </row>
    <row r="122" spans="1:25" ht="11.25">
      <c r="A122" s="70">
        <v>16</v>
      </c>
      <c r="B122" s="389">
        <f>('Summary Data'!Y20-('Summary Data'!Y21*'Summary Data'!Y$39-'Summary Data'!Y38*'Summary Data'!Y$40)/17*$A122)*10</f>
        <v>0</v>
      </c>
      <c r="C122" s="389">
        <f>('Summary Data'!Z20-('Summary Data'!Z21*'Summary Data'!Z$39-'Summary Data'!Z38*'Summary Data'!Z$40)/17*$A122)*10</f>
        <v>0</v>
      </c>
      <c r="D122" s="389">
        <f>('Summary Data'!AA20-('Summary Data'!AA21*'Summary Data'!AA$39-'Summary Data'!AA38*'Summary Data'!AA$40)/17*$A122)*10</f>
        <v>0</v>
      </c>
      <c r="E122" s="389">
        <f>('Summary Data'!AB20-('Summary Data'!AB21*'Summary Data'!AB$39-'Summary Data'!AB38*'Summary Data'!AB$40)/17*$A122)*10</f>
        <v>0</v>
      </c>
      <c r="F122" s="389">
        <f>('Summary Data'!AC20-('Summary Data'!AC21*'Summary Data'!AC$39-'Summary Data'!AC38*'Summary Data'!AC$40)/17*$A122)*10</f>
        <v>0</v>
      </c>
      <c r="G122" s="389">
        <f>('Summary Data'!AD20-('Summary Data'!AD21*'Summary Data'!AD$39-'Summary Data'!AD38*'Summary Data'!AD$40)/17*$A122)*10</f>
        <v>0</v>
      </c>
      <c r="H122" s="389">
        <f>('Summary Data'!AE20-('Summary Data'!AE21*'Summary Data'!AE$39-'Summary Data'!AE38*'Summary Data'!AE$40)/17*$A122)*10</f>
        <v>0</v>
      </c>
      <c r="I122" s="389">
        <f>('Summary Data'!AF20-('Summary Data'!AF21*'Summary Data'!AF$39-'Summary Data'!AF38*'Summary Data'!AF$40)/17*$A122)*10</f>
        <v>0</v>
      </c>
      <c r="J122" s="389">
        <f>('Summary Data'!AG20-('Summary Data'!AG21*'Summary Data'!AG$39-'Summary Data'!AG38*'Summary Data'!AG$40)/17*$A122)*10</f>
        <v>0</v>
      </c>
      <c r="K122" s="389">
        <f>('Summary Data'!AH20-('Summary Data'!AH21*'Summary Data'!AH$39-'Summary Data'!AH38*'Summary Data'!AH$40)/17*$A122)*10</f>
        <v>0</v>
      </c>
      <c r="L122" s="389">
        <f>('Summary Data'!AI20-('Summary Data'!AI21*'Summary Data'!AI$39-'Summary Data'!AI38*'Summary Data'!AI$40)/17*$A122)*10</f>
        <v>0</v>
      </c>
      <c r="M122" s="389">
        <f>('Summary Data'!AJ20-('Summary Data'!AJ21*'Summary Data'!AJ$39-'Summary Data'!AJ38*'Summary Data'!AJ$40)/17*$A122)*10</f>
        <v>0</v>
      </c>
      <c r="N122" s="389">
        <f>('Summary Data'!AK20-('Summary Data'!AK21*'Summary Data'!AK$39-'Summary Data'!AK38*'Summary Data'!AK$40)/17*$A122)*10</f>
        <v>0</v>
      </c>
      <c r="O122" s="389">
        <f>('Summary Data'!AL20-('Summary Data'!AL21*'Summary Data'!AL$39-'Summary Data'!AL38*'Summary Data'!AL$40)/17*$A122)*10</f>
        <v>0</v>
      </c>
      <c r="P122" s="389">
        <f>('Summary Data'!AM20-('Summary Data'!AM21*'Summary Data'!AM$39-'Summary Data'!AM38*'Summary Data'!AM$40)/17*$A122)*10</f>
        <v>0</v>
      </c>
      <c r="Q122" s="389">
        <f>('Summary Data'!AN20-('Summary Data'!AN21*'Summary Data'!AN$39-'Summary Data'!AN38*'Summary Data'!AN$40)/17*$A122)*10</f>
        <v>0</v>
      </c>
      <c r="R122" s="389">
        <f>('Summary Data'!AO20-('Summary Data'!AO21*'Summary Data'!AO$39-'Summary Data'!AO38*'Summary Data'!AO$40)/17*$A122)*10</f>
        <v>0</v>
      </c>
      <c r="S122" s="389">
        <f>('Summary Data'!AP20-('Summary Data'!AP21*'Summary Data'!AP$39-'Summary Data'!AP38*'Summary Data'!AP$40)/17*$A122)*10</f>
        <v>0</v>
      </c>
      <c r="T122" s="389">
        <f>('Summary Data'!AQ20-('Summary Data'!AQ21*'Summary Data'!AQ$39-'Summary Data'!AQ38*'Summary Data'!AQ$40)/17*$A122)*10</f>
        <v>0</v>
      </c>
      <c r="U122" s="389">
        <f>('Summary Data'!AR20-('Summary Data'!AR21*'Summary Data'!AR$39-'Summary Data'!AR38*'Summary Data'!AR$40)/17*$A122)*10</f>
        <v>0</v>
      </c>
      <c r="V122" s="69">
        <f t="shared" si="35"/>
        <v>0</v>
      </c>
      <c r="Y122" s="390" t="s">
        <v>57</v>
      </c>
    </row>
    <row r="123" spans="1:25" ht="12" thickBot="1">
      <c r="A123" s="71">
        <v>17</v>
      </c>
      <c r="B123" s="391">
        <f>'Summary Data'!Y21*10</f>
        <v>0</v>
      </c>
      <c r="C123" s="391">
        <f>'Summary Data'!Z21*10</f>
        <v>0</v>
      </c>
      <c r="D123" s="391">
        <f>'Summary Data'!AA21*10</f>
        <v>0</v>
      </c>
      <c r="E123" s="391">
        <f>'Summary Data'!AB21*10</f>
        <v>0</v>
      </c>
      <c r="F123" s="391">
        <f>'Summary Data'!AC21*10</f>
        <v>0</v>
      </c>
      <c r="G123" s="391">
        <f>'Summary Data'!AD21*10</f>
        <v>0</v>
      </c>
      <c r="H123" s="391">
        <f>'Summary Data'!AE21*10</f>
        <v>0</v>
      </c>
      <c r="I123" s="391">
        <f>'Summary Data'!AF21*10</f>
        <v>0</v>
      </c>
      <c r="J123" s="391">
        <f>'Summary Data'!AG21*10</f>
        <v>0</v>
      </c>
      <c r="K123" s="391">
        <f>'Summary Data'!AH21*10</f>
        <v>0</v>
      </c>
      <c r="L123" s="391">
        <f>'Summary Data'!AI21*10</f>
        <v>0</v>
      </c>
      <c r="M123" s="391">
        <f>'Summary Data'!AJ21*10</f>
        <v>0</v>
      </c>
      <c r="N123" s="391">
        <f>'Summary Data'!AK21*10</f>
        <v>0</v>
      </c>
      <c r="O123" s="391">
        <f>'Summary Data'!AL21*10</f>
        <v>0</v>
      </c>
      <c r="P123" s="391">
        <f>'Summary Data'!AM21*10</f>
        <v>0</v>
      </c>
      <c r="Q123" s="391">
        <f>'Summary Data'!AN21*10</f>
        <v>0</v>
      </c>
      <c r="R123" s="391">
        <f>'Summary Data'!AO21*10</f>
        <v>0</v>
      </c>
      <c r="S123" s="391">
        <f>'Summary Data'!AP21*10</f>
        <v>0</v>
      </c>
      <c r="T123" s="391">
        <f>'Summary Data'!AQ21*10</f>
        <v>0</v>
      </c>
      <c r="U123" s="391">
        <f>'Summary Data'!AR21*10</f>
        <v>0</v>
      </c>
      <c r="V123" s="28">
        <f t="shared" si="35"/>
        <v>0</v>
      </c>
      <c r="Y123" s="390" t="s">
        <v>57</v>
      </c>
    </row>
    <row r="124" ht="12" thickBot="1"/>
    <row r="125" spans="1:22" ht="11.25">
      <c r="A125" s="457" t="s">
        <v>93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9"/>
    </row>
    <row r="126" spans="1:22" ht="11.25">
      <c r="A126" s="70"/>
      <c r="B126" s="68" t="s">
        <v>52</v>
      </c>
      <c r="C126" s="68" t="s">
        <v>53</v>
      </c>
      <c r="D126" s="68" t="s">
        <v>54</v>
      </c>
      <c r="E126" s="68" t="s">
        <v>55</v>
      </c>
      <c r="F126" s="68" t="s">
        <v>56</v>
      </c>
      <c r="G126" s="68" t="s">
        <v>61</v>
      </c>
      <c r="H126" s="68" t="s">
        <v>62</v>
      </c>
      <c r="I126" s="68" t="s">
        <v>63</v>
      </c>
      <c r="J126" s="68" t="s">
        <v>64</v>
      </c>
      <c r="K126" s="68" t="s">
        <v>65</v>
      </c>
      <c r="L126" s="68" t="s">
        <v>66</v>
      </c>
      <c r="M126" s="68" t="s">
        <v>67</v>
      </c>
      <c r="N126" s="68" t="s">
        <v>68</v>
      </c>
      <c r="O126" s="68" t="s">
        <v>69</v>
      </c>
      <c r="P126" s="68" t="s">
        <v>70</v>
      </c>
      <c r="Q126" s="68" t="s">
        <v>71</v>
      </c>
      <c r="R126" s="68" t="s">
        <v>72</v>
      </c>
      <c r="S126" s="68" t="s">
        <v>73</v>
      </c>
      <c r="T126" s="68" t="s">
        <v>74</v>
      </c>
      <c r="U126" s="68" t="s">
        <v>75</v>
      </c>
      <c r="V126" s="13" t="s">
        <v>76</v>
      </c>
    </row>
    <row r="127" spans="1:22" ht="11.25">
      <c r="A127" s="70">
        <v>1</v>
      </c>
      <c r="B127" s="12">
        <f>('Summary Data'!Y22-('Summary Data'!Y$40*'Summary Data'!Y6+'Summary Data'!Y$39*'Summary Data'!Y23)/17*$A127)</f>
        <v>43.84961199921134</v>
      </c>
      <c r="C127" s="12">
        <f>('Summary Data'!Z22-('Summary Data'!Z$40*'Summary Data'!Z6+'Summary Data'!Z$39*'Summary Data'!Z23)/17*$A127)</f>
        <v>-11.44079785955766</v>
      </c>
      <c r="D127" s="12">
        <f>('Summary Data'!AA22-('Summary Data'!AA$40*'Summary Data'!AA6+'Summary Data'!AA$39*'Summary Data'!AA23)/17*$A127)</f>
        <v>-9.39536908204825</v>
      </c>
      <c r="E127" s="12">
        <f>('Summary Data'!AB22-('Summary Data'!AB$40*'Summary Data'!AB6+'Summary Data'!AB$39*'Summary Data'!AB23)/17*$A127)</f>
        <v>-9.511549412298203</v>
      </c>
      <c r="F127" s="12">
        <f>('Summary Data'!AC22-('Summary Data'!AC$40*'Summary Data'!AC6+'Summary Data'!AC$39*'Summary Data'!AC23)/17*$A127)</f>
        <v>-10.732882155949659</v>
      </c>
      <c r="G127" s="12">
        <f>('Summary Data'!AD22-('Summary Data'!AD$40*'Summary Data'!AD6+'Summary Data'!AD$39*'Summary Data'!AD23)/17*$A127)</f>
        <v>-2.712270374185422</v>
      </c>
      <c r="H127" s="12">
        <f>('Summary Data'!AE22-('Summary Data'!AE$40*'Summary Data'!AE6+'Summary Data'!AE$39*'Summary Data'!AE23)/17*$A127)</f>
        <v>-0.8700226633980633</v>
      </c>
      <c r="I127" s="12">
        <f>('Summary Data'!AF22-('Summary Data'!AF$40*'Summary Data'!AF6+'Summary Data'!AF$39*'Summary Data'!AF23)/17*$A127)</f>
        <v>2.6540171337895373</v>
      </c>
      <c r="J127" s="12">
        <f>('Summary Data'!AG22-('Summary Data'!AG$40*'Summary Data'!AG6+'Summary Data'!AG$39*'Summary Data'!AG23)/17*$A127)</f>
        <v>0.9307223523111314</v>
      </c>
      <c r="K127" s="12">
        <f>('Summary Data'!AH22-('Summary Data'!AH$40*'Summary Data'!AH6+'Summary Data'!AH$39*'Summary Data'!AH23)/17*$A127)</f>
        <v>0.9016913580841579</v>
      </c>
      <c r="L127" s="12">
        <f>('Summary Data'!AI22-('Summary Data'!AI$40*'Summary Data'!AI6+'Summary Data'!AI$39*'Summary Data'!AI23)/17*$A127)</f>
        <v>5.415537433433803</v>
      </c>
      <c r="M127" s="12">
        <f>('Summary Data'!AJ22-('Summary Data'!AJ$40*'Summary Data'!AJ6+'Summary Data'!AJ$39*'Summary Data'!AJ23)/17*$A127)</f>
        <v>1.6003587781870046</v>
      </c>
      <c r="N127" s="12">
        <f>('Summary Data'!AK22-('Summary Data'!AK$40*'Summary Data'!AK6+'Summary Data'!AK$39*'Summary Data'!AK23)/17*$A127)</f>
        <v>2.0699026003799803</v>
      </c>
      <c r="O127" s="12">
        <f>('Summary Data'!AL22-('Summary Data'!AL$40*'Summary Data'!AL6+'Summary Data'!AL$39*'Summary Data'!AL23)/17*$A127)</f>
        <v>-1.483759857482203</v>
      </c>
      <c r="P127" s="12">
        <f>('Summary Data'!AM22-('Summary Data'!AM$40*'Summary Data'!AM6+'Summary Data'!AM$39*'Summary Data'!AM23)/17*$A127)</f>
        <v>6.161832894122169</v>
      </c>
      <c r="Q127" s="12">
        <f>('Summary Data'!AN22-('Summary Data'!AN$40*'Summary Data'!AN6+'Summary Data'!AN$39*'Summary Data'!AN23)/17*$A127)</f>
        <v>2.8681798373525598</v>
      </c>
      <c r="R127" s="12">
        <f>('Summary Data'!AO22-('Summary Data'!AO$40*'Summary Data'!AO6+'Summary Data'!AO$39*'Summary Data'!AO23)/17*$A127)</f>
        <v>2.8246884949159328</v>
      </c>
      <c r="S127" s="12">
        <f>('Summary Data'!AP22-('Summary Data'!AP$40*'Summary Data'!AP6+'Summary Data'!AP$39*'Summary Data'!AP23)/17*$A127)</f>
        <v>-0.07239892323391606</v>
      </c>
      <c r="T127" s="12">
        <f>('Summary Data'!AQ22-('Summary Data'!AQ$40*'Summary Data'!AQ6+'Summary Data'!AQ$39*'Summary Data'!AQ23)/17*$A127)</f>
        <v>3.4942186256352357</v>
      </c>
      <c r="U127" s="12">
        <f>('Summary Data'!AR22-('Summary Data'!AR$40*'Summary Data'!AR6+'Summary Data'!AR$39*'Summary Data'!AR23)/17*$A127)</f>
        <v>-8.433182287244238</v>
      </c>
      <c r="V127" s="69">
        <f>(B127*B$107+C127*C$107+D127*D$107+E127*E$107+F127*F$107+G127*G$107+H127*H$107+I127*I$107+J127*J$107+K127*K$107+L127*L$107+M127*M$107+N127*N$107+O127*O$107+P127*P$107+Q127*Q$107+R127*R$107+S127*S$107+T127*T$107+U127*U$107)/SUM(B$107:U$107)</f>
        <v>-0.015057118359591486</v>
      </c>
    </row>
    <row r="128" spans="1:22" ht="11.25">
      <c r="A128" s="70">
        <v>2</v>
      </c>
      <c r="B128" s="12">
        <f>('Summary Data'!Y23-('Summary Data'!Y$40*'Summary Data'!Y7+'Summary Data'!Y$39*'Summary Data'!Y24)/17*$A128)</f>
        <v>-4.537651782379485</v>
      </c>
      <c r="C128" s="12">
        <f>('Summary Data'!Z23-('Summary Data'!Z$40*'Summary Data'!Z7+'Summary Data'!Z$39*'Summary Data'!Z24)/17*$A128)</f>
        <v>0.21563570371860966</v>
      </c>
      <c r="D128" s="12">
        <f>('Summary Data'!AA23-('Summary Data'!AA$40*'Summary Data'!AA7+'Summary Data'!AA$39*'Summary Data'!AA24)/17*$A128)</f>
        <v>-0.15068577352083412</v>
      </c>
      <c r="E128" s="12">
        <f>('Summary Data'!AB23-('Summary Data'!AB$40*'Summary Data'!AB7+'Summary Data'!AB$39*'Summary Data'!AB24)/17*$A128)</f>
        <v>-1.1650446341037635</v>
      </c>
      <c r="F128" s="12">
        <f>('Summary Data'!AC23-('Summary Data'!AC$40*'Summary Data'!AC7+'Summary Data'!AC$39*'Summary Data'!AC24)/17*$A128)</f>
        <v>-0.599166796597177</v>
      </c>
      <c r="G128" s="12">
        <f>('Summary Data'!AD23-('Summary Data'!AD$40*'Summary Data'!AD7+'Summary Data'!AD$39*'Summary Data'!AD24)/17*$A128)</f>
        <v>-0.695799489049219</v>
      </c>
      <c r="H128" s="12">
        <f>('Summary Data'!AE23-('Summary Data'!AE$40*'Summary Data'!AE7+'Summary Data'!AE$39*'Summary Data'!AE24)/17*$A128)</f>
        <v>-0.8836365900953335</v>
      </c>
      <c r="I128" s="12">
        <f>('Summary Data'!AF23-('Summary Data'!AF$40*'Summary Data'!AF7+'Summary Data'!AF$39*'Summary Data'!AF24)/17*$A128)</f>
        <v>-1.4062291172753911</v>
      </c>
      <c r="J128" s="12">
        <f>('Summary Data'!AG23-('Summary Data'!AG$40*'Summary Data'!AG7+'Summary Data'!AG$39*'Summary Data'!AG24)/17*$A128)</f>
        <v>-1.6026569156429635</v>
      </c>
      <c r="K128" s="12">
        <f>('Summary Data'!AH23-('Summary Data'!AH$40*'Summary Data'!AH7+'Summary Data'!AH$39*'Summary Data'!AH24)/17*$A128)</f>
        <v>-1.5594065734391254</v>
      </c>
      <c r="L128" s="12">
        <f>('Summary Data'!AI23-('Summary Data'!AI$40*'Summary Data'!AI7+'Summary Data'!AI$39*'Summary Data'!AI24)/17*$A128)</f>
        <v>-1.3461302514913505</v>
      </c>
      <c r="M128" s="12">
        <f>('Summary Data'!AJ23-('Summary Data'!AJ$40*'Summary Data'!AJ7+'Summary Data'!AJ$39*'Summary Data'!AJ24)/17*$A128)</f>
        <v>-0.9446428842590537</v>
      </c>
      <c r="N128" s="12">
        <f>('Summary Data'!AK23-('Summary Data'!AK$40*'Summary Data'!AK7+'Summary Data'!AK$39*'Summary Data'!AK24)/17*$A128)</f>
        <v>-1.4089793753802722</v>
      </c>
      <c r="O128" s="12">
        <f>('Summary Data'!AL23-('Summary Data'!AL$40*'Summary Data'!AL7+'Summary Data'!AL$39*'Summary Data'!AL24)/17*$A128)</f>
        <v>-0.8948199721547443</v>
      </c>
      <c r="P128" s="12">
        <f>('Summary Data'!AM23-('Summary Data'!AM$40*'Summary Data'!AM7+'Summary Data'!AM$39*'Summary Data'!AM24)/17*$A128)</f>
        <v>-0.9519168929633844</v>
      </c>
      <c r="Q128" s="12">
        <f>('Summary Data'!AN23-('Summary Data'!AN$40*'Summary Data'!AN7+'Summary Data'!AN$39*'Summary Data'!AN24)/17*$A128)</f>
        <v>-1.0254142559144037</v>
      </c>
      <c r="R128" s="12">
        <f>('Summary Data'!AO23-('Summary Data'!AO$40*'Summary Data'!AO7+'Summary Data'!AO$39*'Summary Data'!AO24)/17*$A128)</f>
        <v>-1.4957518816326754</v>
      </c>
      <c r="S128" s="12">
        <f>('Summary Data'!AP23-('Summary Data'!AP$40*'Summary Data'!AP7+'Summary Data'!AP$39*'Summary Data'!AP24)/17*$A128)</f>
        <v>-0.5040688001085227</v>
      </c>
      <c r="T128" s="12">
        <f>('Summary Data'!AQ23-('Summary Data'!AQ$40*'Summary Data'!AQ7+'Summary Data'!AQ$39*'Summary Data'!AQ24)/17*$A128)</f>
        <v>-0.5781540631452109</v>
      </c>
      <c r="U128" s="12">
        <f>('Summary Data'!AR23-('Summary Data'!AR$40*'Summary Data'!AR7+'Summary Data'!AR$39*'Summary Data'!AR24)/17*$A128)</f>
        <v>2.6261531168551633</v>
      </c>
      <c r="V128" s="69">
        <f>(B128*B$107+C128*C$107+D128*D$107+E128*E$107+F128*F$107+G128*G$107+H128*H$107+I128*I$107+J128*J$107+K128*K$107+L128*L$107+M128*M$107+N128*N$107+O128*O$107+P128*P$107+Q128*Q$107+R128*R$107+S128*S$107+T128*T$107+U128*U$107)/SUM(B$107:U$107)</f>
        <v>-0.9271178917398513</v>
      </c>
    </row>
    <row r="129" spans="1:22" ht="11.25">
      <c r="A129" s="70">
        <v>3</v>
      </c>
      <c r="B129" s="12">
        <f>('Summary Data'!Y24-('Summary Data'!Y$40*'Summary Data'!Y8+'Summary Data'!Y$39*'Summary Data'!Y25)/17*$A129)</f>
        <v>-2.181060881801285</v>
      </c>
      <c r="C129" s="12">
        <f>('Summary Data'!Z24-('Summary Data'!Z$40*'Summary Data'!Z8+'Summary Data'!Z$39*'Summary Data'!Z25)/17*$A129)</f>
        <v>0.485298109715102</v>
      </c>
      <c r="D129" s="12">
        <f>('Summary Data'!AA24-('Summary Data'!AA$40*'Summary Data'!AA8+'Summary Data'!AA$39*'Summary Data'!AA25)/17*$A129)</f>
        <v>0.40376763314365816</v>
      </c>
      <c r="E129" s="12">
        <f>('Summary Data'!AB24-('Summary Data'!AB$40*'Summary Data'!AB8+'Summary Data'!AB$39*'Summary Data'!AB25)/17*$A129)</f>
        <v>0.16499075370785451</v>
      </c>
      <c r="F129" s="12">
        <f>('Summary Data'!AC24-('Summary Data'!AC$40*'Summary Data'!AC8+'Summary Data'!AC$39*'Summary Data'!AC25)/17*$A129)</f>
        <v>0.04993389557783807</v>
      </c>
      <c r="G129" s="12">
        <f>('Summary Data'!AD24-('Summary Data'!AD$40*'Summary Data'!AD8+'Summary Data'!AD$39*'Summary Data'!AD25)/17*$A129)</f>
        <v>-0.05126383589310479</v>
      </c>
      <c r="H129" s="12">
        <f>('Summary Data'!AE24-('Summary Data'!AE$40*'Summary Data'!AE8+'Summary Data'!AE$39*'Summary Data'!AE25)/17*$A129)</f>
        <v>0.02456554336881153</v>
      </c>
      <c r="I129" s="12">
        <f>('Summary Data'!AF24-('Summary Data'!AF$40*'Summary Data'!AF8+'Summary Data'!AF$39*'Summary Data'!AF25)/17*$A129)</f>
        <v>-0.019871202341670217</v>
      </c>
      <c r="J129" s="12">
        <f>('Summary Data'!AG24-('Summary Data'!AG$40*'Summary Data'!AG8+'Summary Data'!AG$39*'Summary Data'!AG25)/17*$A129)</f>
        <v>-0.07811292834867421</v>
      </c>
      <c r="K129" s="12">
        <f>('Summary Data'!AH24-('Summary Data'!AH$40*'Summary Data'!AH8+'Summary Data'!AH$39*'Summary Data'!AH25)/17*$A129)</f>
        <v>-0.15572657882958993</v>
      </c>
      <c r="L129" s="12">
        <f>('Summary Data'!AI24-('Summary Data'!AI$40*'Summary Data'!AI8+'Summary Data'!AI$39*'Summary Data'!AI25)/17*$A129)</f>
        <v>-0.038791188892419975</v>
      </c>
      <c r="M129" s="12">
        <f>('Summary Data'!AJ24-('Summary Data'!AJ$40*'Summary Data'!AJ8+'Summary Data'!AJ$39*'Summary Data'!AJ25)/17*$A129)</f>
        <v>-0.06354409431237204</v>
      </c>
      <c r="N129" s="12">
        <f>('Summary Data'!AK24-('Summary Data'!AK$40*'Summary Data'!AK8+'Summary Data'!AK$39*'Summary Data'!AK25)/17*$A129)</f>
        <v>-0.28403925633407684</v>
      </c>
      <c r="O129" s="12">
        <f>('Summary Data'!AL24-('Summary Data'!AL$40*'Summary Data'!AL8+'Summary Data'!AL$39*'Summary Data'!AL25)/17*$A129)</f>
        <v>-0.13869243681985963</v>
      </c>
      <c r="P129" s="12">
        <f>('Summary Data'!AM24-('Summary Data'!AM$40*'Summary Data'!AM8+'Summary Data'!AM$39*'Summary Data'!AM25)/17*$A129)</f>
        <v>0.08390040634213344</v>
      </c>
      <c r="Q129" s="12">
        <f>('Summary Data'!AN24-('Summary Data'!AN$40*'Summary Data'!AN8+'Summary Data'!AN$39*'Summary Data'!AN25)/17*$A129)</f>
        <v>-0.18395498692035833</v>
      </c>
      <c r="R129" s="12">
        <f>('Summary Data'!AO24-('Summary Data'!AO$40*'Summary Data'!AO8+'Summary Data'!AO$39*'Summary Data'!AO25)/17*$A129)</f>
        <v>-0.49858227817845996</v>
      </c>
      <c r="S129" s="12">
        <f>('Summary Data'!AP24-('Summary Data'!AP$40*'Summary Data'!AP8+'Summary Data'!AP$39*'Summary Data'!AP25)/17*$A129)</f>
        <v>-0.055877615156258116</v>
      </c>
      <c r="T129" s="12">
        <f>('Summary Data'!AQ24-('Summary Data'!AQ$40*'Summary Data'!AQ8+'Summary Data'!AQ$39*'Summary Data'!AQ25)/17*$A129)</f>
        <v>0.11896599706946659</v>
      </c>
      <c r="U129" s="12">
        <f>('Summary Data'!AR24-('Summary Data'!AR$40*'Summary Data'!AR8+'Summary Data'!AR$39*'Summary Data'!AR25)/17*$A129)</f>
        <v>0.3162335123535634</v>
      </c>
      <c r="V129" s="69">
        <f aca="true" t="shared" si="36" ref="V129:V137">(B129*B$107+C129*C$107+D129*D$107+E129*E$107+F129*F$107+G129*G$107+H129*H$107+I129*I$107+J129*J$107+K129*K$107+L129*L$107+M129*M$107+N129*N$107+O129*O$107+P129*P$107+Q129*Q$107+R129*R$107+S129*S$107+T129*T$107+U129*U$107)/SUM(B$107:U$107)</f>
        <v>-0.05994770442894697</v>
      </c>
    </row>
    <row r="130" spans="1:22" ht="11.25">
      <c r="A130" s="70">
        <v>4</v>
      </c>
      <c r="B130" s="12">
        <f>('Summary Data'!Y25-('Summary Data'!Y$40*'Summary Data'!Y9+'Summary Data'!Y$39*'Summary Data'!Y26)/17*$A130)</f>
        <v>-0.7713840518498161</v>
      </c>
      <c r="C130" s="12">
        <f>('Summary Data'!Z25-('Summary Data'!Z$40*'Summary Data'!Z9+'Summary Data'!Z$39*'Summary Data'!Z26)/17*$A130)</f>
        <v>-0.17422396063394038</v>
      </c>
      <c r="D130" s="12">
        <f>('Summary Data'!AA25-('Summary Data'!AA$40*'Summary Data'!AA9+'Summary Data'!AA$39*'Summary Data'!AA26)/17*$A130)</f>
        <v>-0.25728973743611744</v>
      </c>
      <c r="E130" s="12">
        <f>('Summary Data'!AB25-('Summary Data'!AB$40*'Summary Data'!AB9+'Summary Data'!AB$39*'Summary Data'!AB26)/17*$A130)</f>
        <v>-0.38183585015783095</v>
      </c>
      <c r="F130" s="12">
        <f>('Summary Data'!AC25-('Summary Data'!AC$40*'Summary Data'!AC9+'Summary Data'!AC$39*'Summary Data'!AC26)/17*$A130)</f>
        <v>-0.1395820089605815</v>
      </c>
      <c r="G130" s="12">
        <f>('Summary Data'!AD25-('Summary Data'!AD$40*'Summary Data'!AD9+'Summary Data'!AD$39*'Summary Data'!AD26)/17*$A130)</f>
        <v>0.11596871924658082</v>
      </c>
      <c r="H130" s="12">
        <f>('Summary Data'!AE25-('Summary Data'!AE$40*'Summary Data'!AE9+'Summary Data'!AE$39*'Summary Data'!AE26)/17*$A130)</f>
        <v>-0.05174541505106017</v>
      </c>
      <c r="I130" s="12">
        <f>('Summary Data'!AF25-('Summary Data'!AF$40*'Summary Data'!AF9+'Summary Data'!AF$39*'Summary Data'!AF26)/17*$A130)</f>
        <v>-0.7601302907221684</v>
      </c>
      <c r="J130" s="12">
        <f>('Summary Data'!AG25-('Summary Data'!AG$40*'Summary Data'!AG9+'Summary Data'!AG$39*'Summary Data'!AG26)/17*$A130)</f>
        <v>-0.5138682842341575</v>
      </c>
      <c r="K130" s="12">
        <f>('Summary Data'!AH25-('Summary Data'!AH$40*'Summary Data'!AH9+'Summary Data'!AH$39*'Summary Data'!AH26)/17*$A130)</f>
        <v>-0.7053940996794652</v>
      </c>
      <c r="L130" s="12">
        <f>('Summary Data'!AI25-('Summary Data'!AI$40*'Summary Data'!AI9+'Summary Data'!AI$39*'Summary Data'!AI26)/17*$A130)</f>
        <v>-0.738363041551557</v>
      </c>
      <c r="M130" s="12">
        <f>('Summary Data'!AJ25-('Summary Data'!AJ$40*'Summary Data'!AJ9+'Summary Data'!AJ$39*'Summary Data'!AJ26)/17*$A130)</f>
        <v>-0.6161751345609138</v>
      </c>
      <c r="N130" s="12">
        <f>('Summary Data'!AK25-('Summary Data'!AK$40*'Summary Data'!AK9+'Summary Data'!AK$39*'Summary Data'!AK26)/17*$A130)</f>
        <v>-0.23320342343619557</v>
      </c>
      <c r="O130" s="12">
        <f>('Summary Data'!AL25-('Summary Data'!AL$40*'Summary Data'!AL9+'Summary Data'!AL$39*'Summary Data'!AL26)/17*$A130)</f>
        <v>-0.6159378971416026</v>
      </c>
      <c r="P130" s="12">
        <f>('Summary Data'!AM25-('Summary Data'!AM$40*'Summary Data'!AM9+'Summary Data'!AM$39*'Summary Data'!AM26)/17*$A130)</f>
        <v>-0.6785007385751204</v>
      </c>
      <c r="Q130" s="12">
        <f>('Summary Data'!AN25-('Summary Data'!AN$40*'Summary Data'!AN9+'Summary Data'!AN$39*'Summary Data'!AN26)/17*$A130)</f>
        <v>-0.6246082738649652</v>
      </c>
      <c r="R130" s="12">
        <f>('Summary Data'!AO25-('Summary Data'!AO$40*'Summary Data'!AO9+'Summary Data'!AO$39*'Summary Data'!AO26)/17*$A130)</f>
        <v>-0.4688080109690862</v>
      </c>
      <c r="S130" s="12">
        <f>('Summary Data'!AP25-('Summary Data'!AP$40*'Summary Data'!AP9+'Summary Data'!AP$39*'Summary Data'!AP26)/17*$A130)</f>
        <v>-0.5756755269170659</v>
      </c>
      <c r="T130" s="12">
        <f>('Summary Data'!AQ25-('Summary Data'!AQ$40*'Summary Data'!AQ9+'Summary Data'!AQ$39*'Summary Data'!AQ26)/17*$A130)</f>
        <v>-0.42822339738674386</v>
      </c>
      <c r="U130" s="12">
        <f>('Summary Data'!AR25-('Summary Data'!AR$40*'Summary Data'!AR9+'Summary Data'!AR$39*'Summary Data'!AR26)/17*$A130)</f>
        <v>-0.015459172438227697</v>
      </c>
      <c r="V130" s="69">
        <f t="shared" si="36"/>
        <v>-0.43165679702597987</v>
      </c>
    </row>
    <row r="131" spans="1:22" ht="11.25">
      <c r="A131" s="70">
        <v>5</v>
      </c>
      <c r="B131" s="12">
        <f>('Summary Data'!Y26-('Summary Data'!Y$40*'Summary Data'!Y10+'Summary Data'!Y$39*'Summary Data'!Y27)/17*$A131)</f>
        <v>2.284941880983205</v>
      </c>
      <c r="C131" s="12">
        <f>('Summary Data'!Z26-('Summary Data'!Z$40*'Summary Data'!Z10+'Summary Data'!Z$39*'Summary Data'!Z27)/17*$A131)</f>
        <v>-0.0037212694789938855</v>
      </c>
      <c r="D131" s="12">
        <f>('Summary Data'!AA26-('Summary Data'!AA$40*'Summary Data'!AA10+'Summary Data'!AA$39*'Summary Data'!AA27)/17*$A131)</f>
        <v>-0.058766039071418856</v>
      </c>
      <c r="E131" s="12">
        <f>('Summary Data'!AB26-('Summary Data'!AB$40*'Summary Data'!AB10+'Summary Data'!AB$39*'Summary Data'!AB27)/17*$A131)</f>
        <v>0.05131536968969646</v>
      </c>
      <c r="F131" s="12">
        <f>('Summary Data'!AC26-('Summary Data'!AC$40*'Summary Data'!AC10+'Summary Data'!AC$39*'Summary Data'!AC27)/17*$A131)</f>
        <v>0.16419713623714524</v>
      </c>
      <c r="G131" s="12">
        <f>('Summary Data'!AD26-('Summary Data'!AD$40*'Summary Data'!AD10+'Summary Data'!AD$39*'Summary Data'!AD27)/17*$A131)</f>
        <v>0.11365813915477682</v>
      </c>
      <c r="H131" s="12">
        <f>('Summary Data'!AE26-('Summary Data'!AE$40*'Summary Data'!AE10+'Summary Data'!AE$39*'Summary Data'!AE27)/17*$A131)</f>
        <v>0.03286910449198288</v>
      </c>
      <c r="I131" s="12">
        <f>('Summary Data'!AF26-('Summary Data'!AF$40*'Summary Data'!AF10+'Summary Data'!AF$39*'Summary Data'!AF27)/17*$A131)</f>
        <v>0.10107688752550904</v>
      </c>
      <c r="J131" s="12">
        <f>('Summary Data'!AG26-('Summary Data'!AG$40*'Summary Data'!AG10+'Summary Data'!AG$39*'Summary Data'!AG27)/17*$A131)</f>
        <v>-0.04003021299564822</v>
      </c>
      <c r="K131" s="12">
        <f>('Summary Data'!AH26-('Summary Data'!AH$40*'Summary Data'!AH10+'Summary Data'!AH$39*'Summary Data'!AH27)/17*$A131)</f>
        <v>-0.1021025054295023</v>
      </c>
      <c r="L131" s="12">
        <f>('Summary Data'!AI26-('Summary Data'!AI$40*'Summary Data'!AI10+'Summary Data'!AI$39*'Summary Data'!AI27)/17*$A131)</f>
        <v>-0.04017679415109698</v>
      </c>
      <c r="M131" s="12">
        <f>('Summary Data'!AJ26-('Summary Data'!AJ$40*'Summary Data'!AJ10+'Summary Data'!AJ$39*'Summary Data'!AJ27)/17*$A131)</f>
        <v>-0.017261133452979336</v>
      </c>
      <c r="N131" s="12">
        <f>('Summary Data'!AK26-('Summary Data'!AK$40*'Summary Data'!AK10+'Summary Data'!AK$39*'Summary Data'!AK27)/17*$A131)</f>
        <v>-0.06515361318860313</v>
      </c>
      <c r="O131" s="12">
        <f>('Summary Data'!AL26-('Summary Data'!AL$40*'Summary Data'!AL10+'Summary Data'!AL$39*'Summary Data'!AL27)/17*$A131)</f>
        <v>-0.05383203201705468</v>
      </c>
      <c r="P131" s="12">
        <f>('Summary Data'!AM26-('Summary Data'!AM$40*'Summary Data'!AM10+'Summary Data'!AM$39*'Summary Data'!AM27)/17*$A131)</f>
        <v>-0.16438599341035376</v>
      </c>
      <c r="Q131" s="12">
        <f>('Summary Data'!AN26-('Summary Data'!AN$40*'Summary Data'!AN10+'Summary Data'!AN$39*'Summary Data'!AN27)/17*$A131)</f>
        <v>-0.03451762350635924</v>
      </c>
      <c r="R131" s="12">
        <f>('Summary Data'!AO26-('Summary Data'!AO$40*'Summary Data'!AO10+'Summary Data'!AO$39*'Summary Data'!AO27)/17*$A131)</f>
        <v>-0.012369259969349311</v>
      </c>
      <c r="S131" s="12">
        <f>('Summary Data'!AP26-('Summary Data'!AP$40*'Summary Data'!AP10+'Summary Data'!AP$39*'Summary Data'!AP27)/17*$A131)</f>
        <v>0.001847233878754054</v>
      </c>
      <c r="T131" s="12">
        <f>('Summary Data'!AQ26-('Summary Data'!AQ$40*'Summary Data'!AQ10+'Summary Data'!AQ$39*'Summary Data'!AQ27)/17*$A131)</f>
        <v>0.07554056634306056</v>
      </c>
      <c r="U131" s="12">
        <f>('Summary Data'!AR26-('Summary Data'!AR$40*'Summary Data'!AR10+'Summary Data'!AR$39*'Summary Data'!AR27)/17*$A131)</f>
        <v>-0.40424947759808105</v>
      </c>
      <c r="V131" s="69">
        <f t="shared" si="36"/>
        <v>0.04473469953390765</v>
      </c>
    </row>
    <row r="132" spans="1:22" ht="11.25">
      <c r="A132" s="70">
        <v>6</v>
      </c>
      <c r="B132" s="12">
        <f>('Summary Data'!Y27-('Summary Data'!Y$40*'Summary Data'!Y11+'Summary Data'!Y$39*'Summary Data'!Y28)/17*$A132)</f>
        <v>-0.09639700688898314</v>
      </c>
      <c r="C132" s="12">
        <f>('Summary Data'!Z27-('Summary Data'!Z$40*'Summary Data'!Z11+'Summary Data'!Z$39*'Summary Data'!Z28)/17*$A132)</f>
        <v>0.10933523848338521</v>
      </c>
      <c r="D132" s="12">
        <f>('Summary Data'!AA27-('Summary Data'!AA$40*'Summary Data'!AA11+'Summary Data'!AA$39*'Summary Data'!AA28)/17*$A132)</f>
        <v>0.06931320069665947</v>
      </c>
      <c r="E132" s="12">
        <f>('Summary Data'!AB27-('Summary Data'!AB$40*'Summary Data'!AB11+'Summary Data'!AB$39*'Summary Data'!AB28)/17*$A132)</f>
        <v>0.10113352261150002</v>
      </c>
      <c r="F132" s="12">
        <f>('Summary Data'!AC27-('Summary Data'!AC$40*'Summary Data'!AC11+'Summary Data'!AC$39*'Summary Data'!AC28)/17*$A132)</f>
        <v>0.06612027093395532</v>
      </c>
      <c r="G132" s="12">
        <f>('Summary Data'!AD27-('Summary Data'!AD$40*'Summary Data'!AD11+'Summary Data'!AD$39*'Summary Data'!AD28)/17*$A132)</f>
        <v>0.09576499339868097</v>
      </c>
      <c r="H132" s="12">
        <f>('Summary Data'!AE27-('Summary Data'!AE$40*'Summary Data'!AE11+'Summary Data'!AE$39*'Summary Data'!AE28)/17*$A132)</f>
        <v>0.060819268745089465</v>
      </c>
      <c r="I132" s="12">
        <f>('Summary Data'!AF27-('Summary Data'!AF$40*'Summary Data'!AF11+'Summary Data'!AF$39*'Summary Data'!AF28)/17*$A132)</f>
        <v>-0.04501105599875213</v>
      </c>
      <c r="J132" s="12">
        <f>('Summary Data'!AG27-('Summary Data'!AG$40*'Summary Data'!AG11+'Summary Data'!AG$39*'Summary Data'!AG28)/17*$A132)</f>
        <v>-0.05179220273802402</v>
      </c>
      <c r="K132" s="12">
        <f>('Summary Data'!AH27-('Summary Data'!AH$40*'Summary Data'!AH11+'Summary Data'!AH$39*'Summary Data'!AH28)/17*$A132)</f>
        <v>-0.061906913964180035</v>
      </c>
      <c r="L132" s="12">
        <f>('Summary Data'!AI27-('Summary Data'!AI$40*'Summary Data'!AI11+'Summary Data'!AI$39*'Summary Data'!AI28)/17*$A132)</f>
        <v>-0.05974179701546997</v>
      </c>
      <c r="M132" s="12">
        <f>('Summary Data'!AJ27-('Summary Data'!AJ$40*'Summary Data'!AJ11+'Summary Data'!AJ$39*'Summary Data'!AJ28)/17*$A132)</f>
        <v>0.02593463034186953</v>
      </c>
      <c r="N132" s="12">
        <f>('Summary Data'!AK27-('Summary Data'!AK$40*'Summary Data'!AK11+'Summary Data'!AK$39*'Summary Data'!AK28)/17*$A132)</f>
        <v>-0.03478924648229574</v>
      </c>
      <c r="O132" s="12">
        <f>('Summary Data'!AL27-('Summary Data'!AL$40*'Summary Data'!AL11+'Summary Data'!AL$39*'Summary Data'!AL28)/17*$A132)</f>
        <v>-0.06193340248178175</v>
      </c>
      <c r="P132" s="12">
        <f>('Summary Data'!AM27-('Summary Data'!AM$40*'Summary Data'!AM11+'Summary Data'!AM$39*'Summary Data'!AM28)/17*$A132)</f>
        <v>-0.04959449020444167</v>
      </c>
      <c r="Q132" s="12">
        <f>('Summary Data'!AN27-('Summary Data'!AN$40*'Summary Data'!AN11+'Summary Data'!AN$39*'Summary Data'!AN28)/17*$A132)</f>
        <v>-0.0016215678006572184</v>
      </c>
      <c r="R132" s="12">
        <f>('Summary Data'!AO27-('Summary Data'!AO$40*'Summary Data'!AO11+'Summary Data'!AO$39*'Summary Data'!AO28)/17*$A132)</f>
        <v>-0.08497485805831628</v>
      </c>
      <c r="S132" s="12">
        <f>('Summary Data'!AP27-('Summary Data'!AP$40*'Summary Data'!AP11+'Summary Data'!AP$39*'Summary Data'!AP28)/17*$A132)</f>
        <v>-0.005934666842687689</v>
      </c>
      <c r="T132" s="12">
        <f>('Summary Data'!AQ27-('Summary Data'!AQ$40*'Summary Data'!AQ11+'Summary Data'!AQ$39*'Summary Data'!AQ28)/17*$A132)</f>
        <v>-0.0376932166234006</v>
      </c>
      <c r="U132" s="12">
        <f>('Summary Data'!AR27-('Summary Data'!AR$40*'Summary Data'!AR11+'Summary Data'!AR$39*'Summary Data'!AR28)/17*$A132)</f>
        <v>0.03297615827629086</v>
      </c>
      <c r="V132" s="69">
        <f t="shared" si="36"/>
        <v>0.0002355081263239807</v>
      </c>
    </row>
    <row r="133" spans="1:22" ht="11.25">
      <c r="A133" s="70">
        <v>7</v>
      </c>
      <c r="B133" s="12">
        <f>('Summary Data'!Y28-('Summary Data'!Y$40*'Summary Data'!Y12+'Summary Data'!Y$39*'Summary Data'!Y29)/17*$A133)</f>
        <v>1.4873663718627195</v>
      </c>
      <c r="C133" s="12">
        <f>('Summary Data'!Z28-('Summary Data'!Z$40*'Summary Data'!Z12+'Summary Data'!Z$39*'Summary Data'!Z29)/17*$A133)</f>
        <v>-0.13700631497411975</v>
      </c>
      <c r="D133" s="12">
        <f>('Summary Data'!AA28-('Summary Data'!AA$40*'Summary Data'!AA12+'Summary Data'!AA$39*'Summary Data'!AA29)/17*$A133)</f>
        <v>-0.0877750398138459</v>
      </c>
      <c r="E133" s="12">
        <f>('Summary Data'!AB28-('Summary Data'!AB$40*'Summary Data'!AB12+'Summary Data'!AB$39*'Summary Data'!AB29)/17*$A133)</f>
        <v>-0.06454473018952302</v>
      </c>
      <c r="F133" s="12">
        <f>('Summary Data'!AC28-('Summary Data'!AC$40*'Summary Data'!AC12+'Summary Data'!AC$39*'Summary Data'!AC29)/17*$A133)</f>
        <v>-0.07525193612863341</v>
      </c>
      <c r="G133" s="12">
        <f>('Summary Data'!AD28-('Summary Data'!AD$40*'Summary Data'!AD12+'Summary Data'!AD$39*'Summary Data'!AD29)/17*$A133)</f>
        <v>0.004589658902091001</v>
      </c>
      <c r="H133" s="12">
        <f>('Summary Data'!AE28-('Summary Data'!AE$40*'Summary Data'!AE12+'Summary Data'!AE$39*'Summary Data'!AE29)/17*$A133)</f>
        <v>-0.01396406027842257</v>
      </c>
      <c r="I133" s="12">
        <f>('Summary Data'!AF28-('Summary Data'!AF$40*'Summary Data'!AF12+'Summary Data'!AF$39*'Summary Data'!AF29)/17*$A133)</f>
        <v>-0.05686058685716015</v>
      </c>
      <c r="J133" s="12">
        <f>('Summary Data'!AG28-('Summary Data'!AG$40*'Summary Data'!AG12+'Summary Data'!AG$39*'Summary Data'!AG29)/17*$A133)</f>
        <v>-0.04603871687599936</v>
      </c>
      <c r="K133" s="12">
        <f>('Summary Data'!AH28-('Summary Data'!AH$40*'Summary Data'!AH12+'Summary Data'!AH$39*'Summary Data'!AH29)/17*$A133)</f>
        <v>-0.03848660850985591</v>
      </c>
      <c r="L133" s="12">
        <f>('Summary Data'!AI28-('Summary Data'!AI$40*'Summary Data'!AI12+'Summary Data'!AI$39*'Summary Data'!AI29)/17*$A133)</f>
        <v>-0.07793738028296975</v>
      </c>
      <c r="M133" s="12">
        <f>('Summary Data'!AJ28-('Summary Data'!AJ$40*'Summary Data'!AJ12+'Summary Data'!AJ$39*'Summary Data'!AJ29)/17*$A133)</f>
        <v>-0.08227320039904092</v>
      </c>
      <c r="N133" s="12">
        <f>('Summary Data'!AK28-('Summary Data'!AK$40*'Summary Data'!AK12+'Summary Data'!AK$39*'Summary Data'!AK29)/17*$A133)</f>
        <v>-0.037109059673680826</v>
      </c>
      <c r="O133" s="12">
        <f>('Summary Data'!AL28-('Summary Data'!AL$40*'Summary Data'!AL12+'Summary Data'!AL$39*'Summary Data'!AL29)/17*$A133)</f>
        <v>-0.008792159702199872</v>
      </c>
      <c r="P133" s="12">
        <f>('Summary Data'!AM28-('Summary Data'!AM$40*'Summary Data'!AM12+'Summary Data'!AM$39*'Summary Data'!AM29)/17*$A133)</f>
        <v>-0.03012088385151436</v>
      </c>
      <c r="Q133" s="12">
        <f>('Summary Data'!AN28-('Summary Data'!AN$40*'Summary Data'!AN12+'Summary Data'!AN$39*'Summary Data'!AN29)/17*$A133)</f>
        <v>0.0038816524802210046</v>
      </c>
      <c r="R133" s="12">
        <f>('Summary Data'!AO28-('Summary Data'!AO$40*'Summary Data'!AO12+'Summary Data'!AO$39*'Summary Data'!AO29)/17*$A133)</f>
        <v>-0.04680244857204703</v>
      </c>
      <c r="S133" s="12">
        <f>('Summary Data'!AP28-('Summary Data'!AP$40*'Summary Data'!AP12+'Summary Data'!AP$39*'Summary Data'!AP29)/17*$A133)</f>
        <v>-0.005752455345197268</v>
      </c>
      <c r="T133" s="12">
        <f>('Summary Data'!AQ28-('Summary Data'!AQ$40*'Summary Data'!AQ12+'Summary Data'!AQ$39*'Summary Data'!AQ29)/17*$A133)</f>
        <v>-0.04301066661749652</v>
      </c>
      <c r="U133" s="12">
        <f>('Summary Data'!AR28-('Summary Data'!AR$40*'Summary Data'!AR12+'Summary Data'!AR$39*'Summary Data'!AR29)/17*$A133)</f>
        <v>0.02495898072436183</v>
      </c>
      <c r="V133" s="69">
        <f t="shared" si="36"/>
        <v>-0.004227407963708848</v>
      </c>
    </row>
    <row r="134" spans="1:22" ht="11.25">
      <c r="A134" s="70">
        <v>8</v>
      </c>
      <c r="B134" s="12">
        <f>('Summary Data'!Y29-('Summary Data'!Y$40*'Summary Data'!Y13+'Summary Data'!Y$39*'Summary Data'!Y30)/17*$A134)</f>
        <v>-0.00377316970370168</v>
      </c>
      <c r="C134" s="12">
        <f>('Summary Data'!Z29-('Summary Data'!Z$40*'Summary Data'!Z13+'Summary Data'!Z$39*'Summary Data'!Z30)/17*$A134)</f>
        <v>-0.010190889329400887</v>
      </c>
      <c r="D134" s="12">
        <f>('Summary Data'!AA29-('Summary Data'!AA$40*'Summary Data'!AA13+'Summary Data'!AA$39*'Summary Data'!AA30)/17*$A134)</f>
        <v>0.005818496226920369</v>
      </c>
      <c r="E134" s="12">
        <f>('Summary Data'!AB29-('Summary Data'!AB$40*'Summary Data'!AB13+'Summary Data'!AB$39*'Summary Data'!AB30)/17*$A134)</f>
        <v>0.04410918209460379</v>
      </c>
      <c r="F134" s="12">
        <f>('Summary Data'!AC29-('Summary Data'!AC$40*'Summary Data'!AC13+'Summary Data'!AC$39*'Summary Data'!AC30)/17*$A134)</f>
        <v>0.032733497515478376</v>
      </c>
      <c r="G134" s="12">
        <f>('Summary Data'!AD29-('Summary Data'!AD$40*'Summary Data'!AD13+'Summary Data'!AD$39*'Summary Data'!AD30)/17*$A134)</f>
        <v>0.02344908192492231</v>
      </c>
      <c r="H134" s="12">
        <f>('Summary Data'!AE29-('Summary Data'!AE$40*'Summary Data'!AE13+'Summary Data'!AE$39*'Summary Data'!AE30)/17*$A134)</f>
        <v>0.02933600290978477</v>
      </c>
      <c r="I134" s="12">
        <f>('Summary Data'!AF29-('Summary Data'!AF$40*'Summary Data'!AF13+'Summary Data'!AF$39*'Summary Data'!AF30)/17*$A134)</f>
        <v>0.023062095516678455</v>
      </c>
      <c r="J134" s="12">
        <f>('Summary Data'!AG29-('Summary Data'!AG$40*'Summary Data'!AG13+'Summary Data'!AG$39*'Summary Data'!AG30)/17*$A134)</f>
        <v>0.017705445396439836</v>
      </c>
      <c r="K134" s="12">
        <f>('Summary Data'!AH29-('Summary Data'!AH$40*'Summary Data'!AH13+'Summary Data'!AH$39*'Summary Data'!AH30)/17*$A134)</f>
        <v>0.012140782181437609</v>
      </c>
      <c r="L134" s="12">
        <f>('Summary Data'!AI29-('Summary Data'!AI$40*'Summary Data'!AI13+'Summary Data'!AI$39*'Summary Data'!AI30)/17*$A134)</f>
        <v>0.0006415946489559884</v>
      </c>
      <c r="M134" s="12">
        <f>('Summary Data'!AJ29-('Summary Data'!AJ$40*'Summary Data'!AJ13+'Summary Data'!AJ$39*'Summary Data'!AJ30)/17*$A134)</f>
        <v>-0.008990791579205945</v>
      </c>
      <c r="N134" s="12">
        <f>('Summary Data'!AK29-('Summary Data'!AK$40*'Summary Data'!AK13+'Summary Data'!AK$39*'Summary Data'!AK30)/17*$A134)</f>
        <v>-0.026432845572824538</v>
      </c>
      <c r="O134" s="12">
        <f>('Summary Data'!AL29-('Summary Data'!AL$40*'Summary Data'!AL13+'Summary Data'!AL$39*'Summary Data'!AL30)/17*$A134)</f>
        <v>-0.007186675874554606</v>
      </c>
      <c r="P134" s="12">
        <f>('Summary Data'!AM29-('Summary Data'!AM$40*'Summary Data'!AM13+'Summary Data'!AM$39*'Summary Data'!AM30)/17*$A134)</f>
        <v>-0.02775951586306071</v>
      </c>
      <c r="Q134" s="12">
        <f>('Summary Data'!AN29-('Summary Data'!AN$40*'Summary Data'!AN13+'Summary Data'!AN$39*'Summary Data'!AN30)/17*$A134)</f>
        <v>0.008406397119439425</v>
      </c>
      <c r="R134" s="12">
        <f>('Summary Data'!AO29-('Summary Data'!AO$40*'Summary Data'!AO13+'Summary Data'!AO$39*'Summary Data'!AO30)/17*$A134)</f>
        <v>-0.007434700871841209</v>
      </c>
      <c r="S134" s="12">
        <f>('Summary Data'!AP29-('Summary Data'!AP$40*'Summary Data'!AP13+'Summary Data'!AP$39*'Summary Data'!AP30)/17*$A134)</f>
        <v>0.0386245432365655</v>
      </c>
      <c r="T134" s="12">
        <f>('Summary Data'!AQ29-('Summary Data'!AQ$40*'Summary Data'!AQ13+'Summary Data'!AQ$39*'Summary Data'!AQ30)/17*$A134)</f>
        <v>0.016186183734542302</v>
      </c>
      <c r="U134" s="12">
        <f>('Summary Data'!AR29-('Summary Data'!AR$40*'Summary Data'!AR13+'Summary Data'!AR$39*'Summary Data'!AR30)/17*$A134)</f>
        <v>0.01812591397565938</v>
      </c>
      <c r="V134" s="69">
        <f t="shared" si="36"/>
        <v>0.009067224043319956</v>
      </c>
    </row>
    <row r="135" spans="1:22" ht="11.25">
      <c r="A135" s="70">
        <v>9</v>
      </c>
      <c r="B135" s="12">
        <f>('Summary Data'!Y30-('Summary Data'!Y$40*'Summary Data'!Y14+'Summary Data'!Y$39*'Summary Data'!Y31)/17*$A135)</f>
        <v>-0.22152112645667324</v>
      </c>
      <c r="C135" s="12">
        <f>('Summary Data'!Z30-('Summary Data'!Z$40*'Summary Data'!Z14+'Summary Data'!Z$39*'Summary Data'!Z31)/17*$A135)</f>
        <v>0.014129896891126455</v>
      </c>
      <c r="D135" s="12">
        <f>('Summary Data'!AA30-('Summary Data'!AA$40*'Summary Data'!AA14+'Summary Data'!AA$39*'Summary Data'!AA31)/17*$A135)</f>
        <v>-0.032395682740562995</v>
      </c>
      <c r="E135" s="12">
        <f>('Summary Data'!AB30-('Summary Data'!AB$40*'Summary Data'!AB14+'Summary Data'!AB$39*'Summary Data'!AB31)/17*$A135)</f>
        <v>-0.023468361336082637</v>
      </c>
      <c r="F135" s="12">
        <f>('Summary Data'!AC30-('Summary Data'!AC$40*'Summary Data'!AC14+'Summary Data'!AC$39*'Summary Data'!AC31)/17*$A135)</f>
        <v>-0.023474865326559718</v>
      </c>
      <c r="G135" s="12">
        <f>('Summary Data'!AD30-('Summary Data'!AD$40*'Summary Data'!AD14+'Summary Data'!AD$39*'Summary Data'!AD31)/17*$A135)</f>
        <v>-0.005551344661903142</v>
      </c>
      <c r="H135" s="12">
        <f>('Summary Data'!AE30-('Summary Data'!AE$40*'Summary Data'!AE14+'Summary Data'!AE$39*'Summary Data'!AE31)/17*$A135)</f>
        <v>-0.026377876906736403</v>
      </c>
      <c r="I135" s="12">
        <f>('Summary Data'!AF30-('Summary Data'!AF$40*'Summary Data'!AF14+'Summary Data'!AF$39*'Summary Data'!AF31)/17*$A135)</f>
        <v>-0.022318989383420782</v>
      </c>
      <c r="J135" s="12">
        <f>('Summary Data'!AG30-('Summary Data'!AG$40*'Summary Data'!AG14+'Summary Data'!AG$39*'Summary Data'!AG31)/17*$A135)</f>
        <v>-0.0340965524438667</v>
      </c>
      <c r="K135" s="12">
        <f>('Summary Data'!AH30-('Summary Data'!AH$40*'Summary Data'!AH14+'Summary Data'!AH$39*'Summary Data'!AH31)/17*$A135)</f>
        <v>-0.033611196464814606</v>
      </c>
      <c r="L135" s="12">
        <f>('Summary Data'!AI30-('Summary Data'!AI$40*'Summary Data'!AI14+'Summary Data'!AI$39*'Summary Data'!AI31)/17*$A135)</f>
        <v>-0.023623282812126497</v>
      </c>
      <c r="M135" s="12">
        <f>('Summary Data'!AJ30-('Summary Data'!AJ$40*'Summary Data'!AJ14+'Summary Data'!AJ$39*'Summary Data'!AJ31)/17*$A135)</f>
        <v>-0.02343274616016463</v>
      </c>
      <c r="N135" s="12">
        <f>('Summary Data'!AK30-('Summary Data'!AK$40*'Summary Data'!AK14+'Summary Data'!AK$39*'Summary Data'!AK31)/17*$A135)</f>
        <v>-0.03348300360275317</v>
      </c>
      <c r="O135" s="12">
        <f>('Summary Data'!AL30-('Summary Data'!AL$40*'Summary Data'!AL14+'Summary Data'!AL$39*'Summary Data'!AL31)/17*$A135)</f>
        <v>-0.03891993515361895</v>
      </c>
      <c r="P135" s="12">
        <f>('Summary Data'!AM30-('Summary Data'!AM$40*'Summary Data'!AM14+'Summary Data'!AM$39*'Summary Data'!AM31)/17*$A135)</f>
        <v>-0.031163566979635363</v>
      </c>
      <c r="Q135" s="12">
        <f>('Summary Data'!AN30-('Summary Data'!AN$40*'Summary Data'!AN14+'Summary Data'!AN$39*'Summary Data'!AN31)/17*$A135)</f>
        <v>-0.026779656976120975</v>
      </c>
      <c r="R135" s="12">
        <f>('Summary Data'!AO30-('Summary Data'!AO$40*'Summary Data'!AO14+'Summary Data'!AO$39*'Summary Data'!AO31)/17*$A135)</f>
        <v>-0.033111496879738724</v>
      </c>
      <c r="S135" s="12">
        <f>('Summary Data'!AP30-('Summary Data'!AP$40*'Summary Data'!AP14+'Summary Data'!AP$39*'Summary Data'!AP31)/17*$A135)</f>
        <v>-0.026324608465732664</v>
      </c>
      <c r="T135" s="12">
        <f>('Summary Data'!AQ30-('Summary Data'!AQ$40*'Summary Data'!AQ14+'Summary Data'!AQ$39*'Summary Data'!AQ31)/17*$A135)</f>
        <v>-0.028845246071683803</v>
      </c>
      <c r="U135" s="12">
        <f>('Summary Data'!AR30-('Summary Data'!AR$40*'Summary Data'!AR14+'Summary Data'!AR$39*'Summary Data'!AR31)/17*$A135)</f>
        <v>-0.059210888076482567</v>
      </c>
      <c r="V135" s="69">
        <f t="shared" si="36"/>
        <v>-0.03139471542564402</v>
      </c>
    </row>
    <row r="136" spans="1:22" ht="11.25">
      <c r="A136" s="70">
        <v>10</v>
      </c>
      <c r="B136" s="12">
        <f>('Summary Data'!Y31-('Summary Data'!Y$40*'Summary Data'!Y15+'Summary Data'!Y$39*'Summary Data'!Y32)/17*$A136)</f>
        <v>0</v>
      </c>
      <c r="C136" s="12">
        <f>('Summary Data'!Z31-('Summary Data'!Z$40*'Summary Data'!Z15+'Summary Data'!Z$39*'Summary Data'!Z32)/17*$A136)</f>
        <v>-8.673617379884035E-19</v>
      </c>
      <c r="D136" s="12">
        <f>('Summary Data'!AA31-('Summary Data'!AA$40*'Summary Data'!AA15+'Summary Data'!AA$39*'Summary Data'!AA32)/17*$A136)</f>
        <v>0</v>
      </c>
      <c r="E136" s="12">
        <f>('Summary Data'!AB31-('Summary Data'!AB$40*'Summary Data'!AB15+'Summary Data'!AB$39*'Summary Data'!AB32)/17*$A136)</f>
        <v>-3.2526065174565133E-19</v>
      </c>
      <c r="F136" s="12">
        <f>('Summary Data'!AC31-('Summary Data'!AC$40*'Summary Data'!AC15+'Summary Data'!AC$39*'Summary Data'!AC32)/17*$A136)</f>
        <v>-8.673617379884035E-19</v>
      </c>
      <c r="G136" s="12">
        <f>('Summary Data'!AD31-('Summary Data'!AD$40*'Summary Data'!AD15+'Summary Data'!AD$39*'Summary Data'!AD32)/17*$A136)</f>
        <v>-1.734723475976807E-18</v>
      </c>
      <c r="H136" s="12">
        <f>('Summary Data'!AE31-('Summary Data'!AE$40*'Summary Data'!AE15+'Summary Data'!AE$39*'Summary Data'!AE32)/17*$A136)</f>
        <v>-3.469446951953614E-18</v>
      </c>
      <c r="I136" s="12">
        <f>('Summary Data'!AF31-('Summary Data'!AF$40*'Summary Data'!AF15+'Summary Data'!AF$39*'Summary Data'!AF32)/17*$A136)</f>
        <v>0</v>
      </c>
      <c r="J136" s="12">
        <f>('Summary Data'!AG31-('Summary Data'!AG$40*'Summary Data'!AG15+'Summary Data'!AG$39*'Summary Data'!AG32)/17*$A136)</f>
        <v>0</v>
      </c>
      <c r="K136" s="12">
        <f>('Summary Data'!AH31-('Summary Data'!AH$40*'Summary Data'!AH15+'Summary Data'!AH$39*'Summary Data'!AH32)/17*$A136)</f>
        <v>0</v>
      </c>
      <c r="L136" s="12">
        <f>('Summary Data'!AI31-('Summary Data'!AI$40*'Summary Data'!AI15+'Summary Data'!AI$39*'Summary Data'!AI32)/17*$A136)</f>
        <v>1.734723475976807E-18</v>
      </c>
      <c r="M136" s="12">
        <f>('Summary Data'!AJ31-('Summary Data'!AJ$40*'Summary Data'!AJ15+'Summary Data'!AJ$39*'Summary Data'!AJ32)/17*$A136)</f>
        <v>3.469446951953614E-18</v>
      </c>
      <c r="N136" s="12">
        <f>('Summary Data'!AK31-('Summary Data'!AK$40*'Summary Data'!AK15+'Summary Data'!AK$39*'Summary Data'!AK32)/17*$A136)</f>
        <v>0</v>
      </c>
      <c r="O136" s="12">
        <f>('Summary Data'!AL31-('Summary Data'!AL$40*'Summary Data'!AL15+'Summary Data'!AL$39*'Summary Data'!AL32)/17*$A136)</f>
        <v>0</v>
      </c>
      <c r="P136" s="12">
        <f>('Summary Data'!AM31-('Summary Data'!AM$40*'Summary Data'!AM15+'Summary Data'!AM$39*'Summary Data'!AM32)/17*$A136)</f>
        <v>1.734723475976807E-18</v>
      </c>
      <c r="Q136" s="12">
        <f>('Summary Data'!AN31-('Summary Data'!AN$40*'Summary Data'!AN15+'Summary Data'!AN$39*'Summary Data'!AN32)/17*$A136)</f>
        <v>4.336808689942018E-19</v>
      </c>
      <c r="R136" s="12">
        <f>('Summary Data'!AO31-('Summary Data'!AO$40*'Summary Data'!AO15+'Summary Data'!AO$39*'Summary Data'!AO32)/17*$A136)</f>
        <v>0</v>
      </c>
      <c r="S136" s="12">
        <f>('Summary Data'!AP31-('Summary Data'!AP$40*'Summary Data'!AP15+'Summary Data'!AP$39*'Summary Data'!AP32)/17*$A136)</f>
        <v>0</v>
      </c>
      <c r="T136" s="12">
        <f>('Summary Data'!AQ31-('Summary Data'!AQ$40*'Summary Data'!AQ15+'Summary Data'!AQ$39*'Summary Data'!AQ32)/17*$A136)</f>
        <v>-6.938893903907228E-18</v>
      </c>
      <c r="U136" s="12">
        <f>('Summary Data'!AR31-('Summary Data'!AR$40*'Summary Data'!AR15+'Summary Data'!AR$39*'Summary Data'!AR32)/17*$A136)</f>
        <v>0</v>
      </c>
      <c r="V136" s="69">
        <f t="shared" si="36"/>
        <v>-3.5740527785077134E-19</v>
      </c>
    </row>
    <row r="137" spans="1:22" ht="11.25">
      <c r="A137" s="70">
        <v>11</v>
      </c>
      <c r="B137" s="12">
        <f>('Summary Data'!Y32-('Summary Data'!Y$40*'Summary Data'!Y16+'Summary Data'!Y$39*'Summary Data'!Y33)/17*$A137)</f>
        <v>0.1738018205035478</v>
      </c>
      <c r="C137" s="12">
        <f>('Summary Data'!Z32-('Summary Data'!Z$40*'Summary Data'!Z16+'Summary Data'!Z$39*'Summary Data'!Z33)/17*$A137)</f>
        <v>-0.0667036954138547</v>
      </c>
      <c r="D137" s="12">
        <f>('Summary Data'!AA32-('Summary Data'!AA$40*'Summary Data'!AA16+'Summary Data'!AA$39*'Summary Data'!AA33)/17*$A137)</f>
        <v>-0.05682476162764965</v>
      </c>
      <c r="E137" s="12">
        <f>('Summary Data'!AB32-('Summary Data'!AB$40*'Summary Data'!AB16+'Summary Data'!AB$39*'Summary Data'!AB33)/17*$A137)</f>
        <v>-0.05467608257219948</v>
      </c>
      <c r="F137" s="12">
        <f>('Summary Data'!AC32-('Summary Data'!AC$40*'Summary Data'!AC16+'Summary Data'!AC$39*'Summary Data'!AC33)/17*$A137)</f>
        <v>-0.0541256402490264</v>
      </c>
      <c r="G137" s="12">
        <f>('Summary Data'!AD32-('Summary Data'!AD$40*'Summary Data'!AD16+'Summary Data'!AD$39*'Summary Data'!AD33)/17*$A137)</f>
        <v>-0.03549473878479266</v>
      </c>
      <c r="H137" s="12">
        <f>('Summary Data'!AE32-('Summary Data'!AE$40*'Summary Data'!AE16+'Summary Data'!AE$39*'Summary Data'!AE33)/17*$A137)</f>
        <v>-0.0384975686721311</v>
      </c>
      <c r="I137" s="12">
        <f>('Summary Data'!AF32-('Summary Data'!AF$40*'Summary Data'!AF16+'Summary Data'!AF$39*'Summary Data'!AF33)/17*$A137)</f>
        <v>-0.03815435175013686</v>
      </c>
      <c r="J137" s="12">
        <f>('Summary Data'!AG32-('Summary Data'!AG$40*'Summary Data'!AG16+'Summary Data'!AG$39*'Summary Data'!AG33)/17*$A137)</f>
        <v>-0.03432693508249899</v>
      </c>
      <c r="K137" s="12">
        <f>('Summary Data'!AH32-('Summary Data'!AH$40*'Summary Data'!AH16+'Summary Data'!AH$39*'Summary Data'!AH33)/17*$A137)</f>
        <v>-0.03815504541932428</v>
      </c>
      <c r="L137" s="12">
        <f>('Summary Data'!AI32-('Summary Data'!AI$40*'Summary Data'!AI16+'Summary Data'!AI$39*'Summary Data'!AI33)/17*$A137)</f>
        <v>-0.042264302718767174</v>
      </c>
      <c r="M137" s="12">
        <f>('Summary Data'!AJ32-('Summary Data'!AJ$40*'Summary Data'!AJ16+'Summary Data'!AJ$39*'Summary Data'!AJ33)/17*$A137)</f>
        <v>-0.041789374987060854</v>
      </c>
      <c r="N137" s="12">
        <f>('Summary Data'!AK32-('Summary Data'!AK$40*'Summary Data'!AK16+'Summary Data'!AK$39*'Summary Data'!AK33)/17*$A137)</f>
        <v>-0.035631324440439115</v>
      </c>
      <c r="O137" s="12">
        <f>('Summary Data'!AL32-('Summary Data'!AL$40*'Summary Data'!AL16+'Summary Data'!AL$39*'Summary Data'!AL33)/17*$A137)</f>
        <v>-0.03637938476860814</v>
      </c>
      <c r="P137" s="12">
        <f>('Summary Data'!AM32-('Summary Data'!AM$40*'Summary Data'!AM16+'Summary Data'!AM$39*'Summary Data'!AM33)/17*$A137)</f>
        <v>-0.03589920648372785</v>
      </c>
      <c r="Q137" s="12">
        <f>('Summary Data'!AN32-('Summary Data'!AN$40*'Summary Data'!AN16+'Summary Data'!AN$39*'Summary Data'!AN33)/17*$A137)</f>
        <v>-0.03574328115076275</v>
      </c>
      <c r="R137" s="12">
        <f>('Summary Data'!AO32-('Summary Data'!AO$40*'Summary Data'!AO16+'Summary Data'!AO$39*'Summary Data'!AO33)/17*$A137)</f>
        <v>-0.0352207697261601</v>
      </c>
      <c r="S137" s="12">
        <f>('Summary Data'!AP32-('Summary Data'!AP$40*'Summary Data'!AP16+'Summary Data'!AP$39*'Summary Data'!AP33)/17*$A137)</f>
        <v>-0.03931682134568396</v>
      </c>
      <c r="T137" s="12">
        <f>('Summary Data'!AQ32-('Summary Data'!AQ$40*'Summary Data'!AQ16+'Summary Data'!AQ$39*'Summary Data'!AQ33)/17*$A137)</f>
        <v>-0.03427717304286624</v>
      </c>
      <c r="U137" s="12">
        <f>('Summary Data'!AR32-('Summary Data'!AR$40*'Summary Data'!AR16+'Summary Data'!AR$39*'Summary Data'!AR33)/17*$A137)</f>
        <v>-0.030134021843213257</v>
      </c>
      <c r="V137" s="69">
        <f t="shared" si="36"/>
        <v>-0.03581660563955634</v>
      </c>
    </row>
    <row r="138" spans="1:25" ht="11.25">
      <c r="A138" s="70">
        <v>12</v>
      </c>
      <c r="B138" s="389">
        <f>('Summary Data'!Y33-('Summary Data'!Y$40*'Summary Data'!Y17+'Summary Data'!Y$39*'Summary Data'!Y34)/17*$A138)*10</f>
        <v>-0.027245362425428812</v>
      </c>
      <c r="C138" s="389">
        <f>('Summary Data'!Z33-('Summary Data'!Z$40*'Summary Data'!Z17+'Summary Data'!Z$39*'Summary Data'!Z34)/17*$A138)*10</f>
        <v>0.0013830749884032414</v>
      </c>
      <c r="D138" s="389">
        <f>('Summary Data'!AA33-('Summary Data'!AA$40*'Summary Data'!AA17+'Summary Data'!AA$39*'Summary Data'!AA34)/17*$A138)*10</f>
        <v>-0.016057893047458957</v>
      </c>
      <c r="E138" s="389">
        <f>('Summary Data'!AB33-('Summary Data'!AB$40*'Summary Data'!AB17+'Summary Data'!AB$39*'Summary Data'!AB34)/17*$A138)*10</f>
        <v>-0.03719876047611727</v>
      </c>
      <c r="F138" s="389">
        <f>('Summary Data'!AC33-('Summary Data'!AC$40*'Summary Data'!AC17+'Summary Data'!AC$39*'Summary Data'!AC34)/17*$A138)*10</f>
        <v>-0.05194610848505404</v>
      </c>
      <c r="G138" s="389">
        <f>('Summary Data'!AD33-('Summary Data'!AD$40*'Summary Data'!AD17+'Summary Data'!AD$39*'Summary Data'!AD34)/17*$A138)*10</f>
        <v>-0.04619160718137564</v>
      </c>
      <c r="H138" s="389">
        <f>('Summary Data'!AE33-('Summary Data'!AE$40*'Summary Data'!AE17+'Summary Data'!AE$39*'Summary Data'!AE34)/17*$A138)*10</f>
        <v>-0.0857756995854811</v>
      </c>
      <c r="I138" s="389">
        <f>('Summary Data'!AF33-('Summary Data'!AF$40*'Summary Data'!AF17+'Summary Data'!AF$39*'Summary Data'!AF34)/17*$A138)*10</f>
        <v>-0.046259658407876644</v>
      </c>
      <c r="J138" s="389">
        <f>('Summary Data'!AG33-('Summary Data'!AG$40*'Summary Data'!AG17+'Summary Data'!AG$39*'Summary Data'!AG34)/17*$A138)*10</f>
        <v>-0.051566228058118835</v>
      </c>
      <c r="K138" s="389">
        <f>('Summary Data'!AH33-('Summary Data'!AH$40*'Summary Data'!AH17+'Summary Data'!AH$39*'Summary Data'!AH34)/17*$A138)*10</f>
        <v>-0.030583992759896542</v>
      </c>
      <c r="L138" s="389">
        <f>('Summary Data'!AI33-('Summary Data'!AI$40*'Summary Data'!AI17+'Summary Data'!AI$39*'Summary Data'!AI34)/17*$A138)*10</f>
        <v>-0.06294347997588436</v>
      </c>
      <c r="M138" s="389">
        <f>('Summary Data'!AJ33-('Summary Data'!AJ$40*'Summary Data'!AJ17+'Summary Data'!AJ$39*'Summary Data'!AJ34)/17*$A138)*10</f>
        <v>-0.03628187197662803</v>
      </c>
      <c r="N138" s="389">
        <f>('Summary Data'!AK33-('Summary Data'!AK$40*'Summary Data'!AK17+'Summary Data'!AK$39*'Summary Data'!AK34)/17*$A138)*10</f>
        <v>-0.08899714728976726</v>
      </c>
      <c r="O138" s="389">
        <f>('Summary Data'!AL33-('Summary Data'!AL$40*'Summary Data'!AL17+'Summary Data'!AL$39*'Summary Data'!AL34)/17*$A138)*10</f>
        <v>-0.06644864024374189</v>
      </c>
      <c r="P138" s="389">
        <f>('Summary Data'!AM33-('Summary Data'!AM$40*'Summary Data'!AM17+'Summary Data'!AM$39*'Summary Data'!AM34)/17*$A138)*10</f>
        <v>-0.06289364327041175</v>
      </c>
      <c r="Q138" s="389">
        <f>('Summary Data'!AN33-('Summary Data'!AN$40*'Summary Data'!AN17+'Summary Data'!AN$39*'Summary Data'!AN34)/17*$A138)*10</f>
        <v>-0.06314096431951663</v>
      </c>
      <c r="R138" s="389">
        <f>('Summary Data'!AO33-('Summary Data'!AO$40*'Summary Data'!AO17+'Summary Data'!AO$39*'Summary Data'!AO34)/17*$A138)*10</f>
        <v>-0.09174315622338412</v>
      </c>
      <c r="S138" s="389">
        <f>('Summary Data'!AP33-('Summary Data'!AP$40*'Summary Data'!AP17+'Summary Data'!AP$39*'Summary Data'!AP34)/17*$A138)*10</f>
        <v>-0.03233692452154241</v>
      </c>
      <c r="T138" s="389">
        <f>('Summary Data'!AQ33-('Summary Data'!AQ$40*'Summary Data'!AQ17+'Summary Data'!AQ$39*'Summary Data'!AQ34)/17*$A138)*10</f>
        <v>-0.06537703758469138</v>
      </c>
      <c r="U138" s="389">
        <f>('Summary Data'!AR33-('Summary Data'!AR$40*'Summary Data'!AR17+'Summary Data'!AR$39*'Summary Data'!AR34)/17*$A138)*10</f>
        <v>-0.04144543430309573</v>
      </c>
      <c r="V138" s="69">
        <f aca="true" t="shared" si="37" ref="V138:V143">(B138*B$107+C138*C$107+D138*D$107+E138*E$107+F138*F$107+G138*G$107+H138*H$107+I138*I$107+J138*J$107+K138*K$107+L138*L$107+M138*M$107+N138*N$107+O138*O$107+P138*P$107+Q138*Q$107+R138*R$107+S138*S$107+T138*T$107+U138*U$107)/SUM(B$107:U$107)/10</f>
        <v>-0.005093848797623041</v>
      </c>
      <c r="Y138" s="390" t="s">
        <v>57</v>
      </c>
    </row>
    <row r="139" spans="1:25" ht="11.25">
      <c r="A139" s="70">
        <v>13</v>
      </c>
      <c r="B139" s="389">
        <f>('Summary Data'!Y34-('Summary Data'!Y$40*'Summary Data'!Y18+'Summary Data'!Y$39*'Summary Data'!Y35)/17*$A139)*10</f>
        <v>-0.2919495481874971</v>
      </c>
      <c r="C139" s="389">
        <f>('Summary Data'!Z34-('Summary Data'!Z$40*'Summary Data'!Z18+'Summary Data'!Z$39*'Summary Data'!Z35)/17*$A139)*10</f>
        <v>-0.03199256467905867</v>
      </c>
      <c r="D139" s="389">
        <f>('Summary Data'!AA34-('Summary Data'!AA$40*'Summary Data'!AA18+'Summary Data'!AA$39*'Summary Data'!AA35)/17*$A139)*10</f>
        <v>-0.056762194942530916</v>
      </c>
      <c r="E139" s="389">
        <f>('Summary Data'!AB34-('Summary Data'!AB$40*'Summary Data'!AB18+'Summary Data'!AB$39*'Summary Data'!AB35)/17*$A139)*10</f>
        <v>-0.05559914274398875</v>
      </c>
      <c r="F139" s="389">
        <f>('Summary Data'!AC34-('Summary Data'!AC$40*'Summary Data'!AC18+'Summary Data'!AC$39*'Summary Data'!AC35)/17*$A139)*10</f>
        <v>-0.06234269402891436</v>
      </c>
      <c r="G139" s="389">
        <f>('Summary Data'!AD34-('Summary Data'!AD$40*'Summary Data'!AD18+'Summary Data'!AD$39*'Summary Data'!AD35)/17*$A139)*10</f>
        <v>-0.019723134840549123</v>
      </c>
      <c r="H139" s="389">
        <f>('Summary Data'!AE34-('Summary Data'!AE$40*'Summary Data'!AE18+'Summary Data'!AE$39*'Summary Data'!AE35)/17*$A139)*10</f>
        <v>-0.04997197528143513</v>
      </c>
      <c r="I139" s="389">
        <f>('Summary Data'!AF34-('Summary Data'!AF$40*'Summary Data'!AF18+'Summary Data'!AF$39*'Summary Data'!AF35)/17*$A139)*10</f>
        <v>-0.02341201853643223</v>
      </c>
      <c r="J139" s="389">
        <f>('Summary Data'!AG34-('Summary Data'!AG$40*'Summary Data'!AG18+'Summary Data'!AG$39*'Summary Data'!AG35)/17*$A139)*10</f>
        <v>-0.03752073657116366</v>
      </c>
      <c r="K139" s="389">
        <f>('Summary Data'!AH34-('Summary Data'!AH$40*'Summary Data'!AH18+'Summary Data'!AH$39*'Summary Data'!AH35)/17*$A139)*10</f>
        <v>-0.044156664297932476</v>
      </c>
      <c r="L139" s="389">
        <f>('Summary Data'!AI34-('Summary Data'!AI$40*'Summary Data'!AI18+'Summary Data'!AI$39*'Summary Data'!AI35)/17*$A139)*10</f>
        <v>-0.031319923301580496</v>
      </c>
      <c r="M139" s="389">
        <f>('Summary Data'!AJ34-('Summary Data'!AJ$40*'Summary Data'!AJ18+'Summary Data'!AJ$39*'Summary Data'!AJ35)/17*$A139)*10</f>
        <v>-0.04297992715093192</v>
      </c>
      <c r="N139" s="389">
        <f>('Summary Data'!AK34-('Summary Data'!AK$40*'Summary Data'!AK18+'Summary Data'!AK$39*'Summary Data'!AK35)/17*$A139)*10</f>
        <v>-0.05424708706486169</v>
      </c>
      <c r="O139" s="389">
        <f>('Summary Data'!AL34-('Summary Data'!AL$40*'Summary Data'!AL18+'Summary Data'!AL$39*'Summary Data'!AL35)/17*$A139)*10</f>
        <v>-0.03994300236686603</v>
      </c>
      <c r="P139" s="389">
        <f>('Summary Data'!AM34-('Summary Data'!AM$40*'Summary Data'!AM18+'Summary Data'!AM$39*'Summary Data'!AM35)/17*$A139)*10</f>
        <v>-0.03605157734910505</v>
      </c>
      <c r="Q139" s="389">
        <f>('Summary Data'!AN34-('Summary Data'!AN$40*'Summary Data'!AN18+'Summary Data'!AN$39*'Summary Data'!AN35)/17*$A139)*10</f>
        <v>-0.03275513863662298</v>
      </c>
      <c r="R139" s="389">
        <f>('Summary Data'!AO34-('Summary Data'!AO$40*'Summary Data'!AO18+'Summary Data'!AO$39*'Summary Data'!AO35)/17*$A139)*10</f>
        <v>-0.04568897675660355</v>
      </c>
      <c r="S139" s="389">
        <f>('Summary Data'!AP34-('Summary Data'!AP$40*'Summary Data'!AP18+'Summary Data'!AP$39*'Summary Data'!AP35)/17*$A139)*10</f>
        <v>-0.028685140078035347</v>
      </c>
      <c r="T139" s="389">
        <f>('Summary Data'!AQ34-('Summary Data'!AQ$40*'Summary Data'!AQ18+'Summary Data'!AQ$39*'Summary Data'!AQ35)/17*$A139)*10</f>
        <v>-0.03247095260361427</v>
      </c>
      <c r="U139" s="389">
        <f>('Summary Data'!AR34-('Summary Data'!AR$40*'Summary Data'!AR18+'Summary Data'!AR$39*'Summary Data'!AR35)/17*$A139)*10</f>
        <v>-0.03997243560508148</v>
      </c>
      <c r="V139" s="69">
        <f t="shared" si="37"/>
        <v>-0.004692271782958523</v>
      </c>
      <c r="Y139" s="390" t="s">
        <v>57</v>
      </c>
    </row>
    <row r="140" spans="1:25" ht="11.25">
      <c r="A140" s="70">
        <v>14</v>
      </c>
      <c r="B140" s="389">
        <f>('Summary Data'!Y35-('Summary Data'!Y$40*'Summary Data'!Y19+'Summary Data'!Y$39*'Summary Data'!Y36)/17*$A140)*10</f>
        <v>0.0275865309388419</v>
      </c>
      <c r="C140" s="389">
        <f>('Summary Data'!Z35-('Summary Data'!Z$40*'Summary Data'!Z19+'Summary Data'!Z$39*'Summary Data'!Z36)/17*$A140)*10</f>
        <v>-0.062001720917153585</v>
      </c>
      <c r="D140" s="389">
        <f>('Summary Data'!AA35-('Summary Data'!AA$40*'Summary Data'!AA19+'Summary Data'!AA$39*'Summary Data'!AA36)/17*$A140)*10</f>
        <v>-0.05353689997593742</v>
      </c>
      <c r="E140" s="389">
        <f>('Summary Data'!AB35-('Summary Data'!AB$40*'Summary Data'!AB19+'Summary Data'!AB$39*'Summary Data'!AB36)/17*$A140)*10</f>
        <v>-0.037820310872975</v>
      </c>
      <c r="F140" s="389">
        <f>('Summary Data'!AC35-('Summary Data'!AC$40*'Summary Data'!AC19+'Summary Data'!AC$39*'Summary Data'!AC36)/17*$A140)*10</f>
        <v>-0.04642605654544013</v>
      </c>
      <c r="G140" s="389">
        <f>('Summary Data'!AD35-('Summary Data'!AD$40*'Summary Data'!AD19+'Summary Data'!AD$39*'Summary Data'!AD36)/17*$A140)*10</f>
        <v>-0.0367009150879161</v>
      </c>
      <c r="H140" s="389">
        <f>('Summary Data'!AE35-('Summary Data'!AE$40*'Summary Data'!AE19+'Summary Data'!AE$39*'Summary Data'!AE36)/17*$A140)*10</f>
        <v>-0.04331064143555247</v>
      </c>
      <c r="I140" s="389">
        <f>('Summary Data'!AF35-('Summary Data'!AF$40*'Summary Data'!AF19+'Summary Data'!AF$39*'Summary Data'!AF36)/17*$A140)*10</f>
        <v>-0.05084117052926192</v>
      </c>
      <c r="J140" s="389">
        <f>('Summary Data'!AG35-('Summary Data'!AG$40*'Summary Data'!AG19+'Summary Data'!AG$39*'Summary Data'!AG36)/17*$A140)*10</f>
        <v>-0.043134832450798896</v>
      </c>
      <c r="K140" s="389">
        <f>('Summary Data'!AH35-('Summary Data'!AH$40*'Summary Data'!AH19+'Summary Data'!AH$39*'Summary Data'!AH36)/17*$A140)*10</f>
        <v>-0.05026011413221531</v>
      </c>
      <c r="L140" s="389">
        <f>('Summary Data'!AI35-('Summary Data'!AI$40*'Summary Data'!AI19+'Summary Data'!AI$39*'Summary Data'!AI36)/17*$A140)*10</f>
        <v>-0.06044875422478346</v>
      </c>
      <c r="M140" s="389">
        <f>('Summary Data'!AJ35-('Summary Data'!AJ$40*'Summary Data'!AJ19+'Summary Data'!AJ$39*'Summary Data'!AJ36)/17*$A140)*10</f>
        <v>-0.06621435684220489</v>
      </c>
      <c r="N140" s="389">
        <f>('Summary Data'!AK35-('Summary Data'!AK$40*'Summary Data'!AK19+'Summary Data'!AK$39*'Summary Data'!AK36)/17*$A140)*10</f>
        <v>-0.06268683791757623</v>
      </c>
      <c r="O140" s="389">
        <f>('Summary Data'!AL35-('Summary Data'!AL$40*'Summary Data'!AL19+'Summary Data'!AL$39*'Summary Data'!AL36)/17*$A140)*10</f>
        <v>-0.06549379972566668</v>
      </c>
      <c r="P140" s="389">
        <f>('Summary Data'!AM35-('Summary Data'!AM$40*'Summary Data'!AM19+'Summary Data'!AM$39*'Summary Data'!AM36)/17*$A140)*10</f>
        <v>-0.05808211158526321</v>
      </c>
      <c r="Q140" s="389">
        <f>('Summary Data'!AN35-('Summary Data'!AN$40*'Summary Data'!AN19+'Summary Data'!AN$39*'Summary Data'!AN36)/17*$A140)*10</f>
        <v>-0.056285670260788984</v>
      </c>
      <c r="R140" s="389">
        <f>('Summary Data'!AO35-('Summary Data'!AO$40*'Summary Data'!AO19+'Summary Data'!AO$39*'Summary Data'!AO36)/17*$A140)*10</f>
        <v>-0.053954367421108755</v>
      </c>
      <c r="S140" s="389">
        <f>('Summary Data'!AP35-('Summary Data'!AP$40*'Summary Data'!AP19+'Summary Data'!AP$39*'Summary Data'!AP36)/17*$A140)*10</f>
        <v>-0.03995712046118245</v>
      </c>
      <c r="T140" s="389">
        <f>('Summary Data'!AQ35-('Summary Data'!AQ$40*'Summary Data'!AQ19+'Summary Data'!AQ$39*'Summary Data'!AQ36)/17*$A140)*10</f>
        <v>-0.04213524627871493</v>
      </c>
      <c r="U140" s="389">
        <f>('Summary Data'!AR35-('Summary Data'!AR$40*'Summary Data'!AR19+'Summary Data'!AR$39*'Summary Data'!AR36)/17*$A140)*10</f>
        <v>-0.0007022703038530475</v>
      </c>
      <c r="V140" s="69">
        <f t="shared" si="37"/>
        <v>-0.004794774537723473</v>
      </c>
      <c r="Y140" s="390" t="s">
        <v>57</v>
      </c>
    </row>
    <row r="141" spans="1:25" ht="11.25">
      <c r="A141" s="70">
        <v>15</v>
      </c>
      <c r="B141" s="389">
        <f>('Summary Data'!Y36-('Summary Data'!Y$40*'Summary Data'!Y20+'Summary Data'!Y$39*'Summary Data'!Y37)/17*$A141)*10</f>
        <v>0.11816510000000001</v>
      </c>
      <c r="C141" s="389">
        <f>('Summary Data'!Z36-('Summary Data'!Z$40*'Summary Data'!Z20+'Summary Data'!Z$39*'Summary Data'!Z37)/17*$A141)*10</f>
        <v>-0.02362513</v>
      </c>
      <c r="D141" s="389">
        <f>('Summary Data'!AA36-('Summary Data'!AA$40*'Summary Data'!AA20+'Summary Data'!AA$39*'Summary Data'!AA37)/17*$A141)*10</f>
        <v>-0.04170751</v>
      </c>
      <c r="E141" s="389">
        <f>('Summary Data'!AB36-('Summary Data'!AB$40*'Summary Data'!AB20+'Summary Data'!AB$39*'Summary Data'!AB37)/17*$A141)*10</f>
        <v>-0.03036171</v>
      </c>
      <c r="F141" s="389">
        <f>('Summary Data'!AC36-('Summary Data'!AC$40*'Summary Data'!AC20+'Summary Data'!AC$39*'Summary Data'!AC37)/17*$A141)*10</f>
        <v>-0.044443210000000004</v>
      </c>
      <c r="G141" s="389">
        <f>('Summary Data'!AD36-('Summary Data'!AD$40*'Summary Data'!AD20+'Summary Data'!AD$39*'Summary Data'!AD37)/17*$A141)*10</f>
        <v>-0.028186830000000003</v>
      </c>
      <c r="H141" s="389">
        <f>('Summary Data'!AE36-('Summary Data'!AE$40*'Summary Data'!AE20+'Summary Data'!AE$39*'Summary Data'!AE37)/17*$A141)*10</f>
        <v>-0.02278113</v>
      </c>
      <c r="I141" s="389">
        <f>('Summary Data'!AF36-('Summary Data'!AF$40*'Summary Data'!AF20+'Summary Data'!AF$39*'Summary Data'!AF37)/17*$A141)*10</f>
        <v>-0.02974103</v>
      </c>
      <c r="J141" s="389">
        <f>('Summary Data'!AG36-('Summary Data'!AG$40*'Summary Data'!AG20+'Summary Data'!AG$39*'Summary Data'!AG37)/17*$A141)*10</f>
        <v>-0.02989541</v>
      </c>
      <c r="K141" s="389">
        <f>('Summary Data'!AH36-('Summary Data'!AH$40*'Summary Data'!AH20+'Summary Data'!AH$39*'Summary Data'!AH37)/17*$A141)*10</f>
        <v>-0.03527704</v>
      </c>
      <c r="L141" s="389">
        <f>('Summary Data'!AI36-('Summary Data'!AI$40*'Summary Data'!AI20+'Summary Data'!AI$39*'Summary Data'!AI37)/17*$A141)*10</f>
        <v>-0.024112230000000002</v>
      </c>
      <c r="M141" s="389">
        <f>('Summary Data'!AJ36-('Summary Data'!AJ$40*'Summary Data'!AJ20+'Summary Data'!AJ$39*'Summary Data'!AJ37)/17*$A141)*10</f>
        <v>-0.02477052</v>
      </c>
      <c r="N141" s="389">
        <f>('Summary Data'!AK36-('Summary Data'!AK$40*'Summary Data'!AK20+'Summary Data'!AK$39*'Summary Data'!AK37)/17*$A141)*10</f>
        <v>-0.03878913</v>
      </c>
      <c r="O141" s="389">
        <f>('Summary Data'!AL36-('Summary Data'!AL$40*'Summary Data'!AL20+'Summary Data'!AL$39*'Summary Data'!AL37)/17*$A141)*10</f>
        <v>-0.016717410000000002</v>
      </c>
      <c r="P141" s="389">
        <f>('Summary Data'!AM36-('Summary Data'!AM$40*'Summary Data'!AM20+'Summary Data'!AM$39*'Summary Data'!AM37)/17*$A141)*10</f>
        <v>-0.03468371</v>
      </c>
      <c r="Q141" s="389">
        <f>('Summary Data'!AN36-('Summary Data'!AN$40*'Summary Data'!AN20+'Summary Data'!AN$39*'Summary Data'!AN37)/17*$A141)*10</f>
        <v>-0.007259047</v>
      </c>
      <c r="R141" s="389">
        <f>('Summary Data'!AO36-('Summary Data'!AO$40*'Summary Data'!AO20+'Summary Data'!AO$39*'Summary Data'!AO37)/17*$A141)*10</f>
        <v>-0.01074141</v>
      </c>
      <c r="S141" s="389">
        <f>('Summary Data'!AP36-('Summary Data'!AP$40*'Summary Data'!AP20+'Summary Data'!AP$39*'Summary Data'!AP37)/17*$A141)*10</f>
        <v>-0.03957542</v>
      </c>
      <c r="T141" s="389">
        <f>('Summary Data'!AQ36-('Summary Data'!AQ$40*'Summary Data'!AQ20+'Summary Data'!AQ$39*'Summary Data'!AQ37)/17*$A141)*10</f>
        <v>-0.041676630000000006</v>
      </c>
      <c r="U141" s="389">
        <f>('Summary Data'!AR36-('Summary Data'!AR$40*'Summary Data'!AR20+'Summary Data'!AR$39*'Summary Data'!AR37)/17*$A141)*10</f>
        <v>-0.0036946690000000003</v>
      </c>
      <c r="V141" s="69">
        <f t="shared" si="37"/>
        <v>-0.0024458896248469647</v>
      </c>
      <c r="Y141" s="390" t="s">
        <v>57</v>
      </c>
    </row>
    <row r="142" spans="1:25" ht="11.25">
      <c r="A142" s="70">
        <v>16</v>
      </c>
      <c r="B142" s="389">
        <f>('Summary Data'!Y37-('Summary Data'!Y$40*'Summary Data'!Y21+'Summary Data'!Y$39*'Summary Data'!Y38)/17*$A142)*10</f>
        <v>0</v>
      </c>
      <c r="C142" s="389">
        <f>('Summary Data'!Z37-('Summary Data'!Z$40*'Summary Data'!Z21+'Summary Data'!Z$39*'Summary Data'!Z38)/17*$A142)*10</f>
        <v>0</v>
      </c>
      <c r="D142" s="389">
        <f>('Summary Data'!AA37-('Summary Data'!AA$40*'Summary Data'!AA21+'Summary Data'!AA$39*'Summary Data'!AA38)/17*$A142)*10</f>
        <v>0</v>
      </c>
      <c r="E142" s="389">
        <f>('Summary Data'!AB37-('Summary Data'!AB$40*'Summary Data'!AB21+'Summary Data'!AB$39*'Summary Data'!AB38)/17*$A142)*10</f>
        <v>0</v>
      </c>
      <c r="F142" s="389">
        <f>('Summary Data'!AC37-('Summary Data'!AC$40*'Summary Data'!AC21+'Summary Data'!AC$39*'Summary Data'!AC38)/17*$A142)*10</f>
        <v>0</v>
      </c>
      <c r="G142" s="389">
        <f>('Summary Data'!AD37-('Summary Data'!AD$40*'Summary Data'!AD21+'Summary Data'!AD$39*'Summary Data'!AD38)/17*$A142)*10</f>
        <v>0</v>
      </c>
      <c r="H142" s="389">
        <f>('Summary Data'!AE37-('Summary Data'!AE$40*'Summary Data'!AE21+'Summary Data'!AE$39*'Summary Data'!AE38)/17*$A142)*10</f>
        <v>0</v>
      </c>
      <c r="I142" s="389">
        <f>('Summary Data'!AF37-('Summary Data'!AF$40*'Summary Data'!AF21+'Summary Data'!AF$39*'Summary Data'!AF38)/17*$A142)*10</f>
        <v>0</v>
      </c>
      <c r="J142" s="389">
        <f>('Summary Data'!AG37-('Summary Data'!AG$40*'Summary Data'!AG21+'Summary Data'!AG$39*'Summary Data'!AG38)/17*$A142)*10</f>
        <v>0</v>
      </c>
      <c r="K142" s="389">
        <f>('Summary Data'!AH37-('Summary Data'!AH$40*'Summary Data'!AH21+'Summary Data'!AH$39*'Summary Data'!AH38)/17*$A142)*10</f>
        <v>0</v>
      </c>
      <c r="L142" s="389">
        <f>('Summary Data'!AI37-('Summary Data'!AI$40*'Summary Data'!AI21+'Summary Data'!AI$39*'Summary Data'!AI38)/17*$A142)*10</f>
        <v>0</v>
      </c>
      <c r="M142" s="389">
        <f>('Summary Data'!AJ37-('Summary Data'!AJ$40*'Summary Data'!AJ21+'Summary Data'!AJ$39*'Summary Data'!AJ38)/17*$A142)*10</f>
        <v>0</v>
      </c>
      <c r="N142" s="389">
        <f>('Summary Data'!AK37-('Summary Data'!AK$40*'Summary Data'!AK21+'Summary Data'!AK$39*'Summary Data'!AK38)/17*$A142)*10</f>
        <v>0</v>
      </c>
      <c r="O142" s="389">
        <f>('Summary Data'!AL37-('Summary Data'!AL$40*'Summary Data'!AL21+'Summary Data'!AL$39*'Summary Data'!AL38)/17*$A142)*10</f>
        <v>0</v>
      </c>
      <c r="P142" s="389">
        <f>('Summary Data'!AM37-('Summary Data'!AM$40*'Summary Data'!AM21+'Summary Data'!AM$39*'Summary Data'!AM38)/17*$A142)*10</f>
        <v>0</v>
      </c>
      <c r="Q142" s="389">
        <f>('Summary Data'!AN37-('Summary Data'!AN$40*'Summary Data'!AN21+'Summary Data'!AN$39*'Summary Data'!AN38)/17*$A142)*10</f>
        <v>0</v>
      </c>
      <c r="R142" s="389">
        <f>('Summary Data'!AO37-('Summary Data'!AO$40*'Summary Data'!AO21+'Summary Data'!AO$39*'Summary Data'!AO38)/17*$A142)*10</f>
        <v>0</v>
      </c>
      <c r="S142" s="389">
        <f>('Summary Data'!AP37-('Summary Data'!AP$40*'Summary Data'!AP21+'Summary Data'!AP$39*'Summary Data'!AP38)/17*$A142)*10</f>
        <v>0</v>
      </c>
      <c r="T142" s="389">
        <f>('Summary Data'!AQ37-('Summary Data'!AQ$40*'Summary Data'!AQ21+'Summary Data'!AQ$39*'Summary Data'!AQ38)/17*$A142)*10</f>
        <v>0</v>
      </c>
      <c r="U142" s="389">
        <f>('Summary Data'!AR37-('Summary Data'!AR$40*'Summary Data'!AR21+'Summary Data'!AR$39*'Summary Data'!AR38)/17*$A142)*10</f>
        <v>0</v>
      </c>
      <c r="V142" s="69">
        <f t="shared" si="37"/>
        <v>0</v>
      </c>
      <c r="Y142" s="390" t="s">
        <v>57</v>
      </c>
    </row>
    <row r="143" spans="1:25" ht="12" thickBot="1">
      <c r="A143" s="71">
        <v>17</v>
      </c>
      <c r="B143" s="391">
        <f>'Summary Data'!Y38*10</f>
        <v>0</v>
      </c>
      <c r="C143" s="391">
        <f>'Summary Data'!Z38*10</f>
        <v>0</v>
      </c>
      <c r="D143" s="391">
        <f>'Summary Data'!AA38*10</f>
        <v>0</v>
      </c>
      <c r="E143" s="391">
        <f>'Summary Data'!AB38*10</f>
        <v>0</v>
      </c>
      <c r="F143" s="391">
        <f>'Summary Data'!AC38*10</f>
        <v>0</v>
      </c>
      <c r="G143" s="391">
        <f>'Summary Data'!AD38*10</f>
        <v>0</v>
      </c>
      <c r="H143" s="391">
        <f>'Summary Data'!AE38*10</f>
        <v>0</v>
      </c>
      <c r="I143" s="391">
        <f>'Summary Data'!AF38*10</f>
        <v>0</v>
      </c>
      <c r="J143" s="391">
        <f>'Summary Data'!AG38*10</f>
        <v>0</v>
      </c>
      <c r="K143" s="391">
        <f>'Summary Data'!AH38*10</f>
        <v>0</v>
      </c>
      <c r="L143" s="391">
        <f>'Summary Data'!AI38*10</f>
        <v>0</v>
      </c>
      <c r="M143" s="391">
        <f>'Summary Data'!AJ38*10</f>
        <v>0</v>
      </c>
      <c r="N143" s="391">
        <f>'Summary Data'!AK38*10</f>
        <v>0</v>
      </c>
      <c r="O143" s="391">
        <f>'Summary Data'!AL38*10</f>
        <v>0</v>
      </c>
      <c r="P143" s="391">
        <f>'Summary Data'!AM38*10</f>
        <v>0</v>
      </c>
      <c r="Q143" s="391">
        <f>'Summary Data'!AN38*10</f>
        <v>0</v>
      </c>
      <c r="R143" s="391">
        <f>'Summary Data'!AO38*10</f>
        <v>0</v>
      </c>
      <c r="S143" s="391">
        <f>'Summary Data'!AP38*10</f>
        <v>0</v>
      </c>
      <c r="T143" s="391">
        <f>'Summary Data'!AQ38*10</f>
        <v>0</v>
      </c>
      <c r="U143" s="391">
        <f>'Summary Data'!AR38*10</f>
        <v>0</v>
      </c>
      <c r="V143" s="28">
        <f t="shared" si="37"/>
        <v>0</v>
      </c>
      <c r="Y143" s="390" t="s">
        <v>57</v>
      </c>
    </row>
    <row r="144" ht="12" thickBot="1"/>
    <row r="145" spans="1:22" ht="11.25">
      <c r="A145" s="554" t="s">
        <v>94</v>
      </c>
      <c r="B145" s="555"/>
      <c r="C145" s="555"/>
      <c r="D145" s="555"/>
      <c r="E145" s="555"/>
      <c r="F145" s="555"/>
      <c r="G145" s="555"/>
      <c r="H145" s="555"/>
      <c r="I145" s="555"/>
      <c r="J145" s="555"/>
      <c r="K145" s="555"/>
      <c r="L145" s="555"/>
      <c r="M145" s="555"/>
      <c r="N145" s="555"/>
      <c r="O145" s="555"/>
      <c r="P145" s="555"/>
      <c r="Q145" s="555"/>
      <c r="R145" s="555"/>
      <c r="S145" s="555"/>
      <c r="T145" s="555"/>
      <c r="U145" s="555"/>
      <c r="V145" s="556"/>
    </row>
    <row r="146" spans="1:22" ht="11.25">
      <c r="A146" s="76"/>
      <c r="B146" s="68" t="s">
        <v>52</v>
      </c>
      <c r="C146" s="68" t="s">
        <v>53</v>
      </c>
      <c r="D146" s="68" t="s">
        <v>54</v>
      </c>
      <c r="E146" s="68" t="s">
        <v>55</v>
      </c>
      <c r="F146" s="68" t="s">
        <v>56</v>
      </c>
      <c r="G146" s="68" t="s">
        <v>61</v>
      </c>
      <c r="H146" s="68" t="s">
        <v>62</v>
      </c>
      <c r="I146" s="68" t="s">
        <v>63</v>
      </c>
      <c r="J146" s="68" t="s">
        <v>64</v>
      </c>
      <c r="K146" s="68" t="s">
        <v>65</v>
      </c>
      <c r="L146" s="68" t="s">
        <v>66</v>
      </c>
      <c r="M146" s="68" t="s">
        <v>67</v>
      </c>
      <c r="N146" s="68" t="s">
        <v>68</v>
      </c>
      <c r="O146" s="68" t="s">
        <v>69</v>
      </c>
      <c r="P146" s="68" t="s">
        <v>70</v>
      </c>
      <c r="Q146" s="68" t="s">
        <v>71</v>
      </c>
      <c r="R146" s="68" t="s">
        <v>72</v>
      </c>
      <c r="S146" s="68" t="s">
        <v>73</v>
      </c>
      <c r="T146" s="68" t="s">
        <v>74</v>
      </c>
      <c r="U146" s="68" t="s">
        <v>75</v>
      </c>
      <c r="V146" s="13" t="s">
        <v>76</v>
      </c>
    </row>
    <row r="147" spans="1:22" ht="11.25">
      <c r="A147" s="76"/>
      <c r="B147" s="37" t="s">
        <v>89</v>
      </c>
      <c r="C147" s="77">
        <f>'Summary Data'!C2/'Work sheet'!$V147-1</f>
        <v>-0.001053484700752283</v>
      </c>
      <c r="D147" s="77">
        <f>'Summary Data'!D2/'Work sheet'!$V147-1</f>
        <v>1.559999141176327E-05</v>
      </c>
      <c r="E147" s="77">
        <f>'Summary Data'!E2/'Work sheet'!$V147-1</f>
        <v>7.298144692313713E-05</v>
      </c>
      <c r="F147" s="77">
        <f>'Summary Data'!F2/'Work sheet'!$V147-1</f>
        <v>2.838298892671176E-05</v>
      </c>
      <c r="G147" s="77">
        <f>'Summary Data'!G2/'Work sheet'!$V147-1</f>
        <v>0.00016274649613889913</v>
      </c>
      <c r="H147" s="77">
        <f>'Summary Data'!H2/'Work sheet'!$V147-1</f>
        <v>0.00013803270094348008</v>
      </c>
      <c r="I147" s="77">
        <f>'Summary Data'!I2/'Work sheet'!$V147-1</f>
        <v>9.116171005563167E-05</v>
      </c>
      <c r="J147" s="77">
        <f>'Summary Data'!J2/'Work sheet'!$V147-1</f>
        <v>0.00016104209647038736</v>
      </c>
      <c r="K147" s="77">
        <f>'Summary Data'!K2/'Work sheet'!$V147-1</f>
        <v>0.00011402907227675563</v>
      </c>
      <c r="L147" s="77">
        <f>'Summary Data'!L2/'Work sheet'!$V147-1</f>
        <v>7.504092985666233E-06</v>
      </c>
      <c r="M147" s="77">
        <f>'Summary Data'!M2/'Work sheet'!$V147-1</f>
        <v>8.576444443808562E-05</v>
      </c>
      <c r="N147" s="77">
        <f>'Summary Data'!N2/'Work sheet'!$V147-1</f>
        <v>0.0001182900714482571</v>
      </c>
      <c r="O147" s="77">
        <f>'Summary Data'!O2/'Work sheet'!$V147-1</f>
        <v>3.804125371575928E-05</v>
      </c>
      <c r="P147" s="77">
        <f>'Summary Data'!P2/'Work sheet'!$V147-1</f>
        <v>5.394898395660874E-05</v>
      </c>
      <c r="Q147" s="77">
        <f>'Summary Data'!Q2/'Work sheet'!$V147-1</f>
        <v>0.00022680351701942492</v>
      </c>
      <c r="R147" s="77">
        <f>'Summary Data'!R2/'Work sheet'!$V147-1</f>
        <v>0.0002691294421242052</v>
      </c>
      <c r="S147" s="77">
        <f>'Summary Data'!S2/'Work sheet'!$V147-1</f>
        <v>0.00012212497070285266</v>
      </c>
      <c r="T147" s="77">
        <f>'Summary Data'!T2/'Work sheet'!$V147-1</f>
        <v>-0.0006520985787840106</v>
      </c>
      <c r="U147" s="37"/>
      <c r="V147" s="46">
        <f>AVERAGE('Summary Data'!C2:T2)</f>
        <v>704.0602166666666</v>
      </c>
    </row>
    <row r="148" spans="1:22" ht="12" thickBot="1">
      <c r="A148" s="78"/>
      <c r="B148" s="64"/>
      <c r="C148" s="79">
        <f>'Summary Data'!Z2/'Work sheet'!$V148-1</f>
        <v>-0.0019367981919533594</v>
      </c>
      <c r="D148" s="79">
        <f>'Summary Data'!AA2/'Work sheet'!$V148-1</f>
        <v>5.431853414217258E-05</v>
      </c>
      <c r="E148" s="79">
        <f>'Summary Data'!AB2/'Work sheet'!$V148-1</f>
        <v>7.193023783269581E-05</v>
      </c>
      <c r="F148" s="79">
        <f>'Summary Data'!AC2/'Work sheet'!$V148-1</f>
        <v>0.00013158278259028933</v>
      </c>
      <c r="G148" s="79">
        <f>'Summary Data'!AD2/'Work sheet'!$V148-1</f>
        <v>0.00017646422102712833</v>
      </c>
      <c r="H148" s="79">
        <f>'Summary Data'!AE2/'Work sheet'!$V148-1</f>
        <v>0.00011283483995216947</v>
      </c>
      <c r="I148" s="79">
        <f>'Summary Data'!AF2/'Work sheet'!$V148-1</f>
        <v>4.537065242837812E-05</v>
      </c>
      <c r="J148" s="79">
        <f>'Summary Data'!AG2/'Work sheet'!$V148-1</f>
        <v>8.599119481123019E-05</v>
      </c>
      <c r="K148" s="79">
        <f>'Summary Data'!AH2/'Work sheet'!$V148-1</f>
        <v>0.00013243496180126435</v>
      </c>
      <c r="L148" s="79">
        <f>'Summary Data'!AI2/'Work sheet'!$V148-1</f>
        <v>2.221978386751644E-05</v>
      </c>
      <c r="M148" s="79">
        <f>'Summary Data'!AJ2/'Work sheet'!$V148-1</f>
        <v>0.00019080923774295044</v>
      </c>
      <c r="N148" s="79">
        <f>'Summary Data'!AK2/'Work sheet'!$V148-1</f>
        <v>0.0002835547418542639</v>
      </c>
      <c r="O148" s="79">
        <f>'Summary Data'!AL2/'Work sheet'!$V148-1</f>
        <v>0.0001624032640483719</v>
      </c>
      <c r="P148" s="79">
        <f>'Summary Data'!AM2/'Work sheet'!$V148-1</f>
        <v>0.00015629597970412412</v>
      </c>
      <c r="Q148" s="79">
        <f>'Summary Data'!AN2/'Work sheet'!$V148-1</f>
        <v>0.00021253980761870572</v>
      </c>
      <c r="R148" s="79">
        <f>'Summary Data'!AO2/'Work sheet'!$V148-1</f>
        <v>0.00023483849696859238</v>
      </c>
      <c r="S148" s="79">
        <f>'Summary Data'!AP2/'Work sheet'!$V148-1</f>
        <v>0.00013385526048570462</v>
      </c>
      <c r="T148" s="79">
        <f>'Summary Data'!AQ2/'Work sheet'!$V148-1</f>
        <v>-0.00027064580491964474</v>
      </c>
      <c r="U148" s="64"/>
      <c r="V148" s="52">
        <f>AVERAGE('Summary Data'!Z2:AQ2)</f>
        <v>704.0772555555554</v>
      </c>
    </row>
    <row r="149" ht="12" thickBot="1"/>
    <row r="150" spans="1:23" ht="13.5" thickBot="1">
      <c r="A150" s="478" t="s">
        <v>362</v>
      </c>
      <c r="B150" s="479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479"/>
      <c r="V150" s="479"/>
      <c r="W150" s="480"/>
    </row>
    <row r="151" spans="1:23" s="242" customFormat="1" ht="15">
      <c r="A151" s="238" t="s">
        <v>202</v>
      </c>
      <c r="B151" s="239">
        <f>'Work sheet diff'!J63-'Assembly Data'!G2/10000</f>
        <v>-0.07204100000000047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1"/>
    </row>
    <row r="152" spans="1:23" s="242" customFormat="1" ht="15.75" thickBot="1">
      <c r="A152" s="243" t="s">
        <v>343</v>
      </c>
      <c r="B152" s="339">
        <f>(C154+V154)/2</f>
        <v>-4308.96263536928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5"/>
    </row>
    <row r="153" spans="1:23" s="242" customFormat="1" ht="15.75" thickBot="1">
      <c r="A153" s="246"/>
      <c r="B153" s="247" t="s">
        <v>203</v>
      </c>
      <c r="C153" s="248" t="s">
        <v>52</v>
      </c>
      <c r="D153" s="248" t="s">
        <v>53</v>
      </c>
      <c r="E153" s="248" t="s">
        <v>54</v>
      </c>
      <c r="F153" s="248" t="s">
        <v>55</v>
      </c>
      <c r="G153" s="248" t="s">
        <v>56</v>
      </c>
      <c r="H153" s="248" t="s">
        <v>61</v>
      </c>
      <c r="I153" s="248" t="s">
        <v>62</v>
      </c>
      <c r="J153" s="248" t="s">
        <v>63</v>
      </c>
      <c r="K153" s="248" t="s">
        <v>64</v>
      </c>
      <c r="L153" s="248" t="s">
        <v>65</v>
      </c>
      <c r="M153" s="248" t="s">
        <v>66</v>
      </c>
      <c r="N153" s="248" t="s">
        <v>67</v>
      </c>
      <c r="O153" s="248" t="s">
        <v>68</v>
      </c>
      <c r="P153" s="248" t="s">
        <v>69</v>
      </c>
      <c r="Q153" s="248" t="s">
        <v>70</v>
      </c>
      <c r="R153" s="248" t="s">
        <v>71</v>
      </c>
      <c r="S153" s="248" t="s">
        <v>72</v>
      </c>
      <c r="T153" s="248" t="s">
        <v>73</v>
      </c>
      <c r="U153" s="248" t="s">
        <v>74</v>
      </c>
      <c r="V153" s="248" t="s">
        <v>75</v>
      </c>
      <c r="W153" s="249" t="s">
        <v>76</v>
      </c>
    </row>
    <row r="154" spans="1:23" s="242" customFormat="1" ht="15.75" thickBot="1">
      <c r="A154" s="250" t="s">
        <v>204</v>
      </c>
      <c r="B154" s="251">
        <f>AVERAGE('Work sheet diff'!D67:S67)</f>
        <v>107.98085698529415</v>
      </c>
      <c r="C154" s="340">
        <f>('Summary Data'!B2-AVERAGE('Summary Data'!$C2:$T2))/AVERAGE('Summary Data'!$C2:$T2)*10000</f>
        <v>-4482.447796309468</v>
      </c>
      <c r="D154" s="340">
        <f>('Summary Data'!C2-AVERAGE('Summary Data'!$C2:$T2))/AVERAGE('Summary Data'!$C2:$T2)*10000</f>
        <v>-10.5348470075227</v>
      </c>
      <c r="E154" s="340">
        <f>('Summary Data'!D2-AVERAGE('Summary Data'!$C2:$T2))/AVERAGE('Summary Data'!$C2:$T2)*10000</f>
        <v>0.15599991411732708</v>
      </c>
      <c r="F154" s="340">
        <f>('Summary Data'!E2-AVERAGE('Summary Data'!$C2:$T2))/AVERAGE('Summary Data'!$C2:$T2)*10000</f>
        <v>0.7298144692309283</v>
      </c>
      <c r="G154" s="340">
        <f>('Summary Data'!F2-AVERAGE('Summary Data'!$C2:$T2))/AVERAGE('Summary Data'!$C2:$T2)*10000</f>
        <v>0.28382988926667646</v>
      </c>
      <c r="H154" s="340">
        <f>('Summary Data'!G2-AVERAGE('Summary Data'!$C2:$T2))/AVERAGE('Summary Data'!$C2:$T2)*10000</f>
        <v>1.627464961390086</v>
      </c>
      <c r="I154" s="340">
        <f>('Summary Data'!H2-AVERAGE('Summary Data'!$C2:$T2))/AVERAGE('Summary Data'!$C2:$T2)*10000</f>
        <v>1.380327009434139</v>
      </c>
      <c r="J154" s="340">
        <f>('Summary Data'!I2-AVERAGE('Summary Data'!$C2:$T2))/AVERAGE('Summary Data'!$C2:$T2)*10000</f>
        <v>0.9116171005553445</v>
      </c>
      <c r="K154" s="340">
        <f>('Summary Data'!J2-AVERAGE('Summary Data'!$C2:$T2))/AVERAGE('Summary Data'!$C2:$T2)*10000</f>
        <v>1.6104209647045826</v>
      </c>
      <c r="L154" s="340">
        <f>('Summary Data'!K2-AVERAGE('Summary Data'!$C2:$T2))/AVERAGE('Summary Data'!$C2:$T2)*10000</f>
        <v>1.1402907227673171</v>
      </c>
      <c r="M154" s="340">
        <f>('Summary Data'!L2-AVERAGE('Summary Data'!$C2:$T2))/AVERAGE('Summary Data'!$C2:$T2)*10000</f>
        <v>0.075040929857149</v>
      </c>
      <c r="N154" s="340">
        <f>('Summary Data'!M2-AVERAGE('Summary Data'!$C2:$T2))/AVERAGE('Summary Data'!$C2:$T2)*10000</f>
        <v>0.8576444443802776</v>
      </c>
      <c r="O154" s="340">
        <f>('Summary Data'!N2-AVERAGE('Summary Data'!$C2:$T2))/AVERAGE('Summary Data'!$C2:$T2)*10000</f>
        <v>1.1829007144826904</v>
      </c>
      <c r="P154" s="340">
        <f>('Summary Data'!O2-AVERAGE('Summary Data'!$C2:$T2))/AVERAGE('Summary Data'!$C2:$T2)*10000</f>
        <v>0.3804125371571166</v>
      </c>
      <c r="Q154" s="340">
        <f>('Summary Data'!P2-AVERAGE('Summary Data'!$C2:$T2))/AVERAGE('Summary Data'!$C2:$T2)*10000</f>
        <v>0.5394898395653752</v>
      </c>
      <c r="R154" s="340">
        <f>('Summary Data'!Q2-AVERAGE('Summary Data'!$C2:$T2))/AVERAGE('Summary Data'!$C2:$T2)*10000</f>
        <v>2.268035170193689</v>
      </c>
      <c r="S154" s="340">
        <f>('Summary Data'!R2-AVERAGE('Summary Data'!$C2:$T2))/AVERAGE('Summary Data'!$C2:$T2)*10000</f>
        <v>2.6912944212417838</v>
      </c>
      <c r="T154" s="340">
        <f>('Summary Data'!S2-AVERAGE('Summary Data'!$C2:$T2))/AVERAGE('Summary Data'!$C2:$T2)*10000</f>
        <v>1.2212497070274952</v>
      </c>
      <c r="U154" s="340">
        <f>('Summary Data'!T2-AVERAGE('Summary Data'!$C2:$T2))/AVERAGE('Summary Data'!$C2:$T2)*10000</f>
        <v>-6.52098578783959</v>
      </c>
      <c r="V154" s="340">
        <f>('Summary Data'!U2-AVERAGE('Summary Data'!$C2:$T2))/AVERAGE('Summary Data'!$C2:$T2)*10000</f>
        <v>-4135.477474429093</v>
      </c>
      <c r="W154" s="252"/>
    </row>
    <row r="155" spans="1:23" s="242" customFormat="1" ht="15.75" thickBot="1">
      <c r="A155" s="238"/>
      <c r="B155" s="253" t="s">
        <v>205</v>
      </c>
      <c r="C155" s="254" t="s">
        <v>52</v>
      </c>
      <c r="D155" s="254" t="s">
        <v>53</v>
      </c>
      <c r="E155" s="254" t="s">
        <v>54</v>
      </c>
      <c r="F155" s="254" t="s">
        <v>55</v>
      </c>
      <c r="G155" s="254" t="s">
        <v>56</v>
      </c>
      <c r="H155" s="254" t="s">
        <v>61</v>
      </c>
      <c r="I155" s="254" t="s">
        <v>62</v>
      </c>
      <c r="J155" s="254" t="s">
        <v>63</v>
      </c>
      <c r="K155" s="254" t="s">
        <v>64</v>
      </c>
      <c r="L155" s="254" t="s">
        <v>65</v>
      </c>
      <c r="M155" s="254" t="s">
        <v>66</v>
      </c>
      <c r="N155" s="254" t="s">
        <v>67</v>
      </c>
      <c r="O155" s="254" t="s">
        <v>68</v>
      </c>
      <c r="P155" s="254" t="s">
        <v>69</v>
      </c>
      <c r="Q155" s="254" t="s">
        <v>70</v>
      </c>
      <c r="R155" s="254" t="s">
        <v>71</v>
      </c>
      <c r="S155" s="254" t="s">
        <v>72</v>
      </c>
      <c r="T155" s="254" t="s">
        <v>73</v>
      </c>
      <c r="U155" s="254" t="s">
        <v>74</v>
      </c>
      <c r="V155" s="254" t="s">
        <v>75</v>
      </c>
      <c r="W155" s="255" t="s">
        <v>76</v>
      </c>
    </row>
    <row r="156" spans="1:23" s="242" customFormat="1" ht="15.75" thickBot="1">
      <c r="A156" s="256" t="s">
        <v>206</v>
      </c>
      <c r="B156" s="257"/>
      <c r="C156" s="341">
        <f>'Summary Data'!B3-AVERAGE('Summary Data'!$C3:$T3)</f>
        <v>1.7601303333333334</v>
      </c>
      <c r="D156" s="341">
        <f>'Summary Data'!C3-AVERAGE('Summary Data'!$C3:$T3)</f>
        <v>-1.0098056666666666</v>
      </c>
      <c r="E156" s="341">
        <f>'Summary Data'!D3-AVERAGE('Summary Data'!$C3:$T3)</f>
        <v>-0.7635916666666667</v>
      </c>
      <c r="F156" s="341">
        <f>'Summary Data'!E3-AVERAGE('Summary Data'!$C3:$T3)</f>
        <v>-0.5978426666666667</v>
      </c>
      <c r="G156" s="341">
        <f>'Summary Data'!F3-AVERAGE('Summary Data'!$C3:$T3)</f>
        <v>-0.23526566666666668</v>
      </c>
      <c r="H156" s="341">
        <f>'Summary Data'!G3-AVERAGE('Summary Data'!$C3:$T3)</f>
        <v>0.2559703333333333</v>
      </c>
      <c r="I156" s="341">
        <f>'Summary Data'!H3-AVERAGE('Summary Data'!$C3:$T3)</f>
        <v>0.46151333333333333</v>
      </c>
      <c r="J156" s="341">
        <f>'Summary Data'!I3-AVERAGE('Summary Data'!$C3:$T3)</f>
        <v>0.5114123333333334</v>
      </c>
      <c r="K156" s="341">
        <f>'Summary Data'!J3-AVERAGE('Summary Data'!$C3:$T3)</f>
        <v>0.3961353333333333</v>
      </c>
      <c r="L156" s="341">
        <f>'Summary Data'!K3-AVERAGE('Summary Data'!$C3:$T3)</f>
        <v>0.3945453333333333</v>
      </c>
      <c r="M156" s="341">
        <f>'Summary Data'!L3-AVERAGE('Summary Data'!$C3:$T3)</f>
        <v>0.22801333333333332</v>
      </c>
      <c r="N156" s="341">
        <f>'Summary Data'!M3-AVERAGE('Summary Data'!$C3:$T3)</f>
        <v>0.24941133333333332</v>
      </c>
      <c r="O156" s="341">
        <f>'Summary Data'!N3-AVERAGE('Summary Data'!$C3:$T3)</f>
        <v>-0.061788666666666686</v>
      </c>
      <c r="P156" s="341">
        <f>'Summary Data'!O3-AVERAGE('Summary Data'!$C3:$T3)</f>
        <v>-0.0837226666666667</v>
      </c>
      <c r="Q156" s="341">
        <f>'Summary Data'!P3-AVERAGE('Summary Data'!$C3:$T3)</f>
        <v>-0.020980666666666675</v>
      </c>
      <c r="R156" s="341">
        <f>'Summary Data'!Q3-AVERAGE('Summary Data'!$C3:$T3)</f>
        <v>0.19268333333333332</v>
      </c>
      <c r="S156" s="341">
        <f>'Summary Data'!R3-AVERAGE('Summary Data'!$C3:$T3)</f>
        <v>-0.035953666666666675</v>
      </c>
      <c r="T156" s="341">
        <f>'Summary Data'!S3-AVERAGE('Summary Data'!$C3:$T3)</f>
        <v>-0.06573166666666669</v>
      </c>
      <c r="U156" s="341">
        <f>'Summary Data'!T3-AVERAGE('Summary Data'!$C3:$T3)</f>
        <v>0.18499833333333332</v>
      </c>
      <c r="V156" s="341">
        <f>'Summary Data'!U3-AVERAGE('Summary Data'!$C3:$T3)</f>
        <v>0.5092733333333334</v>
      </c>
      <c r="W156" s="258"/>
    </row>
    <row r="157" spans="1:23" s="242" customFormat="1" ht="15">
      <c r="A157" s="250" t="s">
        <v>207</v>
      </c>
      <c r="B157" s="259">
        <f>AVERAGE('Work sheet diff'!C68:T68)</f>
        <v>0.8205952108378471</v>
      </c>
      <c r="C157" s="260">
        <f>'Work sheet diff'!B68</f>
        <v>27.672183393507968</v>
      </c>
      <c r="D157" s="260">
        <f>'Work sheet diff'!C68-AVERAGE('Work sheet diff'!$C68:$T68)</f>
        <v>0.16651690255200702</v>
      </c>
      <c r="E157" s="260">
        <f>'Work sheet diff'!D68-AVERAGE('Work sheet diff'!$C68:$T68)</f>
        <v>-0.16344951151183706</v>
      </c>
      <c r="F157" s="260">
        <f>'Work sheet diff'!E68-AVERAGE('Work sheet diff'!$C68:$T68)</f>
        <v>-0.13333532956714156</v>
      </c>
      <c r="G157" s="260">
        <f>'Work sheet diff'!F68-AVERAGE('Work sheet diff'!$C68:$T68)</f>
        <v>-0.08491928513282399</v>
      </c>
      <c r="H157" s="260">
        <f>'Work sheet diff'!G68-AVERAGE('Work sheet diff'!$C68:$T68)</f>
        <v>-0.08961396358492246</v>
      </c>
      <c r="I157" s="260">
        <f>'Work sheet diff'!H68-AVERAGE('Work sheet diff'!$C68:$T68)</f>
        <v>-0.06521844876126204</v>
      </c>
      <c r="J157" s="260">
        <f>'Work sheet diff'!I68-AVERAGE('Work sheet diff'!$C68:$T68)</f>
        <v>-0.02596051597750404</v>
      </c>
      <c r="K157" s="260">
        <f>'Work sheet diff'!J68-AVERAGE('Work sheet diff'!$C68:$T68)</f>
        <v>0.011897782990450412</v>
      </c>
      <c r="L157" s="260">
        <f>'Work sheet diff'!K68-AVERAGE('Work sheet diff'!$C68:$T68)</f>
        <v>-0.006920362947856473</v>
      </c>
      <c r="M157" s="260">
        <f>'Work sheet diff'!L68-AVERAGE('Work sheet diff'!$C68:$T68)</f>
        <v>0.10880061055268297</v>
      </c>
      <c r="N157" s="260">
        <f>'Work sheet diff'!M68-AVERAGE('Work sheet diff'!$C68:$T68)</f>
        <v>0.08347256094824707</v>
      </c>
      <c r="O157" s="260">
        <f>'Work sheet diff'!N68-AVERAGE('Work sheet diff'!$C68:$T68)</f>
        <v>-0.03620804952002277</v>
      </c>
      <c r="P157" s="260">
        <f>'Work sheet diff'!O68-AVERAGE('Work sheet diff'!$C68:$T68)</f>
        <v>0.013791741642869892</v>
      </c>
      <c r="Q157" s="260">
        <f>'Work sheet diff'!P68-AVERAGE('Work sheet diff'!$C68:$T68)</f>
        <v>0.06418190662855294</v>
      </c>
      <c r="R157" s="260">
        <f>'Work sheet diff'!Q68-AVERAGE('Work sheet diff'!$C68:$T68)</f>
        <v>-0.1363355943927017</v>
      </c>
      <c r="S157" s="260">
        <f>'Work sheet diff'!R68-AVERAGE('Work sheet diff'!$C68:$T68)</f>
        <v>-0.11069430614752873</v>
      </c>
      <c r="T157" s="260">
        <f>'Work sheet diff'!S68-AVERAGE('Work sheet diff'!$C68:$T68)</f>
        <v>0.20806151054145872</v>
      </c>
      <c r="U157" s="260">
        <f>'Work sheet diff'!T68-AVERAGE('Work sheet diff'!$C68:$T68)</f>
        <v>0.19593235168733125</v>
      </c>
      <c r="V157" s="260">
        <f>'Work sheet diff'!U68</f>
        <v>23.911900439478337</v>
      </c>
      <c r="W157" s="258"/>
    </row>
    <row r="158" spans="1:23" s="242" customFormat="1" ht="15">
      <c r="A158" s="250" t="s">
        <v>208</v>
      </c>
      <c r="B158" s="251">
        <f>AVERAGE('Work sheet diff'!C69:T69)</f>
        <v>4.636845754406407</v>
      </c>
      <c r="C158" s="261">
        <f>'Work sheet diff'!B69</f>
        <v>4.121490761049486</v>
      </c>
      <c r="D158" s="261">
        <f>'Work sheet diff'!C69-AVERAGE('Work sheet diff'!$C69:$T69)</f>
        <v>-0.0002890757626046181</v>
      </c>
      <c r="E158" s="261">
        <f>'Work sheet diff'!D69-AVERAGE('Work sheet diff'!$C69:$T69)</f>
        <v>-0.004199940670146063</v>
      </c>
      <c r="F158" s="261">
        <f>'Work sheet diff'!E69-AVERAGE('Work sheet diff'!$C69:$T69)</f>
        <v>0.027385349426395145</v>
      </c>
      <c r="G158" s="261">
        <f>'Work sheet diff'!F69-AVERAGE('Work sheet diff'!$C69:$T69)</f>
        <v>0.004586904811324288</v>
      </c>
      <c r="H158" s="261">
        <f>'Work sheet diff'!G69-AVERAGE('Work sheet diff'!$C69:$T69)</f>
        <v>0.04808037368166751</v>
      </c>
      <c r="I158" s="261">
        <f>'Work sheet diff'!H69-AVERAGE('Work sheet diff'!$C69:$T69)</f>
        <v>0.041329177211388846</v>
      </c>
      <c r="J158" s="261">
        <f>'Work sheet diff'!I69-AVERAGE('Work sheet diff'!$C69:$T69)</f>
        <v>0.029542937649187806</v>
      </c>
      <c r="K158" s="261">
        <f>'Work sheet diff'!J69-AVERAGE('Work sheet diff'!$C69:$T69)</f>
        <v>0.04940476513656211</v>
      </c>
      <c r="L158" s="261">
        <f>'Work sheet diff'!K69-AVERAGE('Work sheet diff'!$C69:$T69)</f>
        <v>-0.03885187614085517</v>
      </c>
      <c r="M158" s="261">
        <f>'Work sheet diff'!L69-AVERAGE('Work sheet diff'!$C69:$T69)</f>
        <v>-0.0330000038988274</v>
      </c>
      <c r="N158" s="261">
        <f>'Work sheet diff'!M69-AVERAGE('Work sheet diff'!$C69:$T69)</f>
        <v>-0.04907604030497126</v>
      </c>
      <c r="O158" s="261">
        <f>'Work sheet diff'!N69-AVERAGE('Work sheet diff'!$C69:$T69)</f>
        <v>0.02367931214930774</v>
      </c>
      <c r="P158" s="261">
        <f>'Work sheet diff'!O69-AVERAGE('Work sheet diff'!$C69:$T69)</f>
        <v>0.028533709085690084</v>
      </c>
      <c r="Q158" s="261">
        <f>'Work sheet diff'!P69-AVERAGE('Work sheet diff'!$C69:$T69)</f>
        <v>-0.02859437350745253</v>
      </c>
      <c r="R158" s="261">
        <f>'Work sheet diff'!Q69-AVERAGE('Work sheet diff'!$C69:$T69)</f>
        <v>0.029542563732279703</v>
      </c>
      <c r="S158" s="261">
        <f>'Work sheet diff'!R69-AVERAGE('Work sheet diff'!$C69:$T69)</f>
        <v>0.03622622804256714</v>
      </c>
      <c r="T158" s="261">
        <f>'Work sheet diff'!S69-AVERAGE('Work sheet diff'!$C69:$T69)</f>
        <v>-0.0660424055833646</v>
      </c>
      <c r="U158" s="261">
        <f>'Work sheet diff'!T69-AVERAGE('Work sheet diff'!$C69:$T69)</f>
        <v>-0.09825760505815229</v>
      </c>
      <c r="V158" s="261">
        <f>'Work sheet diff'!U69</f>
        <v>9.289533938260007</v>
      </c>
      <c r="W158" s="252"/>
    </row>
    <row r="159" spans="1:23" s="242" customFormat="1" ht="15">
      <c r="A159" s="250" t="s">
        <v>209</v>
      </c>
      <c r="B159" s="251">
        <f>AVERAGE('Work sheet diff'!C70:T70)</f>
        <v>-0.011886629716045224</v>
      </c>
      <c r="C159" s="261">
        <f>'Work sheet diff'!B70</f>
        <v>1.0529112321707361</v>
      </c>
      <c r="D159" s="261">
        <f>'Work sheet diff'!C70-AVERAGE('Work sheet diff'!$C70:$T70)</f>
        <v>-0.0007430234649833615</v>
      </c>
      <c r="E159" s="261">
        <f>'Work sheet diff'!D70-AVERAGE('Work sheet diff'!$C70:$T70)</f>
        <v>-0.00288562411584597</v>
      </c>
      <c r="F159" s="261">
        <f>'Work sheet diff'!E70-AVERAGE('Work sheet diff'!$C70:$T70)</f>
        <v>-0.018138766850027195</v>
      </c>
      <c r="G159" s="261">
        <f>'Work sheet diff'!F70-AVERAGE('Work sheet diff'!$C70:$T70)</f>
        <v>-0.0008689969727249756</v>
      </c>
      <c r="H159" s="261">
        <f>'Work sheet diff'!G70-AVERAGE('Work sheet diff'!$C70:$T70)</f>
        <v>-0.010483601865626893</v>
      </c>
      <c r="I159" s="261">
        <f>'Work sheet diff'!H70-AVERAGE('Work sheet diff'!$C70:$T70)</f>
        <v>-0.007727448656981365</v>
      </c>
      <c r="J159" s="261">
        <f>'Work sheet diff'!I70-AVERAGE('Work sheet diff'!$C70:$T70)</f>
        <v>-0.006986269815184501</v>
      </c>
      <c r="K159" s="261">
        <f>'Work sheet diff'!J70-AVERAGE('Work sheet diff'!$C70:$T70)</f>
        <v>0.001723016971329391</v>
      </c>
      <c r="L159" s="261">
        <f>'Work sheet diff'!K70-AVERAGE('Work sheet diff'!$C70:$T70)</f>
        <v>-0.0008022581140015115</v>
      </c>
      <c r="M159" s="261">
        <f>'Work sheet diff'!L70-AVERAGE('Work sheet diff'!$C70:$T70)</f>
        <v>-0.0033309151276788938</v>
      </c>
      <c r="N159" s="261">
        <f>'Work sheet diff'!M70-AVERAGE('Work sheet diff'!$C70:$T70)</f>
        <v>0.0007851377766604686</v>
      </c>
      <c r="O159" s="261">
        <f>'Work sheet diff'!N70-AVERAGE('Work sheet diff'!$C70:$T70)</f>
        <v>-0.006301840663623362</v>
      </c>
      <c r="P159" s="261">
        <f>'Work sheet diff'!O70-AVERAGE('Work sheet diff'!$C70:$T70)</f>
        <v>0.018020917037829008</v>
      </c>
      <c r="Q159" s="261">
        <f>'Work sheet diff'!P70-AVERAGE('Work sheet diff'!$C70:$T70)</f>
        <v>0.013615902350667583</v>
      </c>
      <c r="R159" s="261">
        <f>'Work sheet diff'!Q70-AVERAGE('Work sheet diff'!$C70:$T70)</f>
        <v>-9.740756591689742E-07</v>
      </c>
      <c r="S159" s="261">
        <f>'Work sheet diff'!R70-AVERAGE('Work sheet diff'!$C70:$T70)</f>
        <v>-0.004085888855753209</v>
      </c>
      <c r="T159" s="261">
        <f>'Work sheet diff'!S70-AVERAGE('Work sheet diff'!$C70:$T70)</f>
        <v>0.008483876273210391</v>
      </c>
      <c r="U159" s="261">
        <f>'Work sheet diff'!T70-AVERAGE('Work sheet diff'!$C70:$T70)</f>
        <v>0.01972675816839358</v>
      </c>
      <c r="V159" s="261">
        <f>'Work sheet diff'!U70</f>
        <v>0.5255999267452055</v>
      </c>
      <c r="W159" s="252"/>
    </row>
    <row r="160" spans="1:23" s="242" customFormat="1" ht="15">
      <c r="A160" s="250" t="s">
        <v>210</v>
      </c>
      <c r="B160" s="251">
        <f>AVERAGE('Work sheet diff'!C71:T71)</f>
        <v>0.051733084625205386</v>
      </c>
      <c r="C160" s="261">
        <f>'Work sheet diff'!B71</f>
        <v>-1.4573958836545753</v>
      </c>
      <c r="D160" s="261">
        <f>'Work sheet diff'!C71-AVERAGE('Work sheet diff'!$C71:$T71)</f>
        <v>0.023471193337290072</v>
      </c>
      <c r="E160" s="261">
        <f>'Work sheet diff'!D71-AVERAGE('Work sheet diff'!$C71:$T71)</f>
        <v>0.013775640790183771</v>
      </c>
      <c r="F160" s="261">
        <f>'Work sheet diff'!E71-AVERAGE('Work sheet diff'!$C71:$T71)</f>
        <v>-0.019361075098304217</v>
      </c>
      <c r="G160" s="261">
        <f>'Work sheet diff'!F71-AVERAGE('Work sheet diff'!$C71:$T71)</f>
        <v>0.0014848041585235408</v>
      </c>
      <c r="H160" s="261">
        <f>'Work sheet diff'!G71-AVERAGE('Work sheet diff'!$C71:$T71)</f>
        <v>0.0019430141241456034</v>
      </c>
      <c r="I160" s="261">
        <f>'Work sheet diff'!H71-AVERAGE('Work sheet diff'!$C71:$T71)</f>
        <v>0.012290907869821802</v>
      </c>
      <c r="J160" s="261">
        <f>'Work sheet diff'!I71-AVERAGE('Work sheet diff'!$C71:$T71)</f>
        <v>-0.00630429370693604</v>
      </c>
      <c r="K160" s="261">
        <f>'Work sheet diff'!J71-AVERAGE('Work sheet diff'!$C71:$T71)</f>
        <v>-0.0032938169535106226</v>
      </c>
      <c r="L160" s="261">
        <f>'Work sheet diff'!K71-AVERAGE('Work sheet diff'!$C71:$T71)</f>
        <v>0.0011260435919099518</v>
      </c>
      <c r="M160" s="261">
        <f>'Work sheet diff'!L71-AVERAGE('Work sheet diff'!$C71:$T71)</f>
        <v>0.0001852227299782433</v>
      </c>
      <c r="N160" s="261">
        <f>'Work sheet diff'!M71-AVERAGE('Work sheet diff'!$C71:$T71)</f>
        <v>-0.0012758562601879186</v>
      </c>
      <c r="O160" s="261">
        <f>'Work sheet diff'!N71-AVERAGE('Work sheet diff'!$C71:$T71)</f>
        <v>0.0011517748207699186</v>
      </c>
      <c r="P160" s="261">
        <f>'Work sheet diff'!O71-AVERAGE('Work sheet diff'!$C71:$T71)</f>
        <v>-0.0014943478835865304</v>
      </c>
      <c r="Q160" s="261">
        <f>'Work sheet diff'!P71-AVERAGE('Work sheet diff'!$C71:$T71)</f>
        <v>-0.0052287173407222914</v>
      </c>
      <c r="R160" s="261">
        <f>'Work sheet diff'!Q71-AVERAGE('Work sheet diff'!$C71:$T71)</f>
        <v>-0.005573119244006539</v>
      </c>
      <c r="S160" s="261">
        <f>'Work sheet diff'!R71-AVERAGE('Work sheet diff'!$C71:$T71)</f>
        <v>-0.004966860482362917</v>
      </c>
      <c r="T160" s="261">
        <f>'Work sheet diff'!S71-AVERAGE('Work sheet diff'!$C71:$T71)</f>
        <v>-0.0118986690933294</v>
      </c>
      <c r="U160" s="261">
        <f>'Work sheet diff'!T71-AVERAGE('Work sheet diff'!$C71:$T71)</f>
        <v>0.0039681546403235735</v>
      </c>
      <c r="V160" s="261">
        <f>'Work sheet diff'!U71</f>
        <v>0.04294600370554846</v>
      </c>
      <c r="W160" s="252"/>
    </row>
    <row r="161" spans="1:23" s="242" customFormat="1" ht="15">
      <c r="A161" s="250" t="s">
        <v>211</v>
      </c>
      <c r="B161" s="251">
        <f>AVERAGE('Work sheet diff'!C72:T72)</f>
        <v>-0.02407137108742145</v>
      </c>
      <c r="C161" s="261">
        <f>'Work sheet diff'!B72</f>
        <v>0.14775896562418966</v>
      </c>
      <c r="D161" s="261">
        <f>'Work sheet diff'!C72-AVERAGE('Work sheet diff'!$C72:$T72)</f>
        <v>-0.0036186092371626524</v>
      </c>
      <c r="E161" s="261">
        <f>'Work sheet diff'!D72-AVERAGE('Work sheet diff'!$C72:$T72)</f>
        <v>0.0003611129476615571</v>
      </c>
      <c r="F161" s="261">
        <f>'Work sheet diff'!E72-AVERAGE('Work sheet diff'!$C72:$T72)</f>
        <v>-0.00487294562396352</v>
      </c>
      <c r="G161" s="261">
        <f>'Work sheet diff'!F72-AVERAGE('Work sheet diff'!$C72:$T72)</f>
        <v>-0.000499598887304064</v>
      </c>
      <c r="H161" s="261">
        <f>'Work sheet diff'!G72-AVERAGE('Work sheet diff'!$C72:$T72)</f>
        <v>-0.0013980028602316556</v>
      </c>
      <c r="I161" s="261">
        <f>'Work sheet diff'!H72-AVERAGE('Work sheet diff'!$C72:$T72)</f>
        <v>0.0018954901788681804</v>
      </c>
      <c r="J161" s="261">
        <f>'Work sheet diff'!I72-AVERAGE('Work sheet diff'!$C72:$T72)</f>
        <v>0.0016023703678652995</v>
      </c>
      <c r="K161" s="261">
        <f>'Work sheet diff'!J72-AVERAGE('Work sheet diff'!$C72:$T72)</f>
        <v>0.0005335531616350482</v>
      </c>
      <c r="L161" s="261">
        <f>'Work sheet diff'!K72-AVERAGE('Work sheet diff'!$C72:$T72)</f>
        <v>0.0021019277164775856</v>
      </c>
      <c r="M161" s="261">
        <f>'Work sheet diff'!L72-AVERAGE('Work sheet diff'!$C72:$T72)</f>
        <v>0.0012504749722932439</v>
      </c>
      <c r="N161" s="261">
        <f>'Work sheet diff'!M72-AVERAGE('Work sheet diff'!$C72:$T72)</f>
        <v>0.00019597989429776322</v>
      </c>
      <c r="O161" s="261">
        <f>'Work sheet diff'!N72-AVERAGE('Work sheet diff'!$C72:$T72)</f>
        <v>0.0024280473830811354</v>
      </c>
      <c r="P161" s="261">
        <f>'Work sheet diff'!O72-AVERAGE('Work sheet diff'!$C72:$T72)</f>
        <v>-0.0005970804123211389</v>
      </c>
      <c r="Q161" s="261">
        <f>'Work sheet diff'!P72-AVERAGE('Work sheet diff'!$C72:$T72)</f>
        <v>-0.002052026817892825</v>
      </c>
      <c r="R161" s="261">
        <f>'Work sheet diff'!Q72-AVERAGE('Work sheet diff'!$C72:$T72)</f>
        <v>-0.003222400321274445</v>
      </c>
      <c r="S161" s="261">
        <f>'Work sheet diff'!R72-AVERAGE('Work sheet diff'!$C72:$T72)</f>
        <v>0.0015520236760727633</v>
      </c>
      <c r="T161" s="261">
        <f>'Work sheet diff'!S72-AVERAGE('Work sheet diff'!$C72:$T72)</f>
        <v>0.006114992428113097</v>
      </c>
      <c r="U161" s="261">
        <f>'Work sheet diff'!T72-AVERAGE('Work sheet diff'!$C72:$T72)</f>
        <v>-0.001775308566215373</v>
      </c>
      <c r="V161" s="261">
        <f>'Work sheet diff'!U72</f>
        <v>-0.03204363879744295</v>
      </c>
      <c r="W161" s="252"/>
    </row>
    <row r="162" spans="1:23" s="242" customFormat="1" ht="15">
      <c r="A162" s="250" t="s">
        <v>212</v>
      </c>
      <c r="B162" s="251">
        <f>AVERAGE('Work sheet diff'!C73:T73)</f>
        <v>0.0010774537738179107</v>
      </c>
      <c r="C162" s="261">
        <f>'Work sheet diff'!B73</f>
        <v>-0.02643822846272359</v>
      </c>
      <c r="D162" s="261">
        <f>'Work sheet diff'!C73-AVERAGE('Work sheet diff'!$C73:$T73)</f>
        <v>-0.002361984188357819</v>
      </c>
      <c r="E162" s="261">
        <f>'Work sheet diff'!D73-AVERAGE('Work sheet diff'!$C73:$T73)</f>
        <v>-0.0011829870078403143</v>
      </c>
      <c r="F162" s="261">
        <f>'Work sheet diff'!E73-AVERAGE('Work sheet diff'!$C73:$T73)</f>
        <v>0.0031078280620470628</v>
      </c>
      <c r="G162" s="261">
        <f>'Work sheet diff'!F73-AVERAGE('Work sheet diff'!$C73:$T73)</f>
        <v>0.000529295700968318</v>
      </c>
      <c r="H162" s="261">
        <f>'Work sheet diff'!G73-AVERAGE('Work sheet diff'!$C73:$T73)</f>
        <v>0.0011441484430803556</v>
      </c>
      <c r="I162" s="261">
        <f>'Work sheet diff'!H73-AVERAGE('Work sheet diff'!$C73:$T73)</f>
        <v>0.004197999294090087</v>
      </c>
      <c r="J162" s="261">
        <f>'Work sheet diff'!I73-AVERAGE('Work sheet diff'!$C73:$T73)</f>
        <v>-0.0020742617592280415</v>
      </c>
      <c r="K162" s="261">
        <f>'Work sheet diff'!J73-AVERAGE('Work sheet diff'!$C73:$T73)</f>
        <v>-0.0006779214051085341</v>
      </c>
      <c r="L162" s="261">
        <f>'Work sheet diff'!K73-AVERAGE('Work sheet diff'!$C73:$T73)</f>
        <v>-0.000888644401495226</v>
      </c>
      <c r="M162" s="261">
        <f>'Work sheet diff'!L73-AVERAGE('Work sheet diff'!$C73:$T73)</f>
        <v>0.0036622016279315656</v>
      </c>
      <c r="N162" s="261">
        <f>'Work sheet diff'!M73-AVERAGE('Work sheet diff'!$C73:$T73)</f>
        <v>-0.002044887722145234</v>
      </c>
      <c r="O162" s="261">
        <f>'Work sheet diff'!N73-AVERAGE('Work sheet diff'!$C73:$T73)</f>
        <v>-0.0007093519456314373</v>
      </c>
      <c r="P162" s="261">
        <f>'Work sheet diff'!O73-AVERAGE('Work sheet diff'!$C73:$T73)</f>
        <v>-0.00048714245759302107</v>
      </c>
      <c r="Q162" s="261">
        <f>'Work sheet diff'!P73-AVERAGE('Work sheet diff'!$C73:$T73)</f>
        <v>0.00026030200898579606</v>
      </c>
      <c r="R162" s="261">
        <f>'Work sheet diff'!Q73-AVERAGE('Work sheet diff'!$C73:$T73)</f>
        <v>-0.004572908135041471</v>
      </c>
      <c r="S162" s="261">
        <f>'Work sheet diff'!R73-AVERAGE('Work sheet diff'!$C73:$T73)</f>
        <v>0.0012895681947619414</v>
      </c>
      <c r="T162" s="261">
        <f>'Work sheet diff'!S73-AVERAGE('Work sheet diff'!$C73:$T73)</f>
        <v>0.0021223799605483646</v>
      </c>
      <c r="U162" s="261">
        <f>'Work sheet diff'!T73-AVERAGE('Work sheet diff'!$C73:$T73)</f>
        <v>-0.0013136342699723918</v>
      </c>
      <c r="V162" s="261">
        <f>'Work sheet diff'!U73</f>
        <v>0.019144485408930212</v>
      </c>
      <c r="W162" s="252"/>
    </row>
    <row r="163" spans="1:23" s="242" customFormat="1" ht="15">
      <c r="A163" s="250" t="s">
        <v>213</v>
      </c>
      <c r="B163" s="251">
        <f>AVERAGE('Work sheet diff'!C74:T74)</f>
        <v>-0.005117694377497409</v>
      </c>
      <c r="C163" s="261">
        <f>'Work sheet diff'!B74</f>
        <v>0.0017882721085087719</v>
      </c>
      <c r="D163" s="261">
        <f>'Work sheet diff'!C74-AVERAGE('Work sheet diff'!$C74:$T74)</f>
        <v>0.005576525804817744</v>
      </c>
      <c r="E163" s="261">
        <f>'Work sheet diff'!D74-AVERAGE('Work sheet diff'!$C74:$T74)</f>
        <v>-0.001974461602980205</v>
      </c>
      <c r="F163" s="261">
        <f>'Work sheet diff'!E74-AVERAGE('Work sheet diff'!$C74:$T74)</f>
        <v>-0.0024581089150039984</v>
      </c>
      <c r="G163" s="261">
        <f>'Work sheet diff'!F74-AVERAGE('Work sheet diff'!$C74:$T74)</f>
        <v>0.0014633221732040973</v>
      </c>
      <c r="H163" s="261">
        <f>'Work sheet diff'!G74-AVERAGE('Work sheet diff'!$C74:$T74)</f>
        <v>0.00010988424246687577</v>
      </c>
      <c r="I163" s="261">
        <f>'Work sheet diff'!H74-AVERAGE('Work sheet diff'!$C74:$T74)</f>
        <v>0.001002934706377667</v>
      </c>
      <c r="J163" s="261">
        <f>'Work sheet diff'!I74-AVERAGE('Work sheet diff'!$C74:$T74)</f>
        <v>-0.002560795065374078</v>
      </c>
      <c r="K163" s="261">
        <f>'Work sheet diff'!J74-AVERAGE('Work sheet diff'!$C74:$T74)</f>
        <v>-0.00021065071539500511</v>
      </c>
      <c r="L163" s="261">
        <f>'Work sheet diff'!K74-AVERAGE('Work sheet diff'!$C74:$T74)</f>
        <v>0.0010126411590157553</v>
      </c>
      <c r="M163" s="261">
        <f>'Work sheet diff'!L74-AVERAGE('Work sheet diff'!$C74:$T74)</f>
        <v>0.0011021494198886813</v>
      </c>
      <c r="N163" s="261">
        <f>'Work sheet diff'!M74-AVERAGE('Work sheet diff'!$C74:$T74)</f>
        <v>-0.0015883440448386417</v>
      </c>
      <c r="O163" s="261">
        <f>'Work sheet diff'!N74-AVERAGE('Work sheet diff'!$C74:$T74)</f>
        <v>-0.0023668187933098004</v>
      </c>
      <c r="P163" s="261">
        <f>'Work sheet diff'!O74-AVERAGE('Work sheet diff'!$C74:$T74)</f>
        <v>-0.0005737978612565097</v>
      </c>
      <c r="Q163" s="261">
        <f>'Work sheet diff'!P74-AVERAGE('Work sheet diff'!$C74:$T74)</f>
        <v>3.5302671446741166E-05</v>
      </c>
      <c r="R163" s="261">
        <f>'Work sheet diff'!Q74-AVERAGE('Work sheet diff'!$C74:$T74)</f>
        <v>0.0009080441287329221</v>
      </c>
      <c r="S163" s="261">
        <f>'Work sheet diff'!R74-AVERAGE('Work sheet diff'!$C74:$T74)</f>
        <v>9.830288440925827E-05</v>
      </c>
      <c r="T163" s="261">
        <f>'Work sheet diff'!S74-AVERAGE('Work sheet diff'!$C74:$T74)</f>
        <v>0.0014377466969025792</v>
      </c>
      <c r="U163" s="261">
        <f>'Work sheet diff'!T74-AVERAGE('Work sheet diff'!$C74:$T74)</f>
        <v>-0.001013876889104065</v>
      </c>
      <c r="V163" s="261">
        <f>'Work sheet diff'!U74</f>
        <v>-0.011128216095595203</v>
      </c>
      <c r="W163" s="252"/>
    </row>
    <row r="164" spans="1:23" s="242" customFormat="1" ht="15">
      <c r="A164" s="250" t="s">
        <v>214</v>
      </c>
      <c r="B164" s="251">
        <f>AVERAGE('Work sheet diff'!C75:T75)</f>
        <v>0.022043309027032623</v>
      </c>
      <c r="C164" s="261">
        <f>'Work sheet diff'!B75</f>
        <v>-0.03960808538483862</v>
      </c>
      <c r="D164" s="261">
        <f>'Work sheet diff'!C75-AVERAGE('Work sheet diff'!$C75:$T75)</f>
        <v>0.0026728481037351787</v>
      </c>
      <c r="E164" s="261">
        <f>'Work sheet diff'!D75-AVERAGE('Work sheet diff'!$C75:$T75)</f>
        <v>-0.0008325318927790565</v>
      </c>
      <c r="F164" s="261">
        <f>'Work sheet diff'!E75-AVERAGE('Work sheet diff'!$C75:$T75)</f>
        <v>-0.0007063921911672627</v>
      </c>
      <c r="G164" s="261">
        <f>'Work sheet diff'!F75-AVERAGE('Work sheet diff'!$C75:$T75)</f>
        <v>0.0017170634753951725</v>
      </c>
      <c r="H164" s="261">
        <f>'Work sheet diff'!G75-AVERAGE('Work sheet diff'!$C75:$T75)</f>
        <v>1.5910356653311974E-05</v>
      </c>
      <c r="I164" s="261">
        <f>'Work sheet diff'!H75-AVERAGE('Work sheet diff'!$C75:$T75)</f>
        <v>0.0015734694390632104</v>
      </c>
      <c r="J164" s="261">
        <f>'Work sheet diff'!I75-AVERAGE('Work sheet diff'!$C75:$T75)</f>
        <v>-0.0010508111496452394</v>
      </c>
      <c r="K164" s="261">
        <f>'Work sheet diff'!J75-AVERAGE('Work sheet diff'!$C75:$T75)</f>
        <v>0.0004550439648872001</v>
      </c>
      <c r="L164" s="261">
        <f>'Work sheet diff'!K75-AVERAGE('Work sheet diff'!$C75:$T75)</f>
        <v>-0.0011922844274561833</v>
      </c>
      <c r="M164" s="261">
        <f>'Work sheet diff'!L75-AVERAGE('Work sheet diff'!$C75:$T75)</f>
        <v>0.0011658201155176212</v>
      </c>
      <c r="N164" s="261">
        <f>'Work sheet diff'!M75-AVERAGE('Work sheet diff'!$C75:$T75)</f>
        <v>-0.001982009559862344</v>
      </c>
      <c r="O164" s="261">
        <f>'Work sheet diff'!N75-AVERAGE('Work sheet diff'!$C75:$T75)</f>
        <v>-0.00030343171808223934</v>
      </c>
      <c r="P164" s="261">
        <f>'Work sheet diff'!O75-AVERAGE('Work sheet diff'!$C75:$T75)</f>
        <v>0.0005882329463714336</v>
      </c>
      <c r="Q164" s="261">
        <f>'Work sheet diff'!P75-AVERAGE('Work sheet diff'!$C75:$T75)</f>
        <v>-0.0011680980736790275</v>
      </c>
      <c r="R164" s="261">
        <f>'Work sheet diff'!Q75-AVERAGE('Work sheet diff'!$C75:$T75)</f>
        <v>-0.0024995267477925937</v>
      </c>
      <c r="S164" s="261">
        <f>'Work sheet diff'!R75-AVERAGE('Work sheet diff'!$C75:$T75)</f>
        <v>-0.00022459584941138255</v>
      </c>
      <c r="T164" s="261">
        <f>'Work sheet diff'!S75-AVERAGE('Work sheet diff'!$C75:$T75)</f>
        <v>-0.001201879869055747</v>
      </c>
      <c r="U164" s="261">
        <f>'Work sheet diff'!T75-AVERAGE('Work sheet diff'!$C75:$T75)</f>
        <v>0.002973173077307975</v>
      </c>
      <c r="V164" s="261">
        <f>'Work sheet diff'!U75</f>
        <v>0.03383739023715682</v>
      </c>
      <c r="W164" s="252"/>
    </row>
    <row r="165" spans="1:23" s="242" customFormat="1" ht="15">
      <c r="A165" s="250" t="s">
        <v>215</v>
      </c>
      <c r="B165" s="251">
        <f>AVERAGE('Work sheet diff'!C76:T76)</f>
        <v>0.00018058597073486573</v>
      </c>
      <c r="C165" s="261">
        <f>'Work sheet diff'!B76</f>
        <v>-0.0002518233875103458</v>
      </c>
      <c r="D165" s="261">
        <f>'Work sheet diff'!C76-AVERAGE('Work sheet diff'!$C76:$T76)</f>
        <v>0.0009736035857392097</v>
      </c>
      <c r="E165" s="261">
        <f>'Work sheet diff'!D76-AVERAGE('Work sheet diff'!$C76:$T76)</f>
        <v>-0.0004292811911937581</v>
      </c>
      <c r="F165" s="261">
        <f>'Work sheet diff'!E76-AVERAGE('Work sheet diff'!$C76:$T76)</f>
        <v>-0.0001794983356140104</v>
      </c>
      <c r="G165" s="261">
        <f>'Work sheet diff'!F76-AVERAGE('Work sheet diff'!$C76:$T76)</f>
        <v>-0.00024054772780468268</v>
      </c>
      <c r="H165" s="261">
        <f>'Work sheet diff'!G76-AVERAGE('Work sheet diff'!$C76:$T76)</f>
        <v>0.0007700556539124671</v>
      </c>
      <c r="I165" s="261">
        <f>'Work sheet diff'!H76-AVERAGE('Work sheet diff'!$C76:$T76)</f>
        <v>0.0009489128527663832</v>
      </c>
      <c r="J165" s="261">
        <f>'Work sheet diff'!I76-AVERAGE('Work sheet diff'!$C76:$T76)</f>
        <v>-0.0001882294486534767</v>
      </c>
      <c r="K165" s="261">
        <f>'Work sheet diff'!J76-AVERAGE('Work sheet diff'!$C76:$T76)</f>
        <v>-0.00021423158300444133</v>
      </c>
      <c r="L165" s="261">
        <f>'Work sheet diff'!K76-AVERAGE('Work sheet diff'!$C76:$T76)</f>
        <v>-8.524569118809359E-06</v>
      </c>
      <c r="M165" s="261">
        <f>'Work sheet diff'!L76-AVERAGE('Work sheet diff'!$C76:$T76)</f>
        <v>-0.00017526804044134755</v>
      </c>
      <c r="N165" s="261">
        <f>'Work sheet diff'!M76-AVERAGE('Work sheet diff'!$C76:$T76)</f>
        <v>-0.00018491851130069247</v>
      </c>
      <c r="O165" s="261">
        <f>'Work sheet diff'!N76-AVERAGE('Work sheet diff'!$C76:$T76)</f>
        <v>-0.0001998654644879216</v>
      </c>
      <c r="P165" s="261">
        <f>'Work sheet diff'!O76-AVERAGE('Work sheet diff'!$C76:$T76)</f>
        <v>-0.00016916246023043822</v>
      </c>
      <c r="Q165" s="261">
        <f>'Work sheet diff'!P76-AVERAGE('Work sheet diff'!$C76:$T76)</f>
        <v>-0.00017451684065503744</v>
      </c>
      <c r="R165" s="261">
        <f>'Work sheet diff'!Q76-AVERAGE('Work sheet diff'!$C76:$T76)</f>
        <v>-9.130977491414937E-05</v>
      </c>
      <c r="S165" s="261">
        <f>'Work sheet diff'!R76-AVERAGE('Work sheet diff'!$C76:$T76)</f>
        <v>-0.00011394887638004606</v>
      </c>
      <c r="T165" s="261">
        <f>'Work sheet diff'!S76-AVERAGE('Work sheet diff'!$C76:$T76)</f>
        <v>-0.00015867036953976795</v>
      </c>
      <c r="U165" s="261">
        <f>'Work sheet diff'!T76-AVERAGE('Work sheet diff'!$C76:$T76)</f>
        <v>-0.0001645988990794814</v>
      </c>
      <c r="V165" s="261">
        <f>'Work sheet diff'!U76</f>
        <v>0.0019611439101228432</v>
      </c>
      <c r="W165" s="252"/>
    </row>
    <row r="166" spans="1:23" s="242" customFormat="1" ht="15">
      <c r="A166" s="250" t="s">
        <v>216</v>
      </c>
      <c r="B166" s="251">
        <f>AVERAGE('Work sheet diff'!C77:T77)</f>
        <v>0.00657642690717185</v>
      </c>
      <c r="C166" s="261">
        <f>'Work sheet diff'!B77</f>
        <v>0.007098042182388853</v>
      </c>
      <c r="D166" s="261">
        <f>'Work sheet diff'!C77-AVERAGE('Work sheet diff'!$C77:$T77)</f>
        <v>0.001020287308529223</v>
      </c>
      <c r="E166" s="261">
        <f>'Work sheet diff'!D77-AVERAGE('Work sheet diff'!$C77:$T77)</f>
        <v>0.00020589816193817938</v>
      </c>
      <c r="F166" s="261">
        <f>'Work sheet diff'!E77-AVERAGE('Work sheet diff'!$C77:$T77)</f>
        <v>-0.0007296647581491612</v>
      </c>
      <c r="G166" s="261">
        <f>'Work sheet diff'!F77-AVERAGE('Work sheet diff'!$C77:$T77)</f>
        <v>-0.00012422897367846304</v>
      </c>
      <c r="H166" s="261">
        <f>'Work sheet diff'!G77-AVERAGE('Work sheet diff'!$C77:$T77)</f>
        <v>0.0010291907234723074</v>
      </c>
      <c r="I166" s="261">
        <f>'Work sheet diff'!H77-AVERAGE('Work sheet diff'!$C77:$T77)</f>
        <v>-0.0007328440979616924</v>
      </c>
      <c r="J166" s="261">
        <f>'Work sheet diff'!I77-AVERAGE('Work sheet diff'!$C77:$T77)</f>
        <v>-0.0007890776236052378</v>
      </c>
      <c r="K166" s="261">
        <f>'Work sheet diff'!J77-AVERAGE('Work sheet diff'!$C77:$T77)</f>
        <v>-0.00032670465937077904</v>
      </c>
      <c r="L166" s="261">
        <f>'Work sheet diff'!K77-AVERAGE('Work sheet diff'!$C77:$T77)</f>
        <v>0.0006809862853892745</v>
      </c>
      <c r="M166" s="261">
        <f>'Work sheet diff'!L77-AVERAGE('Work sheet diff'!$C77:$T77)</f>
        <v>0.0008987897837101754</v>
      </c>
      <c r="N166" s="261">
        <f>'Work sheet diff'!M77-AVERAGE('Work sheet diff'!$C77:$T77)</f>
        <v>-0.0014354886458602823</v>
      </c>
      <c r="O166" s="261">
        <f>'Work sheet diff'!N77-AVERAGE('Work sheet diff'!$C77:$T77)</f>
        <v>-0.0003180839754911447</v>
      </c>
      <c r="P166" s="261">
        <f>'Work sheet diff'!O77-AVERAGE('Work sheet diff'!$C77:$T77)</f>
        <v>-6.395153665982208E-05</v>
      </c>
      <c r="Q166" s="261">
        <f>'Work sheet diff'!P77-AVERAGE('Work sheet diff'!$C77:$T77)</f>
        <v>-0.0004478734740745883</v>
      </c>
      <c r="R166" s="261">
        <f>'Work sheet diff'!Q77-AVERAGE('Work sheet diff'!$C77:$T77)</f>
        <v>-0.0014633762872276902</v>
      </c>
      <c r="S166" s="261">
        <f>'Work sheet diff'!R77-AVERAGE('Work sheet diff'!$C77:$T77)</f>
        <v>0.0005517093543877648</v>
      </c>
      <c r="T166" s="261">
        <f>'Work sheet diff'!S77-AVERAGE('Work sheet diff'!$C77:$T77)</f>
        <v>-0.00010421731860720158</v>
      </c>
      <c r="U166" s="261">
        <f>'Work sheet diff'!T77-AVERAGE('Work sheet diff'!$C77:$T77)</f>
        <v>0.0021486497332591347</v>
      </c>
      <c r="V166" s="261">
        <f>'Work sheet diff'!U77</f>
        <v>0.02521855276105367</v>
      </c>
      <c r="W166" s="252"/>
    </row>
    <row r="167" spans="1:23" s="242" customFormat="1" ht="15">
      <c r="A167" s="250" t="s">
        <v>217</v>
      </c>
      <c r="B167" s="251">
        <f>AVERAGE('Work sheet diff'!C78:T78)/10</f>
        <v>0.0006052651956188242</v>
      </c>
      <c r="C167" s="261">
        <f>'Work sheet diff'!B78/10</f>
        <v>-0.0031819918092420374</v>
      </c>
      <c r="D167" s="261">
        <f>('Work sheet diff'!C78-AVERAGE('Work sheet diff'!$C78:$T78))/10</f>
        <v>-0.0003881580001304793</v>
      </c>
      <c r="E167" s="261">
        <f>('Work sheet diff'!D78-AVERAGE('Work sheet diff'!$C78:$T78))/10</f>
        <v>-0.00028346722481547074</v>
      </c>
      <c r="F167" s="261">
        <f>('Work sheet diff'!E78-AVERAGE('Work sheet diff'!$C78:$T78))/10</f>
        <v>-0.0007939532506845394</v>
      </c>
      <c r="G167" s="261">
        <f>('Work sheet diff'!F78-AVERAGE('Work sheet diff'!$C78:$T78))/10</f>
        <v>1.56566159105225E-05</v>
      </c>
      <c r="H167" s="261">
        <f>('Work sheet diff'!G78-AVERAGE('Work sheet diff'!$C78:$T78))/10</f>
        <v>-0.0002546100184093072</v>
      </c>
      <c r="I167" s="261">
        <f>('Work sheet diff'!H78-AVERAGE('Work sheet diff'!$C78:$T78))/10</f>
        <v>0.0005415961465101326</v>
      </c>
      <c r="J167" s="261">
        <f>('Work sheet diff'!I78-AVERAGE('Work sheet diff'!$C78:$T78))/10</f>
        <v>-0.0006542733897930019</v>
      </c>
      <c r="K167" s="261">
        <f>('Work sheet diff'!J78-AVERAGE('Work sheet diff'!$C78:$T78))/10</f>
        <v>-0.0002181813667941241</v>
      </c>
      <c r="L167" s="261">
        <f>('Work sheet diff'!K78-AVERAGE('Work sheet diff'!$C78:$T78))/10</f>
        <v>0.0006749618891901711</v>
      </c>
      <c r="M167" s="261">
        <f>('Work sheet diff'!L78-AVERAGE('Work sheet diff'!$C78:$T78))/10</f>
        <v>-0.0005663610137091604</v>
      </c>
      <c r="N167" s="261">
        <f>('Work sheet diff'!M78-AVERAGE('Work sheet diff'!$C78:$T78))/10</f>
        <v>-0.00014943512536081915</v>
      </c>
      <c r="O167" s="261">
        <f>('Work sheet diff'!N78-AVERAGE('Work sheet diff'!$C78:$T78))/10</f>
        <v>-0.00014661727612644794</v>
      </c>
      <c r="P167" s="261">
        <f>('Work sheet diff'!O78-AVERAGE('Work sheet diff'!$C78:$T78))/10</f>
        <v>0.0002619169316206614</v>
      </c>
      <c r="Q167" s="261">
        <f>('Work sheet diff'!P78-AVERAGE('Work sheet diff'!$C78:$T78))/10</f>
        <v>0.0007320736023308973</v>
      </c>
      <c r="R167" s="261">
        <f>('Work sheet diff'!Q78-AVERAGE('Work sheet diff'!$C78:$T78))/10</f>
        <v>-0.00046997289039595817</v>
      </c>
      <c r="S167" s="261">
        <f>('Work sheet diff'!R78-AVERAGE('Work sheet diff'!$C78:$T78))/10</f>
        <v>0.000913352637355728</v>
      </c>
      <c r="T167" s="261">
        <f>('Work sheet diff'!S78-AVERAGE('Work sheet diff'!$C78:$T78))/10</f>
        <v>-4.6207798925511095E-05</v>
      </c>
      <c r="U167" s="261">
        <f>('Work sheet diff'!T78-AVERAGE('Work sheet diff'!$C78:$T78))/10</f>
        <v>0.0008316795322267083</v>
      </c>
      <c r="V167" s="261">
        <f>'Work sheet diff'!U78/10</f>
        <v>-0.0015696621507376052</v>
      </c>
      <c r="W167" s="252"/>
    </row>
    <row r="168" spans="1:23" s="242" customFormat="1" ht="15">
      <c r="A168" s="250" t="s">
        <v>218</v>
      </c>
      <c r="B168" s="251">
        <f>AVERAGE('Work sheet diff'!C79:T79)/10</f>
        <v>0.0014370913763905892</v>
      </c>
      <c r="C168" s="261">
        <f>'Work sheet diff'!B79/10</f>
        <v>0.0013516125359430003</v>
      </c>
      <c r="D168" s="261">
        <f>('Work sheet diff'!C79-AVERAGE('Work sheet diff'!$C79:$T79))/10</f>
        <v>-0.00014794889480841921</v>
      </c>
      <c r="E168" s="261">
        <f>('Work sheet diff'!D79-AVERAGE('Work sheet diff'!$C79:$T79))/10</f>
        <v>0.000582639480607575</v>
      </c>
      <c r="F168" s="261">
        <f>('Work sheet diff'!E79-AVERAGE('Work sheet diff'!$C79:$T79))/10</f>
        <v>0.0005954471390915612</v>
      </c>
      <c r="G168" s="261">
        <f>('Work sheet diff'!F79-AVERAGE('Work sheet diff'!$C79:$T79))/10</f>
        <v>-2.249002507991975E-05</v>
      </c>
      <c r="H168" s="261">
        <f>('Work sheet diff'!G79-AVERAGE('Work sheet diff'!$C79:$T79))/10</f>
        <v>-0.0007159725074717845</v>
      </c>
      <c r="I168" s="261">
        <f>('Work sheet diff'!H79-AVERAGE('Work sheet diff'!$C79:$T79))/10</f>
        <v>0.0004958581449530767</v>
      </c>
      <c r="J168" s="261">
        <f>('Work sheet diff'!I79-AVERAGE('Work sheet diff'!$C79:$T79))/10</f>
        <v>-0.0003939038356766147</v>
      </c>
      <c r="K168" s="261">
        <f>('Work sheet diff'!J79-AVERAGE('Work sheet diff'!$C79:$T79))/10</f>
        <v>-0.00016661379002726428</v>
      </c>
      <c r="L168" s="261">
        <f>('Work sheet diff'!K79-AVERAGE('Work sheet diff'!$C79:$T79))/10</f>
        <v>-0.00023742003775893938</v>
      </c>
      <c r="M168" s="261">
        <f>('Work sheet diff'!L79-AVERAGE('Work sheet diff'!$C79:$T79))/10</f>
        <v>0.0005584803453250232</v>
      </c>
      <c r="N168" s="261">
        <f>('Work sheet diff'!M79-AVERAGE('Work sheet diff'!$C79:$T79))/10</f>
        <v>0.00022324274352285045</v>
      </c>
      <c r="O168" s="261">
        <f>('Work sheet diff'!N79-AVERAGE('Work sheet diff'!$C79:$T79))/10</f>
        <v>-0.00023331035034116176</v>
      </c>
      <c r="P168" s="261">
        <f>('Work sheet diff'!O79-AVERAGE('Work sheet diff'!$C79:$T79))/10</f>
        <v>-0.00011595636440098443</v>
      </c>
      <c r="Q168" s="261">
        <f>('Work sheet diff'!P79-AVERAGE('Work sheet diff'!$C79:$T79))/10</f>
        <v>-0.0009421576976490996</v>
      </c>
      <c r="R168" s="261">
        <f>('Work sheet diff'!Q79-AVERAGE('Work sheet diff'!$C79:$T79))/10</f>
        <v>-0.0006819838629358056</v>
      </c>
      <c r="S168" s="261">
        <f>('Work sheet diff'!R79-AVERAGE('Work sheet diff'!$C79:$T79))/10</f>
        <v>-0.0004869019031662574</v>
      </c>
      <c r="T168" s="261">
        <f>('Work sheet diff'!S79-AVERAGE('Work sheet diff'!$C79:$T79))/10</f>
        <v>0.0008706400800653675</v>
      </c>
      <c r="U168" s="261">
        <f>('Work sheet diff'!T79-AVERAGE('Work sheet diff'!$C79:$T79))/10</f>
        <v>0.0008183513357507947</v>
      </c>
      <c r="V168" s="261">
        <f>'Work sheet diff'!U79/10</f>
        <v>0.0026087005823552736</v>
      </c>
      <c r="W168" s="252"/>
    </row>
    <row r="169" spans="1:23" s="242" customFormat="1" ht="15">
      <c r="A169" s="250" t="s">
        <v>219</v>
      </c>
      <c r="B169" s="251">
        <f>AVERAGE('Work sheet diff'!C80:T80)/10</f>
        <v>0.0012218540000458126</v>
      </c>
      <c r="C169" s="261">
        <f>'Work sheet diff'!B80/10</f>
        <v>-0.004338280342474659</v>
      </c>
      <c r="D169" s="261">
        <f>('Work sheet diff'!C80-AVERAGE('Work sheet diff'!$C80:$T80))/10</f>
        <v>-0.0005093523894712482</v>
      </c>
      <c r="E169" s="261">
        <f>('Work sheet diff'!D80-AVERAGE('Work sheet diff'!$C80:$T80))/10</f>
        <v>-0.00010351179733108437</v>
      </c>
      <c r="F169" s="261">
        <f>('Work sheet diff'!E80-AVERAGE('Work sheet diff'!$C80:$T80))/10</f>
        <v>0.00031663620338560975</v>
      </c>
      <c r="G169" s="261">
        <f>('Work sheet diff'!F80-AVERAGE('Work sheet diff'!$C80:$T80))/10</f>
        <v>-8.276759295763863E-05</v>
      </c>
      <c r="H169" s="261">
        <f>('Work sheet diff'!G80-AVERAGE('Work sheet diff'!$C80:$T80))/10</f>
        <v>0.0005631962243108936</v>
      </c>
      <c r="I169" s="261">
        <f>('Work sheet diff'!H80-AVERAGE('Work sheet diff'!$C80:$T80))/10</f>
        <v>-0.0007040346419534326</v>
      </c>
      <c r="J169" s="261">
        <f>('Work sheet diff'!I80-AVERAGE('Work sheet diff'!$C80:$T80))/10</f>
        <v>-0.00040565410733798787</v>
      </c>
      <c r="K169" s="261">
        <f>('Work sheet diff'!J80-AVERAGE('Work sheet diff'!$C80:$T80))/10</f>
        <v>0.0007098886296861816</v>
      </c>
      <c r="L169" s="261">
        <f>('Work sheet diff'!K80-AVERAGE('Work sheet diff'!$C80:$T80))/10</f>
        <v>0.00032031342559328476</v>
      </c>
      <c r="M169" s="261">
        <f>('Work sheet diff'!L80-AVERAGE('Work sheet diff'!$C80:$T80))/10</f>
        <v>0.0002762576307785921</v>
      </c>
      <c r="N169" s="261">
        <f>('Work sheet diff'!M80-AVERAGE('Work sheet diff'!$C80:$T80))/10</f>
        <v>-0.0004942540132605109</v>
      </c>
      <c r="O169" s="261">
        <f>('Work sheet diff'!N80-AVERAGE('Work sheet diff'!$C80:$T80))/10</f>
        <v>-0.00017979417455569574</v>
      </c>
      <c r="P169" s="261">
        <f>('Work sheet diff'!O80-AVERAGE('Work sheet diff'!$C80:$T80))/10</f>
        <v>-0.0006848965419557604</v>
      </c>
      <c r="Q169" s="261">
        <f>('Work sheet diff'!P80-AVERAGE('Work sheet diff'!$C80:$T80))/10</f>
        <v>2.2387120234058574E-05</v>
      </c>
      <c r="R169" s="261">
        <f>('Work sheet diff'!Q80-AVERAGE('Work sheet diff'!$C80:$T80))/10</f>
        <v>7.71162079358019E-05</v>
      </c>
      <c r="S169" s="261">
        <f>('Work sheet diff'!R80-AVERAGE('Work sheet diff'!$C80:$T80))/10</f>
        <v>0.00010448250693647735</v>
      </c>
      <c r="T169" s="261">
        <f>('Work sheet diff'!S80-AVERAGE('Work sheet diff'!$C80:$T80))/10</f>
        <v>0.0004723932122231246</v>
      </c>
      <c r="U169" s="261">
        <f>('Work sheet diff'!T80-AVERAGE('Work sheet diff'!$C80:$T80))/10</f>
        <v>0.00030159409773933656</v>
      </c>
      <c r="V169" s="261">
        <f>'Work sheet diff'!U80/10</f>
        <v>-0.0021687081781866413</v>
      </c>
      <c r="W169" s="252"/>
    </row>
    <row r="170" spans="1:23" s="242" customFormat="1" ht="15.75" thickBot="1">
      <c r="A170" s="250" t="s">
        <v>220</v>
      </c>
      <c r="B170" s="262">
        <f>AVERAGE('Work sheet diff'!C81:T81)/10</f>
        <v>-0.002505479114877591</v>
      </c>
      <c r="C170" s="263">
        <f>'Work sheet diff'!B81/10</f>
        <v>-0.008002925691347012</v>
      </c>
      <c r="D170" s="263">
        <f>('Work sheet diff'!C81-AVERAGE('Work sheet diff'!$C81:$T81))/10</f>
        <v>-0.0017254547834274947</v>
      </c>
      <c r="E170" s="263">
        <f>('Work sheet diff'!D81-AVERAGE('Work sheet diff'!$C81:$T81))/10</f>
        <v>0.0007295872504708073</v>
      </c>
      <c r="F170" s="263">
        <f>('Work sheet diff'!E81-AVERAGE('Work sheet diff'!$C81:$T81))/10</f>
        <v>0.00030027538606403374</v>
      </c>
      <c r="G170" s="263">
        <f>('Work sheet diff'!F81-AVERAGE('Work sheet diff'!$C81:$T81))/10</f>
        <v>0.00033802589453860827</v>
      </c>
      <c r="H170" s="263">
        <f>('Work sheet diff'!G81-AVERAGE('Work sheet diff'!$C81:$T81))/10</f>
        <v>-0.00045409020715631054</v>
      </c>
      <c r="I170" s="263">
        <f>('Work sheet diff'!H81-AVERAGE('Work sheet diff'!$C81:$T81))/10</f>
        <v>-0.0007264903766478345</v>
      </c>
      <c r="J170" s="263">
        <f>('Work sheet diff'!I81-AVERAGE('Work sheet diff'!$C81:$T81))/10</f>
        <v>-0.0012048042749529188</v>
      </c>
      <c r="K170" s="263">
        <f>('Work sheet diff'!J81-AVERAGE('Work sheet diff'!$C81:$T81))/10</f>
        <v>0.0007407736911487734</v>
      </c>
      <c r="L170" s="263">
        <f>('Work sheet diff'!K81-AVERAGE('Work sheet diff'!$C81:$T81))/10</f>
        <v>-0.0005307086817325782</v>
      </c>
      <c r="M170" s="263">
        <f>('Work sheet diff'!L81-AVERAGE('Work sheet diff'!$C81:$T81))/10</f>
        <v>0.00013770572504707943</v>
      </c>
      <c r="N170" s="263">
        <f>('Work sheet diff'!M81-AVERAGE('Work sheet diff'!$C81:$T81))/10</f>
        <v>-0.0013896147834274908</v>
      </c>
      <c r="O170" s="263">
        <f>('Work sheet diff'!N81-AVERAGE('Work sheet diff'!$C81:$T81))/10</f>
        <v>0.0018132384369114875</v>
      </c>
      <c r="P170" s="263">
        <f>('Work sheet diff'!O81-AVERAGE('Work sheet diff'!$C81:$T81))/10</f>
        <v>-0.0015784252919020737</v>
      </c>
      <c r="Q170" s="263">
        <f>('Work sheet diff'!P81-AVERAGE('Work sheet diff'!$C81:$T81))/10</f>
        <v>-0.00040868715630885293</v>
      </c>
      <c r="R170" s="263">
        <f>('Work sheet diff'!Q81-AVERAGE('Work sheet diff'!$C81:$T81))/10</f>
        <v>0.0020391103013182687</v>
      </c>
      <c r="S170" s="263">
        <f>('Work sheet diff'!R81-AVERAGE('Work sheet diff'!$C81:$T81))/10</f>
        <v>0.0010337501318267435</v>
      </c>
      <c r="T170" s="263">
        <f>('Work sheet diff'!S81-AVERAGE('Work sheet diff'!$C81:$T81))/10</f>
        <v>-0.001060292580037665</v>
      </c>
      <c r="U170" s="263">
        <f>('Work sheet diff'!T81-AVERAGE('Work sheet diff'!$C81:$T81))/10</f>
        <v>0.001946101318267421</v>
      </c>
      <c r="V170" s="263">
        <f>'Work sheet diff'!U81/10</f>
        <v>-0.0034938867963125535</v>
      </c>
      <c r="W170" s="245"/>
    </row>
    <row r="171" spans="1:23" s="242" customFormat="1" ht="15">
      <c r="A171" s="264" t="s">
        <v>221</v>
      </c>
      <c r="B171" s="259">
        <f>AVERAGE('Work sheet diff'!C88:T88)</f>
        <v>0.04709835989677094</v>
      </c>
      <c r="C171" s="260">
        <f>'Work sheet diff'!B88</f>
        <v>-2.548928709224758</v>
      </c>
      <c r="D171" s="260">
        <f>'Work sheet diff'!C88-AVERAGE('Work sheet diff'!$C88:$T88)</f>
        <v>-0.12294469700973235</v>
      </c>
      <c r="E171" s="260">
        <f>'Work sheet diff'!D88-AVERAGE('Work sheet diff'!$C88:$T88)</f>
        <v>0.008613280605843626</v>
      </c>
      <c r="F171" s="260">
        <f>'Work sheet diff'!E88-AVERAGE('Work sheet diff'!$C88:$T88)</f>
        <v>-0.022398375797073183</v>
      </c>
      <c r="G171" s="260">
        <f>'Work sheet diff'!F88-AVERAGE('Work sheet diff'!$C88:$T88)</f>
        <v>-0.07010144676320065</v>
      </c>
      <c r="H171" s="260">
        <f>'Work sheet diff'!G88-AVERAGE('Work sheet diff'!$C88:$T88)</f>
        <v>0.005997995343706569</v>
      </c>
      <c r="I171" s="260">
        <f>'Work sheet diff'!H88-AVERAGE('Work sheet diff'!$C88:$T88)</f>
        <v>0.04516561098717162</v>
      </c>
      <c r="J171" s="260">
        <f>'Work sheet diff'!I88-AVERAGE('Work sheet diff'!$C88:$T88)</f>
        <v>-0.08130749359248426</v>
      </c>
      <c r="K171" s="260">
        <f>'Work sheet diff'!J88-AVERAGE('Work sheet diff'!$C88:$T88)</f>
        <v>0.07962410796188399</v>
      </c>
      <c r="L171" s="260">
        <f>'Work sheet diff'!K88-AVERAGE('Work sheet diff'!$C88:$T88)</f>
        <v>-0.015022585891756784</v>
      </c>
      <c r="M171" s="260">
        <f>'Work sheet diff'!L88-AVERAGE('Work sheet diff'!$C88:$T88)</f>
        <v>0.002729152191616818</v>
      </c>
      <c r="N171" s="260">
        <f>'Work sheet diff'!M88-AVERAGE('Work sheet diff'!$C88:$T88)</f>
        <v>0.02934268904528123</v>
      </c>
      <c r="O171" s="260">
        <f>'Work sheet diff'!N88-AVERAGE('Work sheet diff'!$C88:$T88)</f>
        <v>-0.02711252776395215</v>
      </c>
      <c r="P171" s="260">
        <f>'Work sheet diff'!O88-AVERAGE('Work sheet diff'!$C88:$T88)</f>
        <v>0.08899672454369886</v>
      </c>
      <c r="Q171" s="260">
        <f>'Work sheet diff'!P88-AVERAGE('Work sheet diff'!$C88:$T88)</f>
        <v>0.10603485659421238</v>
      </c>
      <c r="R171" s="260">
        <f>'Work sheet diff'!Q88-AVERAGE('Work sheet diff'!$C88:$T88)</f>
        <v>-0.03363170245214267</v>
      </c>
      <c r="S171" s="260">
        <f>'Work sheet diff'!R88-AVERAGE('Work sheet diff'!$C88:$T88)</f>
        <v>-0.018330956040435248</v>
      </c>
      <c r="T171" s="260">
        <f>'Work sheet diff'!S88-AVERAGE('Work sheet diff'!$C88:$T88)</f>
        <v>0.03478292194255747</v>
      </c>
      <c r="U171" s="260">
        <f>'Work sheet diff'!T88-AVERAGE('Work sheet diff'!$C88:$T88)</f>
        <v>-0.010437553905195324</v>
      </c>
      <c r="V171" s="260">
        <f>'Work sheet diff'!U88</f>
        <v>-0.04992430070235976</v>
      </c>
      <c r="W171" s="258"/>
    </row>
    <row r="172" spans="1:23" s="242" customFormat="1" ht="15">
      <c r="A172" s="250" t="s">
        <v>222</v>
      </c>
      <c r="B172" s="251">
        <f>AVERAGE('Work sheet diff'!C89:T89)</f>
        <v>0.0067047966285167316</v>
      </c>
      <c r="C172" s="261">
        <f>'Work sheet diff'!B89</f>
        <v>0.28403820678473446</v>
      </c>
      <c r="D172" s="261">
        <f>'Work sheet diff'!C89-AVERAGE('Work sheet diff'!$C89:$T89)</f>
        <v>0.012378876167886597</v>
      </c>
      <c r="E172" s="261">
        <f>'Work sheet diff'!D89-AVERAGE('Work sheet diff'!$C89:$T89)</f>
        <v>-0.008321353628757445</v>
      </c>
      <c r="F172" s="261">
        <f>'Work sheet diff'!E89-AVERAGE('Work sheet diff'!$C89:$T89)</f>
        <v>-0.015116097175045674</v>
      </c>
      <c r="G172" s="261">
        <f>'Work sheet diff'!F89-AVERAGE('Work sheet diff'!$C89:$T89)</f>
        <v>-0.06257613296971097</v>
      </c>
      <c r="H172" s="261">
        <f>'Work sheet diff'!G89-AVERAGE('Work sheet diff'!$C89:$T89)</f>
        <v>0.04460103370410797</v>
      </c>
      <c r="I172" s="261">
        <f>'Work sheet diff'!H89-AVERAGE('Work sheet diff'!$C89:$T89)</f>
        <v>-0.02327964697732047</v>
      </c>
      <c r="J172" s="261">
        <f>'Work sheet diff'!I89-AVERAGE('Work sheet diff'!$C89:$T89)</f>
        <v>0.0014206365175509971</v>
      </c>
      <c r="K172" s="261">
        <f>'Work sheet diff'!J89-AVERAGE('Work sheet diff'!$C89:$T89)</f>
        <v>0.05854175459288349</v>
      </c>
      <c r="L172" s="261">
        <f>'Work sheet diff'!K89-AVERAGE('Work sheet diff'!$C89:$T89)</f>
        <v>-0.006296466249514612</v>
      </c>
      <c r="M172" s="261">
        <f>'Work sheet diff'!L89-AVERAGE('Work sheet diff'!$C89:$T89)</f>
        <v>0.014219547000965303</v>
      </c>
      <c r="N172" s="261">
        <f>'Work sheet diff'!M89-AVERAGE('Work sheet diff'!$C89:$T89)</f>
        <v>0.023983937975157986</v>
      </c>
      <c r="O172" s="261">
        <f>'Work sheet diff'!N89-AVERAGE('Work sheet diff'!$C89:$T89)</f>
        <v>-0.0041038000375624795</v>
      </c>
      <c r="P172" s="261">
        <f>'Work sheet diff'!O89-AVERAGE('Work sheet diff'!$C89:$T89)</f>
        <v>-0.029054800942249083</v>
      </c>
      <c r="Q172" s="261">
        <f>'Work sheet diff'!P89-AVERAGE('Work sheet diff'!$C89:$T89)</f>
        <v>0.06550638190487336</v>
      </c>
      <c r="R172" s="261">
        <f>'Work sheet diff'!Q89-AVERAGE('Work sheet diff'!$C89:$T89)</f>
        <v>0.05421993417533579</v>
      </c>
      <c r="S172" s="261">
        <f>'Work sheet diff'!R89-AVERAGE('Work sheet diff'!$C89:$T89)</f>
        <v>-0.07098258636977216</v>
      </c>
      <c r="T172" s="261">
        <f>'Work sheet diff'!S89-AVERAGE('Work sheet diff'!$C89:$T89)</f>
        <v>-0.054684852929975665</v>
      </c>
      <c r="U172" s="261">
        <f>'Work sheet diff'!T89-AVERAGE('Work sheet diff'!$C89:$T89)</f>
        <v>-0.0004563647588529474</v>
      </c>
      <c r="V172" s="261">
        <f>'Work sheet diff'!U89</f>
        <v>-0.29086529462578176</v>
      </c>
      <c r="W172" s="252"/>
    </row>
    <row r="173" spans="1:23" s="242" customFormat="1" ht="15">
      <c r="A173" s="250" t="s">
        <v>223</v>
      </c>
      <c r="B173" s="251">
        <f>AVERAGE('Work sheet diff'!C90:T90)</f>
        <v>-0.022778118694713006</v>
      </c>
      <c r="C173" s="261">
        <f>'Work sheet diff'!B90</f>
        <v>-0.8770805016416467</v>
      </c>
      <c r="D173" s="261">
        <f>'Work sheet diff'!C90-AVERAGE('Work sheet diff'!$C90:$T90)</f>
        <v>0.028838471584602048</v>
      </c>
      <c r="E173" s="261">
        <f>'Work sheet diff'!D90-AVERAGE('Work sheet diff'!$C90:$T90)</f>
        <v>-0.0027200047204119122</v>
      </c>
      <c r="F173" s="261">
        <f>'Work sheet diff'!E90-AVERAGE('Work sheet diff'!$C90:$T90)</f>
        <v>-0.0022982740361207794</v>
      </c>
      <c r="G173" s="261">
        <f>'Work sheet diff'!F90-AVERAGE('Work sheet diff'!$C90:$T90)</f>
        <v>-0.020554117040520365</v>
      </c>
      <c r="H173" s="261">
        <f>'Work sheet diff'!G90-AVERAGE('Work sheet diff'!$C90:$T90)</f>
        <v>-0.00779636343163766</v>
      </c>
      <c r="I173" s="261">
        <f>'Work sheet diff'!H90-AVERAGE('Work sheet diff'!$C90:$T90)</f>
        <v>-0.01373149361078287</v>
      </c>
      <c r="J173" s="261">
        <f>'Work sheet diff'!I90-AVERAGE('Work sheet diff'!$C90:$T90)</f>
        <v>-0.008627150975982895</v>
      </c>
      <c r="K173" s="261">
        <f>'Work sheet diff'!J90-AVERAGE('Work sheet diff'!$C90:$T90)</f>
        <v>0.021904537839578114</v>
      </c>
      <c r="L173" s="261">
        <f>'Work sheet diff'!K90-AVERAGE('Work sheet diff'!$C90:$T90)</f>
        <v>-0.0023323121636868067</v>
      </c>
      <c r="M173" s="261">
        <f>'Work sheet diff'!L90-AVERAGE('Work sheet diff'!$C90:$T90)</f>
        <v>0.007947413981749123</v>
      </c>
      <c r="N173" s="261">
        <f>'Work sheet diff'!M90-AVERAGE('Work sheet diff'!$C90:$T90)</f>
        <v>0.022174720225228133</v>
      </c>
      <c r="O173" s="261">
        <f>'Work sheet diff'!N90-AVERAGE('Work sheet diff'!$C90:$T90)</f>
        <v>-0.012769847037051325</v>
      </c>
      <c r="P173" s="261">
        <f>'Work sheet diff'!O90-AVERAGE('Work sheet diff'!$C90:$T90)</f>
        <v>-0.005836678134028567</v>
      </c>
      <c r="Q173" s="261">
        <f>'Work sheet diff'!P90-AVERAGE('Work sheet diff'!$C90:$T90)</f>
        <v>0.009578494604001602</v>
      </c>
      <c r="R173" s="261">
        <f>'Work sheet diff'!Q90-AVERAGE('Work sheet diff'!$C90:$T90)</f>
        <v>-0.014913118463725134</v>
      </c>
      <c r="S173" s="261">
        <f>'Work sheet diff'!R90-AVERAGE('Work sheet diff'!$C90:$T90)</f>
        <v>-0.026744127974170046</v>
      </c>
      <c r="T173" s="261">
        <f>'Work sheet diff'!S90-AVERAGE('Work sheet diff'!$C90:$T90)</f>
        <v>-0.00014937617444545429</v>
      </c>
      <c r="U173" s="261">
        <f>'Work sheet diff'!T90-AVERAGE('Work sheet diff'!$C90:$T90)</f>
        <v>0.028029225527404816</v>
      </c>
      <c r="V173" s="261">
        <f>'Work sheet diff'!U90</f>
        <v>-0.09376486109125866</v>
      </c>
      <c r="W173" s="252"/>
    </row>
    <row r="174" spans="1:23" s="242" customFormat="1" ht="15">
      <c r="A174" s="250" t="s">
        <v>224</v>
      </c>
      <c r="B174" s="251">
        <f>AVERAGE('Work sheet diff'!C91:T91)</f>
        <v>0.011553405521302705</v>
      </c>
      <c r="C174" s="261">
        <f>'Work sheet diff'!B91</f>
        <v>0.34927161311622923</v>
      </c>
      <c r="D174" s="261">
        <f>'Work sheet diff'!C91-AVERAGE('Work sheet diff'!$C91:$T91)</f>
        <v>0.004280639821944324</v>
      </c>
      <c r="E174" s="261">
        <f>'Work sheet diff'!D91-AVERAGE('Work sheet diff'!$C91:$T91)</f>
        <v>0.0015278819658329848</v>
      </c>
      <c r="F174" s="261">
        <f>'Work sheet diff'!E91-AVERAGE('Work sheet diff'!$C91:$T91)</f>
        <v>0.005158232364310587</v>
      </c>
      <c r="G174" s="261">
        <f>'Work sheet diff'!F91-AVERAGE('Work sheet diff'!$C91:$T91)</f>
        <v>-0.005947843576744015</v>
      </c>
      <c r="H174" s="261">
        <f>'Work sheet diff'!G91-AVERAGE('Work sheet diff'!$C91:$T91)</f>
        <v>0.004826873624930929</v>
      </c>
      <c r="I174" s="261">
        <f>'Work sheet diff'!H91-AVERAGE('Work sheet diff'!$C91:$T91)</f>
        <v>4.272212752925997E-06</v>
      </c>
      <c r="J174" s="261">
        <f>'Work sheet diff'!I91-AVERAGE('Work sheet diff'!$C91:$T91)</f>
        <v>-0.0023306112526676297</v>
      </c>
      <c r="K174" s="261">
        <f>'Work sheet diff'!J91-AVERAGE('Work sheet diff'!$C91:$T91)</f>
        <v>0.008849793731480711</v>
      </c>
      <c r="L174" s="261">
        <f>'Work sheet diff'!K91-AVERAGE('Work sheet diff'!$C91:$T91)</f>
        <v>-0.001771214657237917</v>
      </c>
      <c r="M174" s="261">
        <f>'Work sheet diff'!L91-AVERAGE('Work sheet diff'!$C91:$T91)</f>
        <v>-0.002531965701724922</v>
      </c>
      <c r="N174" s="261">
        <f>'Work sheet diff'!M91-AVERAGE('Work sheet diff'!$C91:$T91)</f>
        <v>-0.002581363401183194</v>
      </c>
      <c r="O174" s="261">
        <f>'Work sheet diff'!N91-AVERAGE('Work sheet diff'!$C91:$T91)</f>
        <v>0.005008510197657835</v>
      </c>
      <c r="P174" s="261">
        <f>'Work sheet diff'!O91-AVERAGE('Work sheet diff'!$C91:$T91)</f>
        <v>0.002939782396742814</v>
      </c>
      <c r="Q174" s="261">
        <f>'Work sheet diff'!P91-AVERAGE('Work sheet diff'!$C91:$T91)</f>
        <v>0.001109307528834487</v>
      </c>
      <c r="R174" s="261">
        <f>'Work sheet diff'!Q91-AVERAGE('Work sheet diff'!$C91:$T91)</f>
        <v>-0.0008640080255713223</v>
      </c>
      <c r="S174" s="261">
        <f>'Work sheet diff'!R91-AVERAGE('Work sheet diff'!$C91:$T91)</f>
        <v>-0.007347345451065239</v>
      </c>
      <c r="T174" s="261">
        <f>'Work sheet diff'!S91-AVERAGE('Work sheet diff'!$C91:$T91)</f>
        <v>-0.006226031448210441</v>
      </c>
      <c r="U174" s="261">
        <f>'Work sheet diff'!T91-AVERAGE('Work sheet diff'!$C91:$T91)</f>
        <v>-0.004104910330082888</v>
      </c>
      <c r="V174" s="261">
        <f>'Work sheet diff'!U91</f>
        <v>-0.007191170149721426</v>
      </c>
      <c r="W174" s="252"/>
    </row>
    <row r="175" spans="1:23" s="242" customFormat="1" ht="15">
      <c r="A175" s="250" t="s">
        <v>225</v>
      </c>
      <c r="B175" s="251">
        <f>AVERAGE('Work sheet diff'!C92:T92)</f>
        <v>-0.00276863832841988</v>
      </c>
      <c r="C175" s="261">
        <f>'Work sheet diff'!B92</f>
        <v>-0.11779562509907149</v>
      </c>
      <c r="D175" s="261">
        <f>'Work sheet diff'!C92-AVERAGE('Work sheet diff'!$C92:$T92)</f>
        <v>-0.005724982403880641</v>
      </c>
      <c r="E175" s="261">
        <f>'Work sheet diff'!D92-AVERAGE('Work sheet diff'!$C92:$T92)</f>
        <v>-0.006568067713272266</v>
      </c>
      <c r="F175" s="261">
        <f>'Work sheet diff'!E92-AVERAGE('Work sheet diff'!$C92:$T92)</f>
        <v>-0.007558205332872754</v>
      </c>
      <c r="G175" s="261">
        <f>'Work sheet diff'!F92-AVERAGE('Work sheet diff'!$C92:$T92)</f>
        <v>0.0033447909150582586</v>
      </c>
      <c r="H175" s="261">
        <f>'Work sheet diff'!G92-AVERAGE('Work sheet diff'!$C92:$T92)</f>
        <v>0.0021489488202198394</v>
      </c>
      <c r="I175" s="261">
        <f>'Work sheet diff'!H92-AVERAGE('Work sheet diff'!$C92:$T92)</f>
        <v>0.0008208449706699639</v>
      </c>
      <c r="J175" s="261">
        <f>'Work sheet diff'!I92-AVERAGE('Work sheet diff'!$C92:$T92)</f>
        <v>0.003351370089698132</v>
      </c>
      <c r="K175" s="261">
        <f>'Work sheet diff'!J92-AVERAGE('Work sheet diff'!$C92:$T92)</f>
        <v>0.003931586471140934</v>
      </c>
      <c r="L175" s="261">
        <f>'Work sheet diff'!K92-AVERAGE('Work sheet diff'!$C92:$T92)</f>
        <v>0.004843431834247002</v>
      </c>
      <c r="M175" s="261">
        <f>'Work sheet diff'!L92-AVERAGE('Work sheet diff'!$C92:$T92)</f>
        <v>0.0005188552155308505</v>
      </c>
      <c r="N175" s="261">
        <f>'Work sheet diff'!M92-AVERAGE('Work sheet diff'!$C92:$T92)</f>
        <v>-0.0026295188081947567</v>
      </c>
      <c r="O175" s="261">
        <f>'Work sheet diff'!N92-AVERAGE('Work sheet diff'!$C92:$T92)</f>
        <v>-4.299637834690676E-05</v>
      </c>
      <c r="P175" s="261">
        <f>'Work sheet diff'!O92-AVERAGE('Work sheet diff'!$C92:$T92)</f>
        <v>0.002810232175996146</v>
      </c>
      <c r="Q175" s="261">
        <f>'Work sheet diff'!P92-AVERAGE('Work sheet diff'!$C92:$T92)</f>
        <v>0.0006064482160289212</v>
      </c>
      <c r="R175" s="261">
        <f>'Work sheet diff'!Q92-AVERAGE('Work sheet diff'!$C92:$T92)</f>
        <v>-0.0017346145719996427</v>
      </c>
      <c r="S175" s="261">
        <f>'Work sheet diff'!R92-AVERAGE('Work sheet diff'!$C92:$T92)</f>
        <v>-0.0022370116000314296</v>
      </c>
      <c r="T175" s="261">
        <f>'Work sheet diff'!S92-AVERAGE('Work sheet diff'!$C92:$T92)</f>
        <v>0.004460876649182323</v>
      </c>
      <c r="U175" s="261">
        <f>'Work sheet diff'!T92-AVERAGE('Work sheet diff'!$C92:$T92)</f>
        <v>-0.0003419885491739768</v>
      </c>
      <c r="V175" s="261">
        <f>'Work sheet diff'!U92</f>
        <v>-0.024336289957511803</v>
      </c>
      <c r="W175" s="252"/>
    </row>
    <row r="176" spans="1:23" s="242" customFormat="1" ht="15">
      <c r="A176" s="250" t="s">
        <v>226</v>
      </c>
      <c r="B176" s="251">
        <f>AVERAGE('Work sheet diff'!C93:T93)</f>
        <v>-0.004988379902085403</v>
      </c>
      <c r="C176" s="261">
        <f>'Work sheet diff'!B93</f>
        <v>0.0040796755248790895</v>
      </c>
      <c r="D176" s="261">
        <f>'Work sheet diff'!C93-AVERAGE('Work sheet diff'!$C93:$T93)</f>
        <v>-0.010745416125833924</v>
      </c>
      <c r="E176" s="261">
        <f>'Work sheet diff'!D93-AVERAGE('Work sheet diff'!$C93:$T93)</f>
        <v>0.002306617903824265</v>
      </c>
      <c r="F176" s="261">
        <f>'Work sheet diff'!E93-AVERAGE('Work sheet diff'!$C93:$T93)</f>
        <v>0.00857870042853889</v>
      </c>
      <c r="G176" s="261">
        <f>'Work sheet diff'!F93-AVERAGE('Work sheet diff'!$C93:$T93)</f>
        <v>-0.006083290252248114</v>
      </c>
      <c r="H176" s="261">
        <f>'Work sheet diff'!G93-AVERAGE('Work sheet diff'!$C93:$T93)</f>
        <v>0.008151139638459374</v>
      </c>
      <c r="I176" s="261">
        <f>'Work sheet diff'!H93-AVERAGE('Work sheet diff'!$C93:$T93)</f>
        <v>-0.004252547684362976</v>
      </c>
      <c r="J176" s="261">
        <f>'Work sheet diff'!I93-AVERAGE('Work sheet diff'!$C93:$T93)</f>
        <v>0.0020474987381839003</v>
      </c>
      <c r="K176" s="261">
        <f>'Work sheet diff'!J93-AVERAGE('Work sheet diff'!$C93:$T93)</f>
        <v>-0.003296905239435312</v>
      </c>
      <c r="L176" s="261">
        <f>'Work sheet diff'!K93-AVERAGE('Work sheet diff'!$C93:$T93)</f>
        <v>0.004772488689951208</v>
      </c>
      <c r="M176" s="261">
        <f>'Work sheet diff'!L93-AVERAGE('Work sheet diff'!$C93:$T93)</f>
        <v>0.0019387443312307946</v>
      </c>
      <c r="N176" s="261">
        <f>'Work sheet diff'!M93-AVERAGE('Work sheet diff'!$C93:$T93)</f>
        <v>-0.007558279986508346</v>
      </c>
      <c r="O176" s="261">
        <f>'Work sheet diff'!N93-AVERAGE('Work sheet diff'!$C93:$T93)</f>
        <v>-0.003012269717310061</v>
      </c>
      <c r="P176" s="261">
        <f>'Work sheet diff'!O93-AVERAGE('Work sheet diff'!$C93:$T93)</f>
        <v>-0.0025760125458509477</v>
      </c>
      <c r="Q176" s="261">
        <f>'Work sheet diff'!P93-AVERAGE('Work sheet diff'!$C93:$T93)</f>
        <v>-0.00022750098366277043</v>
      </c>
      <c r="R176" s="261">
        <f>'Work sheet diff'!Q93-AVERAGE('Work sheet diff'!$C93:$T93)</f>
        <v>0.0004241663995190907</v>
      </c>
      <c r="S176" s="261">
        <f>'Work sheet diff'!R93-AVERAGE('Work sheet diff'!$C93:$T93)</f>
        <v>-0.0005251503052873989</v>
      </c>
      <c r="T176" s="261">
        <f>'Work sheet diff'!S93-AVERAGE('Work sheet diff'!$C93:$T93)</f>
        <v>0.006724525107508354</v>
      </c>
      <c r="U176" s="261">
        <f>'Work sheet diff'!T93-AVERAGE('Work sheet diff'!$C93:$T93)</f>
        <v>0.003333491603283989</v>
      </c>
      <c r="V176" s="261">
        <f>'Work sheet diff'!U93</f>
        <v>-0.004036381002801577</v>
      </c>
      <c r="W176" s="252"/>
    </row>
    <row r="177" spans="1:23" s="242" customFormat="1" ht="15">
      <c r="A177" s="250" t="s">
        <v>227</v>
      </c>
      <c r="B177" s="251">
        <f>AVERAGE('Work sheet diff'!C94:T94)</f>
        <v>0.00021465353803904987</v>
      </c>
      <c r="C177" s="261">
        <f>'Work sheet diff'!B94</f>
        <v>-0.03116365066370647</v>
      </c>
      <c r="D177" s="261">
        <f>'Work sheet diff'!C94-AVERAGE('Work sheet diff'!$C94:$T94)</f>
        <v>-0.0022926882267603785</v>
      </c>
      <c r="E177" s="261">
        <f>'Work sheet diff'!D94-AVERAGE('Work sheet diff'!$C94:$T94)</f>
        <v>-0.0002652771441372294</v>
      </c>
      <c r="F177" s="261">
        <f>'Work sheet diff'!E94-AVERAGE('Work sheet diff'!$C94:$T94)</f>
        <v>0.0014691762029592106</v>
      </c>
      <c r="G177" s="261">
        <f>'Work sheet diff'!F94-AVERAGE('Work sheet diff'!$C94:$T94)</f>
        <v>-0.0015229211064755614</v>
      </c>
      <c r="H177" s="261">
        <f>'Work sheet diff'!G94-AVERAGE('Work sheet diff'!$C94:$T94)</f>
        <v>0.00195800444045659</v>
      </c>
      <c r="I177" s="261">
        <f>'Work sheet diff'!H94-AVERAGE('Work sheet diff'!$C94:$T94)</f>
        <v>0.0006301424829505769</v>
      </c>
      <c r="J177" s="261">
        <f>'Work sheet diff'!I94-AVERAGE('Work sheet diff'!$C94:$T94)</f>
        <v>0.0013591591964529112</v>
      </c>
      <c r="K177" s="261">
        <f>'Work sheet diff'!J94-AVERAGE('Work sheet diff'!$C94:$T94)</f>
        <v>-0.0006208527338432955</v>
      </c>
      <c r="L177" s="261">
        <f>'Work sheet diff'!K94-AVERAGE('Work sheet diff'!$C94:$T94)</f>
        <v>0.0019307281353800605</v>
      </c>
      <c r="M177" s="261">
        <f>'Work sheet diff'!L94-AVERAGE('Work sheet diff'!$C94:$T94)</f>
        <v>-0.0010895211870833661</v>
      </c>
      <c r="N177" s="261">
        <f>'Work sheet diff'!M94-AVERAGE('Work sheet diff'!$C94:$T94)</f>
        <v>-9.5475147273438E-05</v>
      </c>
      <c r="O177" s="261">
        <f>'Work sheet diff'!N94-AVERAGE('Work sheet diff'!$C94:$T94)</f>
        <v>-0.0004152399736148935</v>
      </c>
      <c r="P177" s="261">
        <f>'Work sheet diff'!O94-AVERAGE('Work sheet diff'!$C94:$T94)</f>
        <v>0.0013444398981953556</v>
      </c>
      <c r="Q177" s="261">
        <f>'Work sheet diff'!P94-AVERAGE('Work sheet diff'!$C94:$T94)</f>
        <v>-0.0023082708248691156</v>
      </c>
      <c r="R177" s="261">
        <f>'Work sheet diff'!Q94-AVERAGE('Work sheet diff'!$C94:$T94)</f>
        <v>-0.0003501374442452212</v>
      </c>
      <c r="S177" s="261">
        <f>'Work sheet diff'!R94-AVERAGE('Work sheet diff'!$C94:$T94)</f>
        <v>0.0017277030628286834</v>
      </c>
      <c r="T177" s="261">
        <f>'Work sheet diff'!S94-AVERAGE('Work sheet diff'!$C94:$T94)</f>
        <v>-0.0011162828341316632</v>
      </c>
      <c r="U177" s="261">
        <f>'Work sheet diff'!T94-AVERAGE('Work sheet diff'!$C94:$T94)</f>
        <v>-0.000342686796789227</v>
      </c>
      <c r="V177" s="261">
        <f>'Work sheet diff'!U94</f>
        <v>-0.0013182363324801723</v>
      </c>
      <c r="W177" s="252"/>
    </row>
    <row r="178" spans="1:23" s="242" customFormat="1" ht="15">
      <c r="A178" s="250" t="s">
        <v>228</v>
      </c>
      <c r="B178" s="251">
        <f>AVERAGE('Work sheet diff'!C95:T95)</f>
        <v>-0.003341111253086827</v>
      </c>
      <c r="C178" s="261">
        <f>'Work sheet diff'!B95</f>
        <v>-0.06131527286921698</v>
      </c>
      <c r="D178" s="261">
        <f>'Work sheet diff'!C95-AVERAGE('Work sheet diff'!$C95:$T95)</f>
        <v>-0.0031655580309742737</v>
      </c>
      <c r="E178" s="261">
        <f>'Work sheet diff'!D95-AVERAGE('Work sheet diff'!$C95:$T95)</f>
        <v>0.0011269011151112782</v>
      </c>
      <c r="F178" s="261">
        <f>'Work sheet diff'!E95-AVERAGE('Work sheet diff'!$C95:$T95)</f>
        <v>0.003913896477282002</v>
      </c>
      <c r="G178" s="261">
        <f>'Work sheet diff'!F95-AVERAGE('Work sheet diff'!$C95:$T95)</f>
        <v>0.00030227245741387037</v>
      </c>
      <c r="H178" s="261">
        <f>'Work sheet diff'!G95-AVERAGE('Work sheet diff'!$C95:$T95)</f>
        <v>0.0011687238073413955</v>
      </c>
      <c r="I178" s="261">
        <f>'Work sheet diff'!H95-AVERAGE('Work sheet diff'!$C95:$T95)</f>
        <v>-0.002762275274035174</v>
      </c>
      <c r="J178" s="261">
        <f>'Work sheet diff'!I95-AVERAGE('Work sheet diff'!$C95:$T95)</f>
        <v>0.0009667262348121331</v>
      </c>
      <c r="K178" s="261">
        <f>'Work sheet diff'!J95-AVERAGE('Work sheet diff'!$C95:$T95)</f>
        <v>-0.003844730826933748</v>
      </c>
      <c r="L178" s="261">
        <f>'Work sheet diff'!K95-AVERAGE('Work sheet diff'!$C95:$T95)</f>
        <v>0.0036884262333327614</v>
      </c>
      <c r="M178" s="261">
        <f>'Work sheet diff'!L95-AVERAGE('Work sheet diff'!$C95:$T95)</f>
        <v>0.0030628372932590656</v>
      </c>
      <c r="N178" s="261">
        <f>'Work sheet diff'!M95-AVERAGE('Work sheet diff'!$C95:$T95)</f>
        <v>-0.004417866716591133</v>
      </c>
      <c r="O178" s="261">
        <f>'Work sheet diff'!N95-AVERAGE('Work sheet diff'!$C95:$T95)</f>
        <v>-0.0017136091584736934</v>
      </c>
      <c r="P178" s="261">
        <f>'Work sheet diff'!O95-AVERAGE('Work sheet diff'!$C95:$T95)</f>
        <v>-0.0025747534897786156</v>
      </c>
      <c r="Q178" s="261">
        <f>'Work sheet diff'!P95-AVERAGE('Work sheet diff'!$C95:$T95)</f>
        <v>-0.0006055965107078123</v>
      </c>
      <c r="R178" s="261">
        <f>'Work sheet diff'!Q95-AVERAGE('Work sheet diff'!$C95:$T95)</f>
        <v>-0.005262483925246277</v>
      </c>
      <c r="S178" s="261">
        <f>'Work sheet diff'!R95-AVERAGE('Work sheet diff'!$C95:$T95)</f>
        <v>0.0010012441340613268</v>
      </c>
      <c r="T178" s="261">
        <f>'Work sheet diff'!S95-AVERAGE('Work sheet diff'!$C95:$T95)</f>
        <v>0.0038010892103888185</v>
      </c>
      <c r="U178" s="261">
        <f>'Work sheet diff'!T95-AVERAGE('Work sheet diff'!$C95:$T95)</f>
        <v>0.005314756969738078</v>
      </c>
      <c r="V178" s="261">
        <f>'Work sheet diff'!U95</f>
        <v>-0.0009135390061167648</v>
      </c>
      <c r="W178" s="252"/>
    </row>
    <row r="179" spans="1:23" s="242" customFormat="1" ht="15">
      <c r="A179" s="250" t="s">
        <v>229</v>
      </c>
      <c r="B179" s="251">
        <f>AVERAGE('Work sheet diff'!C96:T96)</f>
        <v>5.220207141697313E-05</v>
      </c>
      <c r="C179" s="261">
        <f>'Work sheet diff'!B96</f>
        <v>-0.0003310168564550547</v>
      </c>
      <c r="D179" s="261">
        <f>'Work sheet diff'!C96-AVERAGE('Work sheet diff'!$C96:$T96)</f>
        <v>-0.00016585993026921466</v>
      </c>
      <c r="E179" s="261">
        <f>'Work sheet diff'!D96-AVERAGE('Work sheet diff'!$C96:$T96)</f>
        <v>-0.0029640288923384155</v>
      </c>
      <c r="F179" s="261">
        <f>'Work sheet diff'!E96-AVERAGE('Work sheet diff'!$C96:$T96)</f>
        <v>-5.193768583658592E-05</v>
      </c>
      <c r="G179" s="261">
        <f>'Work sheet diff'!F96-AVERAGE('Work sheet diff'!$C96:$T96)</f>
        <v>-0.0009270751110146566</v>
      </c>
      <c r="H179" s="261">
        <f>'Work sheet diff'!G96-AVERAGE('Work sheet diff'!$C96:$T96)</f>
        <v>-0.0001262554736867838</v>
      </c>
      <c r="I179" s="261">
        <f>'Work sheet diff'!H96-AVERAGE('Work sheet diff'!$C96:$T96)</f>
        <v>-0.00012775113928493052</v>
      </c>
      <c r="J179" s="261">
        <f>'Work sheet diff'!I96-AVERAGE('Work sheet diff'!$C96:$T96)</f>
        <v>-6.604247604685354E-05</v>
      </c>
      <c r="K179" s="261">
        <f>'Work sheet diff'!J96-AVERAGE('Work sheet diff'!$C96:$T96)</f>
        <v>-4.133546418301283E-05</v>
      </c>
      <c r="L179" s="261">
        <f>'Work sheet diff'!K96-AVERAGE('Work sheet diff'!$C96:$T96)</f>
        <v>0.002501966192474836</v>
      </c>
      <c r="M179" s="261">
        <f>'Work sheet diff'!L96-AVERAGE('Work sheet diff'!$C96:$T96)</f>
        <v>-3.44279474904062E-05</v>
      </c>
      <c r="N179" s="261">
        <f>'Work sheet diff'!M96-AVERAGE('Work sheet diff'!$C96:$T96)</f>
        <v>-5.09660970876995E-05</v>
      </c>
      <c r="O179" s="261">
        <f>'Work sheet diff'!N96-AVERAGE('Work sheet diff'!$C96:$T96)</f>
        <v>-3.7616164956399696E-05</v>
      </c>
      <c r="P179" s="261">
        <f>'Work sheet diff'!O96-AVERAGE('Work sheet diff'!$C96:$T96)</f>
        <v>-6.189055723169273E-05</v>
      </c>
      <c r="Q179" s="261">
        <f>'Work sheet diff'!P96-AVERAGE('Work sheet diff'!$C96:$T96)</f>
        <v>-2.3928783567831047E-05</v>
      </c>
      <c r="R179" s="261">
        <f>'Work sheet diff'!Q96-AVERAGE('Work sheet diff'!$C96:$T96)</f>
        <v>0.0010455832396915263</v>
      </c>
      <c r="S179" s="261">
        <f>'Work sheet diff'!R96-AVERAGE('Work sheet diff'!$C96:$T96)</f>
        <v>0.0011440896269535972</v>
      </c>
      <c r="T179" s="261">
        <f>'Work sheet diff'!S96-AVERAGE('Work sheet diff'!$C96:$T96)</f>
        <v>-5.7068307577533575E-05</v>
      </c>
      <c r="U179" s="261">
        <f>'Work sheet diff'!T96-AVERAGE('Work sheet diff'!$C96:$T96)</f>
        <v>4.4544971452056715E-05</v>
      </c>
      <c r="V179" s="261">
        <f>'Work sheet diff'!U96</f>
        <v>-0.00013593803400854183</v>
      </c>
      <c r="W179" s="252"/>
    </row>
    <row r="180" spans="1:23" s="242" customFormat="1" ht="15">
      <c r="A180" s="250" t="s">
        <v>230</v>
      </c>
      <c r="B180" s="251">
        <f>AVERAGE('Work sheet diff'!C97:T97)/10</f>
        <v>-0.0007251086607642906</v>
      </c>
      <c r="C180" s="261">
        <f>'Work sheet diff'!B97</f>
        <v>-0.016830612027765507</v>
      </c>
      <c r="D180" s="261">
        <f>'Work sheet diff'!C97-AVERAGE('Work sheet diff'!$C97:$T97)</f>
        <v>-0.004421524362908407</v>
      </c>
      <c r="E180" s="261">
        <f>'Work sheet diff'!D97-AVERAGE('Work sheet diff'!$C97:$T97)</f>
        <v>-0.0006879714143460869</v>
      </c>
      <c r="F180" s="261">
        <f>'Work sheet diff'!E97-AVERAGE('Work sheet diff'!$C97:$T97)</f>
        <v>0.009007193502296972</v>
      </c>
      <c r="G180" s="261">
        <f>'Work sheet diff'!F97-AVERAGE('Work sheet diff'!$C97:$T97)</f>
        <v>-0.0030494598751240115</v>
      </c>
      <c r="H180" s="261">
        <f>'Work sheet diff'!G97-AVERAGE('Work sheet diff'!$C97:$T97)</f>
        <v>0.002417830730373085</v>
      </c>
      <c r="I180" s="261">
        <f>'Work sheet diff'!H97-AVERAGE('Work sheet diff'!$C97:$T97)</f>
        <v>-0.00675521155377064</v>
      </c>
      <c r="J180" s="261">
        <f>'Work sheet diff'!I97-AVERAGE('Work sheet diff'!$C97:$T97)</f>
        <v>-0.00010183335332132875</v>
      </c>
      <c r="K180" s="261">
        <f>'Work sheet diff'!J97-AVERAGE('Work sheet diff'!$C97:$T97)</f>
        <v>-0.0058155252093824395</v>
      </c>
      <c r="L180" s="261">
        <f>'Work sheet diff'!K97-AVERAGE('Work sheet diff'!$C97:$T97)</f>
        <v>0.004954539000810756</v>
      </c>
      <c r="M180" s="261">
        <f>'Work sheet diff'!L97-AVERAGE('Work sheet diff'!$C97:$T97)</f>
        <v>0.006190932852833121</v>
      </c>
      <c r="N180" s="261">
        <f>'Work sheet diff'!M97-AVERAGE('Work sheet diff'!$C97:$T97)</f>
        <v>-0.005886718242862999</v>
      </c>
      <c r="O180" s="261">
        <f>'Work sheet diff'!N97-AVERAGE('Work sheet diff'!$C97:$T97)</f>
        <v>-0.0015726637099631345</v>
      </c>
      <c r="P180" s="261">
        <f>'Work sheet diff'!O97-AVERAGE('Work sheet diff'!$C97:$T97)</f>
        <v>-0.007328981756989559</v>
      </c>
      <c r="Q180" s="261">
        <f>'Work sheet diff'!P97-AVERAGE('Work sheet diff'!$C97:$T97)</f>
        <v>-0.00042967917573069527</v>
      </c>
      <c r="R180" s="261">
        <f>'Work sheet diff'!Q97-AVERAGE('Work sheet diff'!$C97:$T97)</f>
        <v>0.00020036800061296132</v>
      </c>
      <c r="S180" s="261">
        <f>'Work sheet diff'!R97-AVERAGE('Work sheet diff'!$C97:$T97)</f>
        <v>0.0034518290317252865</v>
      </c>
      <c r="T180" s="261">
        <f>'Work sheet diff'!S97-AVERAGE('Work sheet diff'!$C97:$T97)</f>
        <v>0.006559971591553839</v>
      </c>
      <c r="U180" s="261">
        <f>'Work sheet diff'!T97-AVERAGE('Work sheet diff'!$C97:$T97)</f>
        <v>0.0032669039441932746</v>
      </c>
      <c r="V180" s="261">
        <f>'Work sheet diff'!U97</f>
        <v>0.004812395352412985</v>
      </c>
      <c r="W180" s="252"/>
    </row>
    <row r="181" spans="1:23" s="242" customFormat="1" ht="15">
      <c r="A181" s="250" t="s">
        <v>231</v>
      </c>
      <c r="B181" s="251">
        <f>AVERAGE('Work sheet diff'!C98:T98)/10</f>
        <v>0.0007112800098170435</v>
      </c>
      <c r="C181" s="261">
        <f>'Work sheet diff'!B98/10</f>
        <v>-0.0008934564931368455</v>
      </c>
      <c r="D181" s="261">
        <f>('Work sheet diff'!C98-AVERAGE('Work sheet diff'!$C98:$T98))/10</f>
        <v>0.0012242688686631765</v>
      </c>
      <c r="E181" s="261">
        <f>('Work sheet diff'!D98-AVERAGE('Work sheet diff'!$C98:$T98))/10</f>
        <v>-0.00015374054821163793</v>
      </c>
      <c r="F181" s="261">
        <f>('Work sheet diff'!E98-AVERAGE('Work sheet diff'!$C98:$T98))/10</f>
        <v>-0.00031977254795758205</v>
      </c>
      <c r="G181" s="261">
        <f>('Work sheet diff'!F98-AVERAGE('Work sheet diff'!$C98:$T98))/10</f>
        <v>9.673530718246389E-05</v>
      </c>
      <c r="H181" s="261">
        <f>('Work sheet diff'!G98-AVERAGE('Work sheet diff'!$C98:$T98))/10</f>
        <v>0.00017107341209327223</v>
      </c>
      <c r="I181" s="261">
        <f>('Work sheet diff'!H98-AVERAGE('Work sheet diff'!$C98:$T98))/10</f>
        <v>5.3740264270307586E-05</v>
      </c>
      <c r="J181" s="261">
        <f>('Work sheet diff'!I98-AVERAGE('Work sheet diff'!$C98:$T98))/10</f>
        <v>-8.059088215474014E-05</v>
      </c>
      <c r="K181" s="261">
        <f>('Work sheet diff'!J98-AVERAGE('Work sheet diff'!$C98:$T98))/10</f>
        <v>0.0006804568991146219</v>
      </c>
      <c r="L181" s="261">
        <f>('Work sheet diff'!K98-AVERAGE('Work sheet diff'!$C98:$T98))/10</f>
        <v>0.0011145786204748561</v>
      </c>
      <c r="M181" s="261">
        <f>('Work sheet diff'!L98-AVERAGE('Work sheet diff'!$C98:$T98))/10</f>
        <v>-0.0008638964027891024</v>
      </c>
      <c r="N181" s="261">
        <f>('Work sheet diff'!M98-AVERAGE('Work sheet diff'!$C98:$T98))/10</f>
        <v>0.0003914191799622265</v>
      </c>
      <c r="O181" s="261">
        <f>('Work sheet diff'!N98-AVERAGE('Work sheet diff'!$C98:$T98))/10</f>
        <v>-0.001343065554884841</v>
      </c>
      <c r="P181" s="261">
        <f>('Work sheet diff'!O98-AVERAGE('Work sheet diff'!$C98:$T98))/10</f>
        <v>-2.8663089171711634E-05</v>
      </c>
      <c r="Q181" s="261">
        <f>('Work sheet diff'!P98-AVERAGE('Work sheet diff'!$C98:$T98))/10</f>
        <v>-0.0004895652874013185</v>
      </c>
      <c r="R181" s="261">
        <f>('Work sheet diff'!Q98-AVERAGE('Work sheet diff'!$C98:$T98))/10</f>
        <v>-1.1089041525449549E-05</v>
      </c>
      <c r="S181" s="261">
        <f>('Work sheet diff'!R98-AVERAGE('Work sheet diff'!$C98:$T98))/10</f>
        <v>0.00010928423998231625</v>
      </c>
      <c r="T181" s="261">
        <f>('Work sheet diff'!S98-AVERAGE('Work sheet diff'!$C98:$T98))/10</f>
        <v>0.0006814708086787405</v>
      </c>
      <c r="U181" s="261">
        <f>('Work sheet diff'!T98-AVERAGE('Work sheet diff'!$C98:$T98))/10</f>
        <v>-0.0012326442463255975</v>
      </c>
      <c r="V181" s="261">
        <f>'Work sheet diff'!U98/10</f>
        <v>0.0010104812184175138</v>
      </c>
      <c r="W181" s="252"/>
    </row>
    <row r="182" spans="1:23" s="242" customFormat="1" ht="15">
      <c r="A182" s="250" t="s">
        <v>232</v>
      </c>
      <c r="B182" s="251">
        <f>AVERAGE('Work sheet diff'!C99:T99)/10</f>
        <v>-0.0008959048639687071</v>
      </c>
      <c r="C182" s="261">
        <f>'Work sheet diff'!B99/10</f>
        <v>-0.007653418348153323</v>
      </c>
      <c r="D182" s="261">
        <f>('Work sheet diff'!C99-AVERAGE('Work sheet diff'!$C99:$T99))/10</f>
        <v>-9.432281495148146E-05</v>
      </c>
      <c r="E182" s="261">
        <f>('Work sheet diff'!D99-AVERAGE('Work sheet diff'!$C99:$T99))/10</f>
        <v>-0.00012029144047366654</v>
      </c>
      <c r="F182" s="261">
        <f>('Work sheet diff'!E99-AVERAGE('Work sheet diff'!$C99:$T99))/10</f>
        <v>0.0013478153129967006</v>
      </c>
      <c r="G182" s="261">
        <f>('Work sheet diff'!F99-AVERAGE('Work sheet diff'!$C99:$T99))/10</f>
        <v>-0.00028065310932798954</v>
      </c>
      <c r="H182" s="261">
        <f>('Work sheet diff'!G99-AVERAGE('Work sheet diff'!$C99:$T99))/10</f>
        <v>0.00036123305872398333</v>
      </c>
      <c r="I182" s="261">
        <f>('Work sheet diff'!H99-AVERAGE('Work sheet diff'!$C99:$T99))/10</f>
        <v>-0.0007920533134529943</v>
      </c>
      <c r="J182" s="261">
        <f>('Work sheet diff'!I99-AVERAGE('Work sheet diff'!$C99:$T99))/10</f>
        <v>-3.3555456793625366E-05</v>
      </c>
      <c r="K182" s="261">
        <f>('Work sheet diff'!J99-AVERAGE('Work sheet diff'!$C99:$T99))/10</f>
        <v>-0.0006457321134683104</v>
      </c>
      <c r="L182" s="261">
        <f>('Work sheet diff'!K99-AVERAGE('Work sheet diff'!$C99:$T99))/10</f>
        <v>0.0007548457765691137</v>
      </c>
      <c r="M182" s="261">
        <f>('Work sheet diff'!L99-AVERAGE('Work sheet diff'!$C99:$T99))/10</f>
        <v>0.00016361421706572542</v>
      </c>
      <c r="N182" s="261">
        <f>('Work sheet diff'!M99-AVERAGE('Work sheet diff'!$C99:$T99))/10</f>
        <v>-0.0009011057018934014</v>
      </c>
      <c r="O182" s="261">
        <f>('Work sheet diff'!N99-AVERAGE('Work sheet diff'!$C99:$T99))/10</f>
        <v>-0.000571525642220408</v>
      </c>
      <c r="P182" s="261">
        <f>('Work sheet diff'!O99-AVERAGE('Work sheet diff'!$C99:$T99))/10</f>
        <v>-0.00020127984530270027</v>
      </c>
      <c r="Q182" s="261">
        <f>('Work sheet diff'!P99-AVERAGE('Work sheet diff'!$C99:$T99))/10</f>
        <v>-0.00018405591883196657</v>
      </c>
      <c r="R182" s="261">
        <f>('Work sheet diff'!Q99-AVERAGE('Work sheet diff'!$C99:$T99))/10</f>
        <v>0.0001761203638177316</v>
      </c>
      <c r="S182" s="261">
        <f>('Work sheet diff'!R99-AVERAGE('Work sheet diff'!$C99:$T99))/10</f>
        <v>0.001100548939003515</v>
      </c>
      <c r="T182" s="261">
        <f>('Work sheet diff'!S99-AVERAGE('Work sheet diff'!$C99:$T99))/10</f>
        <v>0.0004953354237786891</v>
      </c>
      <c r="U182" s="261">
        <f>('Work sheet diff'!T99-AVERAGE('Work sheet diff'!$C99:$T99))/10</f>
        <v>-0.0005749377352389165</v>
      </c>
      <c r="V182" s="261">
        <f>'Work sheet diff'!U99/10</f>
        <v>0.0006407206496590965</v>
      </c>
      <c r="W182" s="252"/>
    </row>
    <row r="183" spans="1:23" s="242" customFormat="1" ht="15">
      <c r="A183" s="250" t="s">
        <v>233</v>
      </c>
      <c r="B183" s="251">
        <f>AVERAGE('Work sheet diff'!C100:T100)/10</f>
        <v>0.0013445118500679592</v>
      </c>
      <c r="C183" s="261">
        <f>'Work sheet diff'!B100/10</f>
        <v>-0.0008976755057890137</v>
      </c>
      <c r="D183" s="261">
        <f>('Work sheet diff'!C100-AVERAGE('Work sheet diff'!$C100:$T100))/10</f>
        <v>0.0001995154668374636</v>
      </c>
      <c r="E183" s="261">
        <f>('Work sheet diff'!D100-AVERAGE('Work sheet diff'!$C100:$T100))/10</f>
        <v>0.00020696440753147517</v>
      </c>
      <c r="F183" s="261">
        <f>('Work sheet diff'!E100-AVERAGE('Work sheet diff'!$C100:$T100))/10</f>
        <v>0.00021303434030651817</v>
      </c>
      <c r="G183" s="261">
        <f>('Work sheet diff'!F100-AVERAGE('Work sheet diff'!$C100:$T100))/10</f>
        <v>0.0003797364460386714</v>
      </c>
      <c r="H183" s="261">
        <f>('Work sheet diff'!G100-AVERAGE('Work sheet diff'!$C100:$T100))/10</f>
        <v>-0.00011802121769402367</v>
      </c>
      <c r="I183" s="261">
        <f>('Work sheet diff'!H100-AVERAGE('Work sheet diff'!$C100:$T100))/10</f>
        <v>-0.0007432394974871944</v>
      </c>
      <c r="J183" s="261">
        <f>('Work sheet diff'!I100-AVERAGE('Work sheet diff'!$C100:$T100))/10</f>
        <v>-0.00011831788057498072</v>
      </c>
      <c r="K183" s="261">
        <f>('Work sheet diff'!J100-AVERAGE('Work sheet diff'!$C100:$T100))/10</f>
        <v>-0.0003813665047207029</v>
      </c>
      <c r="L183" s="261">
        <f>('Work sheet diff'!K100-AVERAGE('Work sheet diff'!$C100:$T100))/10</f>
        <v>0.00028246562054804695</v>
      </c>
      <c r="M183" s="261">
        <f>('Work sheet diff'!L100-AVERAGE('Work sheet diff'!$C100:$T100))/10</f>
        <v>0.0005555603397085227</v>
      </c>
      <c r="N183" s="261">
        <f>('Work sheet diff'!M100-AVERAGE('Work sheet diff'!$C100:$T100))/10</f>
        <v>-0.00013620432670336836</v>
      </c>
      <c r="O183" s="261">
        <f>('Work sheet diff'!N100-AVERAGE('Work sheet diff'!$C100:$T100))/10</f>
        <v>-0.00017996686411248918</v>
      </c>
      <c r="P183" s="261">
        <f>('Work sheet diff'!O100-AVERAGE('Work sheet diff'!$C100:$T100))/10</f>
        <v>0.00012580465510566262</v>
      </c>
      <c r="Q183" s="261">
        <f>('Work sheet diff'!P100-AVERAGE('Work sheet diff'!$C100:$T100))/10</f>
        <v>-0.0004661021516067119</v>
      </c>
      <c r="R183" s="261">
        <f>('Work sheet diff'!Q100-AVERAGE('Work sheet diff'!$C100:$T100))/10</f>
        <v>0.0001401829737043914</v>
      </c>
      <c r="S183" s="261">
        <f>('Work sheet diff'!R100-AVERAGE('Work sheet diff'!$C100:$T100))/10</f>
        <v>0.00031610552005897924</v>
      </c>
      <c r="T183" s="261">
        <f>('Work sheet diff'!S100-AVERAGE('Work sheet diff'!$C100:$T100))/10</f>
        <v>-0.0002410786351203344</v>
      </c>
      <c r="U183" s="261">
        <f>('Work sheet diff'!T100-AVERAGE('Work sheet diff'!$C100:$T100))/10</f>
        <v>-3.507269181992484E-05</v>
      </c>
      <c r="V183" s="261">
        <f>'Work sheet diff'!U100/10</f>
        <v>0.0010314174694950895</v>
      </c>
      <c r="W183" s="252"/>
    </row>
    <row r="184" spans="1:23" s="242" customFormat="1" ht="15.75" thickBot="1">
      <c r="A184" s="265" t="s">
        <v>234</v>
      </c>
      <c r="B184" s="262">
        <f>AVERAGE('Work sheet diff'!C101:T101)/10</f>
        <v>0.0004708489387947271</v>
      </c>
      <c r="C184" s="263">
        <f>'Work sheet diff'!B101/10</f>
        <v>0.007591602460303301</v>
      </c>
      <c r="D184" s="263">
        <f>('Work sheet diff'!C101-AVERAGE('Work sheet diff'!$C101:$T101))/10</f>
        <v>0.0005827995866290025</v>
      </c>
      <c r="E184" s="263">
        <f>('Work sheet diff'!D101-AVERAGE('Work sheet diff'!$C101:$T101))/10</f>
        <v>-0.00036831559981167616</v>
      </c>
      <c r="F184" s="263">
        <f>('Work sheet diff'!E101-AVERAGE('Work sheet diff'!$C101:$T101))/10</f>
        <v>0.002873319129001883</v>
      </c>
      <c r="G184" s="263">
        <f>('Work sheet diff'!F101-AVERAGE('Work sheet diff'!$C101:$T101))/10</f>
        <v>-0.001041419243879473</v>
      </c>
      <c r="H184" s="263">
        <f>('Work sheet diff'!G101-AVERAGE('Work sheet diff'!$C101:$T101))/10</f>
        <v>0.002651462298493408</v>
      </c>
      <c r="I184" s="263">
        <f>('Work sheet diff'!H101-AVERAGE('Work sheet diff'!$C101:$T101))/10</f>
        <v>0.0016625940781544262</v>
      </c>
      <c r="J184" s="263">
        <f>('Work sheet diff'!I101-AVERAGE('Work sheet diff'!$C101:$T101))/10</f>
        <v>-0.0004615916676082854</v>
      </c>
      <c r="K184" s="263">
        <f>('Work sheet diff'!J101-AVERAGE('Work sheet diff'!$C101:$T101))/10</f>
        <v>0.002794998417137477</v>
      </c>
      <c r="L184" s="263">
        <f>('Work sheet diff'!K101-AVERAGE('Work sheet diff'!$C101:$T101))/10</f>
        <v>-0.0010248393964218455</v>
      </c>
      <c r="M184" s="263">
        <f>('Work sheet diff'!L101-AVERAGE('Work sheet diff'!$C101:$T101))/10</f>
        <v>-0.002541814108286252</v>
      </c>
      <c r="N184" s="263">
        <f>('Work sheet diff'!M101-AVERAGE('Work sheet diff'!$C101:$T101))/10</f>
        <v>-0.0005035801591337097</v>
      </c>
      <c r="O184" s="263">
        <f>('Work sheet diff'!N101-AVERAGE('Work sheet diff'!$C101:$T101))/10</f>
        <v>-0.003220966769303202</v>
      </c>
      <c r="P184" s="263">
        <f>('Work sheet diff'!O101-AVERAGE('Work sheet diff'!$C101:$T101))/10</f>
        <v>0.0026195778069679847</v>
      </c>
      <c r="Q184" s="263">
        <f>('Work sheet diff'!P101-AVERAGE('Work sheet diff'!$C101:$T101))/10</f>
        <v>-0.0013654889896421848</v>
      </c>
      <c r="R184" s="263">
        <f>('Work sheet diff'!Q101-AVERAGE('Work sheet diff'!$C101:$T101))/10</f>
        <v>0.0005042035696798498</v>
      </c>
      <c r="S184" s="263">
        <f>('Work sheet diff'!R101-AVERAGE('Work sheet diff'!$C101:$T101))/10</f>
        <v>0.0032908459934086628</v>
      </c>
      <c r="T184" s="263">
        <f>('Work sheet diff'!S101-AVERAGE('Work sheet diff'!$C101:$T101))/10</f>
        <v>-0.0030621830574387946</v>
      </c>
      <c r="U184" s="263">
        <f>('Work sheet diff'!T101-AVERAGE('Work sheet diff'!$C101:$T101))/10</f>
        <v>-0.003389601887947269</v>
      </c>
      <c r="V184" s="263">
        <f>'Work sheet diff'!U101/10</f>
        <v>-2.1896114135206476E-05</v>
      </c>
      <c r="W184" s="245"/>
    </row>
    <row r="185" spans="1:23" s="242" customFormat="1" ht="15.75" thickBot="1">
      <c r="A185" s="551" t="s">
        <v>235</v>
      </c>
      <c r="B185" s="552"/>
      <c r="C185" s="552"/>
      <c r="D185" s="552"/>
      <c r="E185" s="552"/>
      <c r="F185" s="552"/>
      <c r="G185" s="552"/>
      <c r="H185" s="552"/>
      <c r="I185" s="552"/>
      <c r="J185" s="552"/>
      <c r="K185" s="552"/>
      <c r="L185" s="552"/>
      <c r="M185" s="552"/>
      <c r="N185" s="552"/>
      <c r="O185" s="552"/>
      <c r="P185" s="552"/>
      <c r="Q185" s="552"/>
      <c r="R185" s="552"/>
      <c r="S185" s="552"/>
      <c r="T185" s="552"/>
      <c r="U185" s="552"/>
      <c r="V185" s="552"/>
      <c r="W185" s="553"/>
    </row>
    <row r="186" spans="1:23" s="242" customFormat="1" ht="15">
      <c r="A186" s="238" t="s">
        <v>202</v>
      </c>
      <c r="B186" s="239">
        <f>'Work sheet diff'!K63-'Assembly Data'!G2/10000</f>
        <v>-0.0739889999999992</v>
      </c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1"/>
    </row>
    <row r="187" spans="1:23" s="242" customFormat="1" ht="15.75" thickBot="1">
      <c r="A187" s="243" t="s">
        <v>343</v>
      </c>
      <c r="B187" s="339">
        <f>(C189+V189)/2</f>
        <v>-4496.554931400914</v>
      </c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5"/>
    </row>
    <row r="188" spans="1:23" s="242" customFormat="1" ht="15.75" thickBot="1">
      <c r="A188" s="246"/>
      <c r="B188" s="247" t="s">
        <v>203</v>
      </c>
      <c r="C188" s="382" t="s">
        <v>52</v>
      </c>
      <c r="D188" s="248" t="s">
        <v>53</v>
      </c>
      <c r="E188" s="248" t="s">
        <v>54</v>
      </c>
      <c r="F188" s="248" t="s">
        <v>55</v>
      </c>
      <c r="G188" s="248" t="s">
        <v>56</v>
      </c>
      <c r="H188" s="248" t="s">
        <v>61</v>
      </c>
      <c r="I188" s="248" t="s">
        <v>62</v>
      </c>
      <c r="J188" s="248" t="s">
        <v>63</v>
      </c>
      <c r="K188" s="248" t="s">
        <v>64</v>
      </c>
      <c r="L188" s="248" t="s">
        <v>65</v>
      </c>
      <c r="M188" s="248" t="s">
        <v>66</v>
      </c>
      <c r="N188" s="248" t="s">
        <v>67</v>
      </c>
      <c r="O188" s="248" t="s">
        <v>68</v>
      </c>
      <c r="P188" s="248" t="s">
        <v>69</v>
      </c>
      <c r="Q188" s="248" t="s">
        <v>70</v>
      </c>
      <c r="R188" s="248" t="s">
        <v>71</v>
      </c>
      <c r="S188" s="248" t="s">
        <v>72</v>
      </c>
      <c r="T188" s="248" t="s">
        <v>73</v>
      </c>
      <c r="U188" s="248" t="s">
        <v>74</v>
      </c>
      <c r="V188" s="248" t="s">
        <v>75</v>
      </c>
      <c r="W188" s="249" t="s">
        <v>76</v>
      </c>
    </row>
    <row r="189" spans="1:23" s="242" customFormat="1" ht="15.75" thickBot="1">
      <c r="A189" s="250" t="s">
        <v>204</v>
      </c>
      <c r="B189" s="251">
        <f>AVERAGE('Work sheet diff'!D107:S107)</f>
        <v>107.91704080882357</v>
      </c>
      <c r="C189" s="383">
        <f>('Summary Data'!Y2-AVERAGE('Summary Data'!$Z2:$AQ2))/AVERAGE('Summary Data'!$Z2:$AQ2)*10000</f>
        <v>-4975.160790830513</v>
      </c>
      <c r="D189" s="340">
        <f>('Summary Data'!Z2-AVERAGE('Summary Data'!$Z2:$AQ2))/AVERAGE('Summary Data'!$Z2:$AQ2)*10000</f>
        <v>-19.36798191953398</v>
      </c>
      <c r="E189" s="340">
        <f>('Summary Data'!AA2-AVERAGE('Summary Data'!$Z2:$AQ2))/AVERAGE('Summary Data'!$Z2:$AQ2)*10000</f>
        <v>0.5431853414208254</v>
      </c>
      <c r="F189" s="340">
        <f>('Summary Data'!AB2-AVERAGE('Summary Data'!$Z2:$AQ2))/AVERAGE('Summary Data'!$Z2:$AQ2)*10000</f>
        <v>0.7193023783259062</v>
      </c>
      <c r="G189" s="340">
        <f>('Summary Data'!AC2-AVERAGE('Summary Data'!$Z2:$AQ2))/AVERAGE('Summary Data'!$Z2:$AQ2)*10000</f>
        <v>1.3158278259030478</v>
      </c>
      <c r="H189" s="340">
        <f>('Summary Data'!AD2-AVERAGE('Summary Data'!$Z2:$AQ2))/AVERAGE('Summary Data'!$Z2:$AQ2)*10000</f>
        <v>1.7646422102718726</v>
      </c>
      <c r="I189" s="340">
        <f>('Summary Data'!AE2-AVERAGE('Summary Data'!$Z2:$AQ2))/AVERAGE('Summary Data'!$Z2:$AQ2)*10000</f>
        <v>1.128348399521522</v>
      </c>
      <c r="J189" s="340">
        <f>('Summary Data'!AF2-AVERAGE('Summary Data'!$Z2:$AQ2))/AVERAGE('Summary Data'!$Z2:$AQ2)*10000</f>
        <v>0.45370652428393127</v>
      </c>
      <c r="K189" s="340">
        <f>('Summary Data'!AG2-AVERAGE('Summary Data'!$Z2:$AQ2))/AVERAGE('Summary Data'!$Z2:$AQ2)*10000</f>
        <v>0.8599119481124542</v>
      </c>
      <c r="L189" s="340">
        <f>('Summary Data'!AH2-AVERAGE('Summary Data'!$Z2:$AQ2))/AVERAGE('Summary Data'!$Z2:$AQ2)*10000</f>
        <v>1.3243496180124001</v>
      </c>
      <c r="M189" s="340">
        <f>('Summary Data'!AI2-AVERAGE('Summary Data'!$Z2:$AQ2))/AVERAGE('Summary Data'!$Z2:$AQ2)*10000</f>
        <v>0.22219783867613524</v>
      </c>
      <c r="N189" s="340">
        <f>('Summary Data'!AJ2-AVERAGE('Summary Data'!$Z2:$AQ2))/AVERAGE('Summary Data'!$Z2:$AQ2)*10000</f>
        <v>1.9080923774287428</v>
      </c>
      <c r="O189" s="340">
        <f>('Summary Data'!AK2-AVERAGE('Summary Data'!$Z2:$AQ2))/AVERAGE('Summary Data'!$Z2:$AQ2)*10000</f>
        <v>2.835547418542666</v>
      </c>
      <c r="P189" s="340">
        <f>('Summary Data'!AL2-AVERAGE('Summary Data'!$Z2:$AQ2))/AVERAGE('Summary Data'!$Z2:$AQ2)*10000</f>
        <v>1.6240326404837098</v>
      </c>
      <c r="Q189" s="340">
        <f>('Summary Data'!AM2-AVERAGE('Summary Data'!$Z2:$AQ2))/AVERAGE('Summary Data'!$Z2:$AQ2)*10000</f>
        <v>1.5629597970419649</v>
      </c>
      <c r="R189" s="340">
        <f>('Summary Data'!AN2-AVERAGE('Summary Data'!$Z2:$AQ2))/AVERAGE('Summary Data'!$Z2:$AQ2)*10000</f>
        <v>2.125398076188157</v>
      </c>
      <c r="S189" s="340">
        <f>('Summary Data'!AO2-AVERAGE('Summary Data'!$Z2:$AQ2))/AVERAGE('Summary Data'!$Z2:$AQ2)*10000</f>
        <v>2.348384969686601</v>
      </c>
      <c r="T189" s="340">
        <f>('Summary Data'!AP2-AVERAGE('Summary Data'!$Z2:$AQ2))/AVERAGE('Summary Data'!$Z2:$AQ2)*10000</f>
        <v>1.3385526048575525</v>
      </c>
      <c r="U189" s="340">
        <f>('Summary Data'!AQ2-AVERAGE('Summary Data'!$Z2:$AQ2))/AVERAGE('Summary Data'!$Z2:$AQ2)*10000</f>
        <v>-2.706458049196056</v>
      </c>
      <c r="V189" s="340">
        <f>('Summary Data'!AR2-AVERAGE('Summary Data'!$Z2:$AQ2))/AVERAGE('Summary Data'!$Z2:$AQ2)*10000</f>
        <v>-4017.9490719713144</v>
      </c>
      <c r="W189" s="252"/>
    </row>
    <row r="190" spans="1:23" s="242" customFormat="1" ht="15.75" thickBot="1">
      <c r="A190" s="238"/>
      <c r="B190" s="253" t="s">
        <v>205</v>
      </c>
      <c r="C190" s="382" t="s">
        <v>52</v>
      </c>
      <c r="D190" s="254" t="s">
        <v>53</v>
      </c>
      <c r="E190" s="254" t="s">
        <v>54</v>
      </c>
      <c r="F190" s="254" t="s">
        <v>55</v>
      </c>
      <c r="G190" s="254" t="s">
        <v>56</v>
      </c>
      <c r="H190" s="254" t="s">
        <v>61</v>
      </c>
      <c r="I190" s="254" t="s">
        <v>62</v>
      </c>
      <c r="J190" s="254" t="s">
        <v>63</v>
      </c>
      <c r="K190" s="254" t="s">
        <v>64</v>
      </c>
      <c r="L190" s="254" t="s">
        <v>65</v>
      </c>
      <c r="M190" s="254" t="s">
        <v>66</v>
      </c>
      <c r="N190" s="254" t="s">
        <v>67</v>
      </c>
      <c r="O190" s="254" t="s">
        <v>68</v>
      </c>
      <c r="P190" s="254" t="s">
        <v>69</v>
      </c>
      <c r="Q190" s="254" t="s">
        <v>70</v>
      </c>
      <c r="R190" s="254" t="s">
        <v>71</v>
      </c>
      <c r="S190" s="254" t="s">
        <v>72</v>
      </c>
      <c r="T190" s="254" t="s">
        <v>73</v>
      </c>
      <c r="U190" s="254" t="s">
        <v>74</v>
      </c>
      <c r="V190" s="254" t="s">
        <v>75</v>
      </c>
      <c r="W190" s="255" t="s">
        <v>76</v>
      </c>
    </row>
    <row r="191" spans="1:23" s="242" customFormat="1" ht="15.75" thickBot="1">
      <c r="A191" s="256" t="s">
        <v>206</v>
      </c>
      <c r="B191" s="257"/>
      <c r="C191" s="341">
        <f>'Summary Data'!Y3-AVERAGE('Summary Data'!$Z3:$AQ3)</f>
        <v>4.467075888888889</v>
      </c>
      <c r="D191" s="341">
        <f>'Summary Data'!Z3-AVERAGE('Summary Data'!$Z3:$AQ3)</f>
        <v>-1.0478441111111112</v>
      </c>
      <c r="E191" s="341">
        <f>'Summary Data'!AA3-AVERAGE('Summary Data'!$Z3:$AQ3)</f>
        <v>-0.8432891111111112</v>
      </c>
      <c r="F191" s="341">
        <f>'Summary Data'!AB3-AVERAGE('Summary Data'!$Z3:$AQ3)</f>
        <v>-0.8551711111111111</v>
      </c>
      <c r="G191" s="341">
        <f>'Summary Data'!AC3-AVERAGE('Summary Data'!$Z3:$AQ3)</f>
        <v>-0.9767931111111112</v>
      </c>
      <c r="H191" s="341">
        <f>'Summary Data'!AD3-AVERAGE('Summary Data'!$Z3:$AQ3)</f>
        <v>-0.17469511111111108</v>
      </c>
      <c r="I191" s="341">
        <f>'Summary Data'!AE3-AVERAGE('Summary Data'!$Z3:$AQ3)</f>
        <v>0.009215888888888926</v>
      </c>
      <c r="J191" s="341">
        <f>'Summary Data'!AF3-AVERAGE('Summary Data'!$Z3:$AQ3)</f>
        <v>0.36193388888888894</v>
      </c>
      <c r="K191" s="341">
        <f>'Summary Data'!AG3-AVERAGE('Summary Data'!$Z3:$AQ3)</f>
        <v>0.1892238888888889</v>
      </c>
      <c r="L191" s="341">
        <f>'Summary Data'!AH3-AVERAGE('Summary Data'!$Z3:$AQ3)</f>
        <v>0.18659088888888892</v>
      </c>
      <c r="M191" s="341">
        <f>'Summary Data'!AI3-AVERAGE('Summary Data'!$Z3:$AQ3)</f>
        <v>0.637288888888889</v>
      </c>
      <c r="N191" s="341">
        <f>'Summary Data'!AJ3-AVERAGE('Summary Data'!$Z3:$AQ3)</f>
        <v>0.2561968888888889</v>
      </c>
      <c r="O191" s="341">
        <f>'Summary Data'!AK3-AVERAGE('Summary Data'!$Z3:$AQ3)</f>
        <v>0.3036888888888889</v>
      </c>
      <c r="P191" s="341">
        <f>'Summary Data'!AL3-AVERAGE('Summary Data'!$Z3:$AQ3)</f>
        <v>-0.05268111111111107</v>
      </c>
      <c r="Q191" s="341">
        <f>'Summary Data'!AM3-AVERAGE('Summary Data'!$Z3:$AQ3)</f>
        <v>0.712871888888889</v>
      </c>
      <c r="R191" s="341">
        <f>'Summary Data'!AN3-AVERAGE('Summary Data'!$Z3:$AQ3)</f>
        <v>0.3821808888888889</v>
      </c>
      <c r="S191" s="341">
        <f>'Summary Data'!AO3-AVERAGE('Summary Data'!$Z3:$AQ3)</f>
        <v>0.3772508888888889</v>
      </c>
      <c r="T191" s="341">
        <f>'Summary Data'!AP3-AVERAGE('Summary Data'!$Z3:$AQ3)</f>
        <v>0.08850588888888893</v>
      </c>
      <c r="U191" s="341">
        <f>'Summary Data'!AQ3-AVERAGE('Summary Data'!$Z3:$AQ3)</f>
        <v>0.4455248888888889</v>
      </c>
      <c r="V191" s="341">
        <f>'Summary Data'!AR3-AVERAGE('Summary Data'!$Z3:$AQ3)</f>
        <v>-0.7742611111111111</v>
      </c>
      <c r="W191" s="258"/>
    </row>
    <row r="192" spans="1:23" s="242" customFormat="1" ht="15">
      <c r="A192" s="264" t="s">
        <v>207</v>
      </c>
      <c r="B192" s="259">
        <f>-AVERAGE('Work sheet diff'!C108:T108)</f>
        <v>1.0707860498664852</v>
      </c>
      <c r="C192" s="260">
        <f>-'Work sheet diff'!B108</f>
        <v>22.904690971491494</v>
      </c>
      <c r="D192" s="260">
        <f>-('Work sheet diff'!C108-AVERAGE('Work sheet diff'!$C108:$T108))</f>
        <v>0.4602643912001969</v>
      </c>
      <c r="E192" s="260">
        <f>-('Work sheet diff'!D108-AVERAGE('Work sheet diff'!$C108:$T108))</f>
        <v>-0.07131007825903346</v>
      </c>
      <c r="F192" s="260">
        <f>-('Work sheet diff'!E108-AVERAGE('Work sheet diff'!$C108:$T108))</f>
        <v>-0.029789222519159386</v>
      </c>
      <c r="G192" s="260">
        <f>-('Work sheet diff'!F108-AVERAGE('Work sheet diff'!$C108:$T108))</f>
        <v>-0.08693570866483868</v>
      </c>
      <c r="H192" s="260">
        <f>-('Work sheet diff'!G108-AVERAGE('Work sheet diff'!$C108:$T108))</f>
        <v>-0.04665194786144311</v>
      </c>
      <c r="I192" s="260">
        <f>-('Work sheet diff'!H108-AVERAGE('Work sheet diff'!$C108:$T108))</f>
        <v>0.030427933824289655</v>
      </c>
      <c r="J192" s="260">
        <f>-('Work sheet diff'!I108-AVERAGE('Work sheet diff'!$C108:$T108))</f>
        <v>-0.04577174119742389</v>
      </c>
      <c r="K192" s="260">
        <f>-('Work sheet diff'!J108-AVERAGE('Work sheet diff'!$C108:$T108))</f>
        <v>0.057500217147039345</v>
      </c>
      <c r="L192" s="260">
        <f>-('Work sheet diff'!K108-AVERAGE('Work sheet diff'!$C108:$T108))</f>
        <v>-0.028808760818612056</v>
      </c>
      <c r="M192" s="260">
        <f>-('Work sheet diff'!L108-AVERAGE('Work sheet diff'!$C108:$T108))</f>
        <v>-0.04466617368606274</v>
      </c>
      <c r="N192" s="260">
        <f>-('Work sheet diff'!M108-AVERAGE('Work sheet diff'!$C108:$T108))</f>
        <v>-0.07065846000995224</v>
      </c>
      <c r="O192" s="260">
        <f>-('Work sheet diff'!N108-AVERAGE('Work sheet diff'!$C108:$T108))</f>
        <v>-0.03995565541243673</v>
      </c>
      <c r="P192" s="260">
        <f>-('Work sheet diff'!O108-AVERAGE('Work sheet diff'!$C108:$T108))</f>
        <v>0.019030335428077638</v>
      </c>
      <c r="Q192" s="260">
        <f>-('Work sheet diff'!P108-AVERAGE('Work sheet diff'!$C108:$T108))</f>
        <v>-0.027009304861526306</v>
      </c>
      <c r="R192" s="260">
        <f>-('Work sheet diff'!Q108-AVERAGE('Work sheet diff'!$C108:$T108))</f>
        <v>-0.043339427762645544</v>
      </c>
      <c r="S192" s="260">
        <f>-('Work sheet diff'!R108-AVERAGE('Work sheet diff'!$C108:$T108))</f>
        <v>-0.046836853288689584</v>
      </c>
      <c r="T192" s="260">
        <f>-('Work sheet diff'!S108-AVERAGE('Work sheet diff'!$C108:$T108))</f>
        <v>-0.07032146734048128</v>
      </c>
      <c r="U192" s="260">
        <f>-('Work sheet diff'!T108-AVERAGE('Work sheet diff'!$C108:$T108))</f>
        <v>0.0848319240827069</v>
      </c>
      <c r="V192" s="341">
        <f>-'Work sheet'!U108</f>
        <v>21.8724612201184</v>
      </c>
      <c r="W192" s="258"/>
    </row>
    <row r="193" spans="1:23" s="242" customFormat="1" ht="15">
      <c r="A193" s="250" t="s">
        <v>208</v>
      </c>
      <c r="B193" s="251">
        <f>AVERAGE('Work sheet diff'!C109:T109)</f>
        <v>4.617152614463204</v>
      </c>
      <c r="C193" s="261">
        <f>-'Work sheet diff'!B109</f>
        <v>-11.0065160630346</v>
      </c>
      <c r="D193" s="261">
        <f>'Work sheet diff'!C109-AVERAGE('Work sheet diff'!$C109:$T109)</f>
        <v>0.15955680373188397</v>
      </c>
      <c r="E193" s="261">
        <f>'Work sheet diff'!D109-AVERAGE('Work sheet diff'!$C109:$T109)</f>
        <v>-0.033416730853052634</v>
      </c>
      <c r="F193" s="261">
        <f>'Work sheet diff'!E109-AVERAGE('Work sheet diff'!$C109:$T109)</f>
        <v>0.02229650372286862</v>
      </c>
      <c r="G193" s="261">
        <f>'Work sheet diff'!F109-AVERAGE('Work sheet diff'!$C109:$T109)</f>
        <v>0.09447483909076482</v>
      </c>
      <c r="H193" s="261">
        <f>'Work sheet diff'!G109-AVERAGE('Work sheet diff'!$C109:$T109)</f>
        <v>-0.051026893227425596</v>
      </c>
      <c r="I193" s="261">
        <f>'Work sheet diff'!H109-AVERAGE('Work sheet diff'!$C109:$T109)</f>
        <v>0.002565268083388972</v>
      </c>
      <c r="J193" s="261">
        <f>'Work sheet diff'!I109-AVERAGE('Work sheet diff'!$C109:$T109)</f>
        <v>-0.05791693007057663</v>
      </c>
      <c r="K193" s="261">
        <f>'Work sheet diff'!J109-AVERAGE('Work sheet diff'!$C109:$T109)</f>
        <v>0.019697060364276098</v>
      </c>
      <c r="L193" s="261">
        <f>'Work sheet diff'!K109-AVERAGE('Work sheet diff'!$C109:$T109)</f>
        <v>0.056531322323131405</v>
      </c>
      <c r="M193" s="261">
        <f>'Work sheet diff'!L109-AVERAGE('Work sheet diff'!$C109:$T109)</f>
        <v>-0.0665318805766395</v>
      </c>
      <c r="N193" s="261">
        <f>'Work sheet diff'!M109-AVERAGE('Work sheet diff'!$C109:$T109)</f>
        <v>0.04762516944996609</v>
      </c>
      <c r="O193" s="261">
        <f>'Work sheet diff'!N109-AVERAGE('Work sheet diff'!$C109:$T109)</f>
        <v>0.059119349640115004</v>
      </c>
      <c r="P193" s="261">
        <f>'Work sheet diff'!O109-AVERAGE('Work sheet diff'!$C109:$T109)</f>
        <v>0.01319659871544765</v>
      </c>
      <c r="Q193" s="261">
        <f>'Work sheet diff'!P109-AVERAGE('Work sheet diff'!$C109:$T109)</f>
        <v>-0.01900506799639423</v>
      </c>
      <c r="R193" s="261">
        <f>'Work sheet diff'!Q109-AVERAGE('Work sheet diff'!$C109:$T109)</f>
        <v>-0.009453271702306587</v>
      </c>
      <c r="S193" s="261">
        <f>'Work sheet diff'!R109-AVERAGE('Work sheet diff'!$C109:$T109)</f>
        <v>-0.06591691254030518</v>
      </c>
      <c r="T193" s="261">
        <f>'Work sheet diff'!S109-AVERAGE('Work sheet diff'!$C109:$T109)</f>
        <v>-0.13016053863059085</v>
      </c>
      <c r="U193" s="261">
        <f>'Work sheet diff'!T109-AVERAGE('Work sheet diff'!$C109:$T109)</f>
        <v>-0.04163468952456295</v>
      </c>
      <c r="V193" s="261">
        <f>'Work sheet diff'!U109</f>
        <v>9.583286571559348</v>
      </c>
      <c r="W193" s="252"/>
    </row>
    <row r="194" spans="1:23" s="242" customFormat="1" ht="15">
      <c r="A194" s="250" t="s">
        <v>209</v>
      </c>
      <c r="B194" s="251">
        <f>-AVERAGE('Work sheet diff'!C110:T110)</f>
        <v>-0.014851991260175001</v>
      </c>
      <c r="C194" s="261">
        <f>-'Work sheet diff'!B110</f>
        <v>-1.219682830922137</v>
      </c>
      <c r="D194" s="261">
        <f>-('Work sheet diff'!C110-AVERAGE('Work sheet diff'!$C110:$T110))</f>
        <v>0.028271764015390173</v>
      </c>
      <c r="E194" s="261">
        <f>-('Work sheet diff'!D110-AVERAGE('Work sheet diff'!$C110:$T110))</f>
        <v>0.006749327955375292</v>
      </c>
      <c r="F194" s="261">
        <f>-('Work sheet diff'!E110-AVERAGE('Work sheet diff'!$C110:$T110))</f>
        <v>-0.020198348085193538</v>
      </c>
      <c r="G194" s="261">
        <f>-('Work sheet diff'!F110-AVERAGE('Work sheet diff'!$C110:$T110))</f>
        <v>0.02821752679701423</v>
      </c>
      <c r="H194" s="261">
        <f>-('Work sheet diff'!G110-AVERAGE('Work sheet diff'!$C110:$T110))</f>
        <v>-0.028606676623102116</v>
      </c>
      <c r="I194" s="261">
        <f>-('Work sheet diff'!H110-AVERAGE('Work sheet diff'!$C110:$T110))</f>
        <v>-0.00866914315401926</v>
      </c>
      <c r="J194" s="261">
        <f>-('Work sheet diff'!I110-AVERAGE('Work sheet diff'!$C110:$T110))</f>
        <v>0.019319693921909006</v>
      </c>
      <c r="K194" s="261">
        <f>-('Work sheet diff'!J110-AVERAGE('Work sheet diff'!$C110:$T110))</f>
        <v>-0.009756723268511184</v>
      </c>
      <c r="L194" s="261">
        <f>-('Work sheet diff'!K110-AVERAGE('Work sheet diff'!$C110:$T110))</f>
        <v>-0.006929064555005096</v>
      </c>
      <c r="M194" s="261">
        <f>-('Work sheet diff'!L110-AVERAGE('Work sheet diff'!$C110:$T110))</f>
        <v>0.0006092823375927585</v>
      </c>
      <c r="N194" s="261">
        <f>-('Work sheet diff'!M110-AVERAGE('Work sheet diff'!$C110:$T110))</f>
        <v>-0.016225425085801763</v>
      </c>
      <c r="O194" s="261">
        <f>-('Work sheet diff'!N110-AVERAGE('Work sheet diff'!$C110:$T110))</f>
        <v>-0.0028676377638438104</v>
      </c>
      <c r="P194" s="261">
        <f>-('Work sheet diff'!O110-AVERAGE('Work sheet diff'!$C110:$T110))</f>
        <v>0.005092590296409738</v>
      </c>
      <c r="Q194" s="261">
        <f>-('Work sheet diff'!P110-AVERAGE('Work sheet diff'!$C110:$T110))</f>
        <v>0.007241248533752517</v>
      </c>
      <c r="R194" s="261">
        <f>-('Work sheet diff'!Q110-AVERAGE('Work sheet diff'!$C110:$T110))</f>
        <v>-0.002133927133907327</v>
      </c>
      <c r="S194" s="261">
        <f>-('Work sheet diff'!R110-AVERAGE('Work sheet diff'!$C110:$T110))</f>
        <v>-0.002627781378277308</v>
      </c>
      <c r="T194" s="261">
        <f>-('Work sheet diff'!S110-AVERAGE('Work sheet diff'!$C110:$T110))</f>
        <v>-0.000715134533725334</v>
      </c>
      <c r="U194" s="261">
        <f>-('Work sheet diff'!T110-AVERAGE('Work sheet diff'!$C110:$T110))</f>
        <v>0.0032284277239430226</v>
      </c>
      <c r="V194" s="340">
        <f>-'Work sheet'!U110</f>
        <v>1.0236278535599754</v>
      </c>
      <c r="W194" s="252"/>
    </row>
    <row r="195" spans="1:23" s="242" customFormat="1" ht="15">
      <c r="A195" s="250" t="s">
        <v>210</v>
      </c>
      <c r="B195" s="251">
        <f>AVERAGE('Work sheet diff'!C111:T111)</f>
        <v>0.07348434225684153</v>
      </c>
      <c r="C195" s="261">
        <f>-'Work sheet diff'!B111</f>
        <v>1.2343097170923203</v>
      </c>
      <c r="D195" s="261">
        <f>'Work sheet diff'!C111-AVERAGE('Work sheet diff'!$C111:$T111)</f>
        <v>0.0011266169230661482</v>
      </c>
      <c r="E195" s="261">
        <f>'Work sheet diff'!D111-AVERAGE('Work sheet diff'!$C111:$T111)</f>
        <v>0.041677907918915166</v>
      </c>
      <c r="F195" s="261">
        <f>'Work sheet diff'!E111-AVERAGE('Work sheet diff'!$C111:$T111)</f>
        <v>-0.041559301119732314</v>
      </c>
      <c r="G195" s="261">
        <f>'Work sheet diff'!F111-AVERAGE('Work sheet diff'!$C111:$T111)</f>
        <v>0.03796484510021568</v>
      </c>
      <c r="H195" s="261">
        <f>'Work sheet diff'!G111-AVERAGE('Work sheet diff'!$C111:$T111)</f>
        <v>-0.010743644229204208</v>
      </c>
      <c r="I195" s="261">
        <f>'Work sheet diff'!H111-AVERAGE('Work sheet diff'!$C111:$T111)</f>
        <v>0.014938786246304361</v>
      </c>
      <c r="J195" s="261">
        <f>'Work sheet diff'!I111-AVERAGE('Work sheet diff'!$C111:$T111)</f>
        <v>-0.026671400485621777</v>
      </c>
      <c r="K195" s="261">
        <f>'Work sheet diff'!J111-AVERAGE('Work sheet diff'!$C111:$T111)</f>
        <v>-0.004637987195277138</v>
      </c>
      <c r="L195" s="261">
        <f>'Work sheet diff'!K111-AVERAGE('Work sheet diff'!$C111:$T111)</f>
        <v>6.116642131881456E-05</v>
      </c>
      <c r="M195" s="261">
        <f>'Work sheet diff'!L111-AVERAGE('Work sheet diff'!$C111:$T111)</f>
        <v>0.003392611704397863</v>
      </c>
      <c r="N195" s="261">
        <f>'Work sheet diff'!M111-AVERAGE('Work sheet diff'!$C111:$T111)</f>
        <v>0.008812258896942135</v>
      </c>
      <c r="O195" s="261">
        <f>'Work sheet diff'!N111-AVERAGE('Work sheet diff'!$C111:$T111)</f>
        <v>-0.0030183162382281248</v>
      </c>
      <c r="P195" s="261">
        <f>'Work sheet diff'!O111-AVERAGE('Work sheet diff'!$C111:$T111)</f>
        <v>0.003105898407008839</v>
      </c>
      <c r="Q195" s="261">
        <f>'Work sheet diff'!P111-AVERAGE('Work sheet diff'!$C111:$T111)</f>
        <v>-0.006288522210061126</v>
      </c>
      <c r="R195" s="261">
        <f>'Work sheet diff'!Q111-AVERAGE('Work sheet diff'!$C111:$T111)</f>
        <v>0.0039727440356665256</v>
      </c>
      <c r="S195" s="261">
        <f>'Work sheet diff'!R111-AVERAGE('Work sheet diff'!$C111:$T111)</f>
        <v>-0.010073155157474575</v>
      </c>
      <c r="T195" s="261">
        <f>'Work sheet diff'!S111-AVERAGE('Work sheet diff'!$C111:$T111)</f>
        <v>-0.008652370346003052</v>
      </c>
      <c r="U195" s="261">
        <f>'Work sheet diff'!T111-AVERAGE('Work sheet diff'!$C111:$T111)</f>
        <v>-0.0034081386722334683</v>
      </c>
      <c r="V195" s="261">
        <f>'Work sheet diff'!U111</f>
        <v>0.08057931898855797</v>
      </c>
      <c r="W195" s="252"/>
    </row>
    <row r="196" spans="1:23" s="242" customFormat="1" ht="15">
      <c r="A196" s="250" t="s">
        <v>211</v>
      </c>
      <c r="B196" s="251">
        <f>-AVERAGE('Work sheet diff'!C112:T112)</f>
        <v>-0.028910461495183844</v>
      </c>
      <c r="C196" s="261">
        <f>-'Work sheet diff'!B112</f>
        <v>-0.6565774093865933</v>
      </c>
      <c r="D196" s="261">
        <f>-('Work sheet diff'!C112-AVERAGE('Work sheet diff'!$C112:$T112))</f>
        <v>0.0005223770302443843</v>
      </c>
      <c r="E196" s="261">
        <f>-('Work sheet diff'!D112-AVERAGE('Work sheet diff'!$C112:$T112))</f>
        <v>-0.008524986408823938</v>
      </c>
      <c r="F196" s="261">
        <f>-('Work sheet diff'!E112-AVERAGE('Work sheet diff'!$C112:$T112))</f>
        <v>-0.006496548629917352</v>
      </c>
      <c r="G196" s="261">
        <f>-('Work sheet diff'!F112-AVERAGE('Work sheet diff'!$C112:$T112))</f>
        <v>0.0147288614270903</v>
      </c>
      <c r="H196" s="261">
        <f>-('Work sheet diff'!G112-AVERAGE('Work sheet diff'!$C112:$T112))</f>
        <v>-0.009345432283828121</v>
      </c>
      <c r="I196" s="261">
        <f>-('Work sheet diff'!H112-AVERAGE('Work sheet diff'!$C112:$T112))</f>
        <v>0.004221794568961861</v>
      </c>
      <c r="J196" s="261">
        <f>-('Work sheet diff'!I112-AVERAGE('Work sheet diff'!$C112:$T112))</f>
        <v>-0.0042915563063630965</v>
      </c>
      <c r="K196" s="261">
        <f>-('Work sheet diff'!J112-AVERAGE('Work sheet diff'!$C112:$T112))</f>
        <v>0.0053542737832633705</v>
      </c>
      <c r="L196" s="261">
        <f>-('Work sheet diff'!K112-AVERAGE('Work sheet diff'!$C112:$T112))</f>
        <v>0.0023378653165733523</v>
      </c>
      <c r="M196" s="261">
        <f>-('Work sheet diff'!L112-AVERAGE('Work sheet diff'!$C112:$T112))</f>
        <v>-0.0020572510796633</v>
      </c>
      <c r="N196" s="261">
        <f>-('Work sheet diff'!M112-AVERAGE('Work sheet diff'!$C112:$T112))</f>
        <v>-0.003082773207421695</v>
      </c>
      <c r="O196" s="261">
        <f>-('Work sheet diff'!N112-AVERAGE('Work sheet diff'!$C112:$T112))</f>
        <v>-0.006550857663632059</v>
      </c>
      <c r="P196" s="261">
        <f>-('Work sheet diff'!O112-AVERAGE('Work sheet diff'!$C112:$T112))</f>
        <v>0.007956648857699929</v>
      </c>
      <c r="Q196" s="261">
        <f>-('Work sheet diff'!P112-AVERAGE('Work sheet diff'!$C112:$T112))</f>
        <v>0.0029261535619707693</v>
      </c>
      <c r="R196" s="261">
        <f>-('Work sheet diff'!Q112-AVERAGE('Work sheet diff'!$C112:$T112))</f>
        <v>0.0029424418558694557</v>
      </c>
      <c r="S196" s="261">
        <f>-('Work sheet diff'!R112-AVERAGE('Work sheet diff'!$C112:$T112))</f>
        <v>-0.0011371320486391542</v>
      </c>
      <c r="T196" s="261">
        <f>-('Work sheet diff'!S112-AVERAGE('Work sheet diff'!$C112:$T112))</f>
        <v>-0.0006028138847829247</v>
      </c>
      <c r="U196" s="261">
        <f>-('Work sheet diff'!T112-AVERAGE('Work sheet diff'!$C112:$T112))</f>
        <v>0.001098935111398313</v>
      </c>
      <c r="V196" s="261">
        <f>-'Work sheet diff'!U112</f>
        <v>0.0021457435409227565</v>
      </c>
      <c r="W196" s="252"/>
    </row>
    <row r="197" spans="1:23" s="242" customFormat="1" ht="15">
      <c r="A197" s="250" t="s">
        <v>212</v>
      </c>
      <c r="B197" s="251">
        <f>AVERAGE('Work sheet diff'!C113:T113)</f>
        <v>0.0009346369539421732</v>
      </c>
      <c r="C197" s="261">
        <f>-'Work sheet diff'!B113</f>
        <v>-0.3338132391138391</v>
      </c>
      <c r="D197" s="261">
        <f>'Work sheet diff'!C113-AVERAGE('Work sheet diff'!$C113:$T113)</f>
        <v>-0.007540666067590222</v>
      </c>
      <c r="E197" s="261">
        <f>'Work sheet diff'!D113-AVERAGE('Work sheet diff'!$C113:$T113)</f>
        <v>0.0005874887802751102</v>
      </c>
      <c r="F197" s="261">
        <f>'Work sheet diff'!E113-AVERAGE('Work sheet diff'!$C113:$T113)</f>
        <v>-0.0016519653733116182</v>
      </c>
      <c r="G197" s="261">
        <f>'Work sheet diff'!F113-AVERAGE('Work sheet diff'!$C113:$T113)</f>
        <v>0.007700738318135743</v>
      </c>
      <c r="H197" s="261">
        <f>'Work sheet diff'!G113-AVERAGE('Work sheet diff'!$C113:$T113)</f>
        <v>-0.005397945223805471</v>
      </c>
      <c r="I197" s="261">
        <f>'Work sheet diff'!H113-AVERAGE('Work sheet diff'!$C113:$T113)</f>
        <v>0.00832892511466717</v>
      </c>
      <c r="J197" s="261">
        <f>'Work sheet diff'!I113-AVERAGE('Work sheet diff'!$C113:$T113)</f>
        <v>-0.009563686468340197</v>
      </c>
      <c r="K197" s="261">
        <f>'Work sheet diff'!J113-AVERAGE('Work sheet diff'!$C113:$T113)</f>
        <v>4.140158314110598E-05</v>
      </c>
      <c r="L197" s="261">
        <f>'Work sheet diff'!K113-AVERAGE('Work sheet diff'!$C113:$T113)</f>
        <v>-0.0008798315529232973</v>
      </c>
      <c r="M197" s="261">
        <f>'Work sheet diff'!L113-AVERAGE('Work sheet diff'!$C113:$T113)</f>
        <v>0.004220081460105403</v>
      </c>
      <c r="N197" s="261">
        <f>'Work sheet diff'!M113-AVERAGE('Work sheet diff'!$C113:$T113)</f>
        <v>0.0017686582453272002</v>
      </c>
      <c r="O197" s="261">
        <f>'Work sheet diff'!N113-AVERAGE('Work sheet diff'!$C113:$T113)</f>
        <v>-0.002573055293121721</v>
      </c>
      <c r="P197" s="261">
        <f>'Work sheet diff'!O113-AVERAGE('Work sheet diff'!$C113:$T113)</f>
        <v>0.004315832726398757</v>
      </c>
      <c r="Q197" s="261">
        <f>'Work sheet diff'!P113-AVERAGE('Work sheet diff'!$C113:$T113)</f>
        <v>-0.0006241354292500315</v>
      </c>
      <c r="R197" s="261">
        <f>'Work sheet diff'!Q113-AVERAGE('Work sheet diff'!$C113:$T113)</f>
        <v>0.0004124802113597189</v>
      </c>
      <c r="S197" s="261">
        <f>'Work sheet diff'!R113-AVERAGE('Work sheet diff'!$C113:$T113)</f>
        <v>-0.000552679052456965</v>
      </c>
      <c r="T197" s="261">
        <f>'Work sheet diff'!S113-AVERAGE('Work sheet diff'!$C113:$T113)</f>
        <v>-0.0009302857989088956</v>
      </c>
      <c r="U197" s="261">
        <f>'Work sheet diff'!T113-AVERAGE('Work sheet diff'!$C113:$T113)</f>
        <v>0.0023386438202982105</v>
      </c>
      <c r="V197" s="261">
        <f>'Work sheet diff'!U113</f>
        <v>0.025767025786679887</v>
      </c>
      <c r="W197" s="252"/>
    </row>
    <row r="198" spans="1:23" s="242" customFormat="1" ht="15">
      <c r="A198" s="250" t="s">
        <v>213</v>
      </c>
      <c r="B198" s="251">
        <f>-AVERAGE('Work sheet diff'!C114:T114)</f>
        <v>-0.006890989069892862</v>
      </c>
      <c r="C198" s="261">
        <f>-'Work sheet diff'!B114</f>
        <v>-0.13738854008801343</v>
      </c>
      <c r="D198" s="261">
        <f>-('Work sheet diff'!C114-AVERAGE('Work sheet diff'!$C114:$T114))</f>
        <v>0.0030615285083220685</v>
      </c>
      <c r="E198" s="261">
        <f>-('Work sheet diff'!D114-AVERAGE('Work sheet diff'!$C114:$T114))</f>
        <v>0.0009050038455282244</v>
      </c>
      <c r="F198" s="261">
        <f>-('Work sheet diff'!E114-AVERAGE('Work sheet diff'!$C114:$T114))</f>
        <v>-0.001494577243266044</v>
      </c>
      <c r="G198" s="261">
        <f>-('Work sheet diff'!F114-AVERAGE('Work sheet diff'!$C114:$T114))</f>
        <v>0.0020709421032590386</v>
      </c>
      <c r="H198" s="261">
        <f>-('Work sheet diff'!G114-AVERAGE('Work sheet diff'!$C114:$T114))</f>
        <v>-0.005481459476696445</v>
      </c>
      <c r="I198" s="261">
        <f>-('Work sheet diff'!H114-AVERAGE('Work sheet diff'!$C114:$T114))</f>
        <v>-0.00287593440585169</v>
      </c>
      <c r="J198" s="261">
        <f>-('Work sheet diff'!I114-AVERAGE('Work sheet diff'!$C114:$T114))</f>
        <v>-0.0006564337684426</v>
      </c>
      <c r="K198" s="261">
        <f>-('Work sheet diff'!J114-AVERAGE('Work sheet diff'!$C114:$T114))</f>
        <v>0.004007183579881754</v>
      </c>
      <c r="L198" s="261">
        <f>-('Work sheet diff'!K114-AVERAGE('Work sheet diff'!$C114:$T114))</f>
        <v>-0.0031433513453673666</v>
      </c>
      <c r="M198" s="261">
        <f>-('Work sheet diff'!L114-AVERAGE('Work sheet diff'!$C114:$T114))</f>
        <v>-0.0005605236772393109</v>
      </c>
      <c r="N198" s="261">
        <f>-('Work sheet diff'!M114-AVERAGE('Work sheet diff'!$C114:$T114))</f>
        <v>-0.001399600935038007</v>
      </c>
      <c r="O198" s="261">
        <f>-('Work sheet diff'!N114-AVERAGE('Work sheet diff'!$C114:$T114))</f>
        <v>-0.0023046007189146582</v>
      </c>
      <c r="P198" s="261">
        <f>-('Work sheet diff'!O114-AVERAGE('Work sheet diff'!$C114:$T114))</f>
        <v>0.0014014990468824125</v>
      </c>
      <c r="Q198" s="261">
        <f>-('Work sheet diff'!P114-AVERAGE('Work sheet diff'!$C114:$T114))</f>
        <v>0.004798115013899841</v>
      </c>
      <c r="R198" s="261">
        <f>-('Work sheet diff'!Q114-AVERAGE('Work sheet diff'!$C114:$T114))</f>
        <v>0.0006717266582090334</v>
      </c>
      <c r="S198" s="261">
        <f>-('Work sheet diff'!R114-AVERAGE('Work sheet diff'!$C114:$T114))</f>
        <v>-7.916375891993052E-05</v>
      </c>
      <c r="T198" s="261">
        <f>-('Work sheet diff'!S114-AVERAGE('Work sheet diff'!$C114:$T114))</f>
        <v>-0.00012312613348280498</v>
      </c>
      <c r="U198" s="261">
        <f>-('Work sheet diff'!T114-AVERAGE('Work sheet diff'!$C114:$T114))</f>
        <v>0.0012027727072365024</v>
      </c>
      <c r="V198" s="261">
        <f>-'Work sheet diff'!U114</f>
        <v>-0.00908354997375405</v>
      </c>
      <c r="W198" s="252"/>
    </row>
    <row r="199" spans="1:23" s="242" customFormat="1" ht="15">
      <c r="A199" s="250" t="s">
        <v>214</v>
      </c>
      <c r="B199" s="251">
        <f>AVERAGE('Work sheet diff'!C115:T115)</f>
        <v>0.02337649778853101</v>
      </c>
      <c r="C199" s="261">
        <f>-'Work sheet diff'!B115</f>
        <v>-0.0018981375375750065</v>
      </c>
      <c r="D199" s="261">
        <f>'Work sheet diff'!C115-AVERAGE('Work sheet diff'!$C115:$T115)</f>
        <v>0.005311944475804301</v>
      </c>
      <c r="E199" s="261">
        <f>'Work sheet diff'!D115-AVERAGE('Work sheet diff'!$C115:$T115)</f>
        <v>0.0010892283766511003</v>
      </c>
      <c r="F199" s="261">
        <f>'Work sheet diff'!E115-AVERAGE('Work sheet diff'!$C115:$T115)</f>
        <v>-0.0008715328247244601</v>
      </c>
      <c r="G199" s="261">
        <f>'Work sheet diff'!F115-AVERAGE('Work sheet diff'!$C115:$T115)</f>
        <v>-9.191098120131178E-05</v>
      </c>
      <c r="H199" s="261">
        <f>'Work sheet diff'!G115-AVERAGE('Work sheet diff'!$C115:$T115)</f>
        <v>0.0008828787483463087</v>
      </c>
      <c r="I199" s="261">
        <f>'Work sheet diff'!H115-AVERAGE('Work sheet diff'!$C115:$T115)</f>
        <v>0.0025170063927931786</v>
      </c>
      <c r="J199" s="261">
        <f>'Work sheet diff'!I115-AVERAGE('Work sheet diff'!$C115:$T115)</f>
        <v>-0.002629514558576126</v>
      </c>
      <c r="K199" s="261">
        <f>'Work sheet diff'!J115-AVERAGE('Work sheet diff'!$C115:$T115)</f>
        <v>-0.0017116922145645717</v>
      </c>
      <c r="L199" s="261">
        <f>'Work sheet diff'!K115-AVERAGE('Work sheet diff'!$C115:$T115)</f>
        <v>-0.001265584309502684</v>
      </c>
      <c r="M199" s="261">
        <f>'Work sheet diff'!L115-AVERAGE('Work sheet diff'!$C115:$T115)</f>
        <v>0.0012646230586915753</v>
      </c>
      <c r="N199" s="261">
        <f>'Work sheet diff'!M115-AVERAGE('Work sheet diff'!$C115:$T115)</f>
        <v>0.0002486958913351413</v>
      </c>
      <c r="O199" s="261">
        <f>'Work sheet diff'!N115-AVERAGE('Work sheet diff'!$C115:$T115)</f>
        <v>7.925671898601286E-05</v>
      </c>
      <c r="P199" s="261">
        <f>'Work sheet diff'!O115-AVERAGE('Work sheet diff'!$C115:$T115)</f>
        <v>-0.0002066671755409609</v>
      </c>
      <c r="Q199" s="261">
        <f>'Work sheet diff'!P115-AVERAGE('Work sheet diff'!$C115:$T115)</f>
        <v>-0.0006126290628584129</v>
      </c>
      <c r="R199" s="261">
        <f>'Work sheet diff'!Q115-AVERAGE('Work sheet diff'!$C115:$T115)</f>
        <v>-0.004200261163896265</v>
      </c>
      <c r="S199" s="261">
        <f>'Work sheet diff'!R115-AVERAGE('Work sheet diff'!$C115:$T115)</f>
        <v>-0.003461941425932865</v>
      </c>
      <c r="T199" s="261">
        <f>'Work sheet diff'!S115-AVERAGE('Work sheet diff'!$C115:$T115)</f>
        <v>-0.0015069652877903149</v>
      </c>
      <c r="U199" s="261">
        <f>'Work sheet diff'!T115-AVERAGE('Work sheet diff'!$C115:$T115)</f>
        <v>0.005165065341980361</v>
      </c>
      <c r="V199" s="261">
        <f>'Work sheet diff'!U115</f>
        <v>0.024488812232288437</v>
      </c>
      <c r="W199" s="252"/>
    </row>
    <row r="200" spans="1:23" s="242" customFormat="1" ht="15">
      <c r="A200" s="250" t="s">
        <v>215</v>
      </c>
      <c r="B200" s="251">
        <f>-AVERAGE('Work sheet diff'!C116:T116)</f>
        <v>9.456208855532245E-06</v>
      </c>
      <c r="C200" s="261">
        <f>-'Work sheet diff'!B116</f>
        <v>0.0006826487008211507</v>
      </c>
      <c r="D200" s="261">
        <f>-('Work sheet diff'!C116-AVERAGE('Work sheet diff'!$C116:$T116))</f>
        <v>6.68585269380248E-07</v>
      </c>
      <c r="E200" s="261">
        <f>-('Work sheet diff'!D116-AVERAGE('Work sheet diff'!$C116:$T116))</f>
        <v>-9.120582503806743E-06</v>
      </c>
      <c r="F200" s="261">
        <f>-('Work sheet diff'!E116-AVERAGE('Work sheet diff'!$C116:$T116))</f>
        <v>-0.00011290253737328489</v>
      </c>
      <c r="G200" s="261">
        <f>-('Work sheet diff'!F116-AVERAGE('Work sheet diff'!$C116:$T116))</f>
        <v>-0.0003188422709931781</v>
      </c>
      <c r="H200" s="261">
        <f>-('Work sheet diff'!G116-AVERAGE('Work sheet diff'!$C116:$T116))</f>
        <v>1.0308499654226067E-05</v>
      </c>
      <c r="I200" s="261">
        <f>-('Work sheet diff'!H116-AVERAGE('Work sheet diff'!$C116:$T116))</f>
        <v>-2.007976171224567E-05</v>
      </c>
      <c r="J200" s="261">
        <f>-('Work sheet diff'!I116-AVERAGE('Work sheet diff'!$C116:$T116))</f>
        <v>-0.000103701161669013</v>
      </c>
      <c r="K200" s="261">
        <f>-('Work sheet diff'!J116-AVERAGE('Work sheet diff'!$C116:$T116))</f>
        <v>0.0004656508389934556</v>
      </c>
      <c r="L200" s="261">
        <f>-('Work sheet diff'!K116-AVERAGE('Work sheet diff'!$C116:$T116))</f>
        <v>-9.832296127974044E-06</v>
      </c>
      <c r="M200" s="261">
        <f>-('Work sheet diff'!L116-AVERAGE('Work sheet diff'!$C116:$T116))</f>
        <v>-1.6257380782440352E-05</v>
      </c>
      <c r="N200" s="261">
        <f>-('Work sheet diff'!M116-AVERAGE('Work sheet diff'!$C116:$T116))</f>
        <v>-9.837042236753099E-06</v>
      </c>
      <c r="O200" s="261">
        <f>-('Work sheet diff'!N116-AVERAGE('Work sheet diff'!$C116:$T116))</f>
        <v>8.53434045759997E-06</v>
      </c>
      <c r="P200" s="261">
        <f>-('Work sheet diff'!O116-AVERAGE('Work sheet diff'!$C116:$T116))</f>
        <v>-1.9631107225024895E-05</v>
      </c>
      <c r="Q200" s="261">
        <f>-('Work sheet diff'!P116-AVERAGE('Work sheet diff'!$C116:$T116))</f>
        <v>-1.5927299335195362E-06</v>
      </c>
      <c r="R200" s="261">
        <f>-('Work sheet diff'!Q116-AVERAGE('Work sheet diff'!$C116:$T116))</f>
        <v>8.688478380189901E-05</v>
      </c>
      <c r="S200" s="261">
        <f>-('Work sheet diff'!R116-AVERAGE('Work sheet diff'!$C116:$T116))</f>
        <v>9.06773732272901E-06</v>
      </c>
      <c r="T200" s="261">
        <f>-('Work sheet diff'!S116-AVERAGE('Work sheet diff'!$C116:$T116))</f>
        <v>8.391656033829104E-06</v>
      </c>
      <c r="U200" s="261">
        <f>-('Work sheet diff'!T116-AVERAGE('Work sheet diff'!$C116:$T116))</f>
        <v>3.2290429024121355E-05</v>
      </c>
      <c r="V200" s="340">
        <f>-'Work sheet'!U116</f>
        <v>0</v>
      </c>
      <c r="W200" s="252"/>
    </row>
    <row r="201" spans="1:23" s="242" customFormat="1" ht="15">
      <c r="A201" s="250" t="s">
        <v>216</v>
      </c>
      <c r="B201" s="251">
        <f>AVERAGE('Work sheet diff'!C117:T117)</f>
        <v>0.006746346936232427</v>
      </c>
      <c r="C201" s="261">
        <f>-'Work sheet diff'!B117</f>
        <v>-0.007611168149520453</v>
      </c>
      <c r="D201" s="261">
        <f>'Work sheet diff'!C117-AVERAGE('Work sheet diff'!$C117:$T117)</f>
        <v>0.0019410104453427956</v>
      </c>
      <c r="E201" s="261">
        <f>'Work sheet diff'!D117-AVERAGE('Work sheet diff'!$C117:$T117)</f>
        <v>-5.9284848072370736E-05</v>
      </c>
      <c r="F201" s="261">
        <f>'Work sheet diff'!E117-AVERAGE('Work sheet diff'!$C117:$T117)</f>
        <v>-0.0009308399862185558</v>
      </c>
      <c r="G201" s="261">
        <f>'Work sheet diff'!F117-AVERAGE('Work sheet diff'!$C117:$T117)</f>
        <v>-0.00014419837391575936</v>
      </c>
      <c r="H201" s="261">
        <f>'Work sheet diff'!G117-AVERAGE('Work sheet diff'!$C117:$T117)</f>
        <v>0.0007095147573602644</v>
      </c>
      <c r="I201" s="261">
        <f>'Work sheet diff'!H117-AVERAGE('Work sheet diff'!$C117:$T117)</f>
        <v>0.00047912050617916584</v>
      </c>
      <c r="J201" s="261">
        <f>'Work sheet diff'!I117-AVERAGE('Work sheet diff'!$C117:$T117)</f>
        <v>-0.0011225219448962476</v>
      </c>
      <c r="K201" s="261">
        <f>'Work sheet diff'!J117-AVERAGE('Work sheet diff'!$C117:$T117)</f>
        <v>-0.0006766470589454222</v>
      </c>
      <c r="L201" s="261">
        <f>'Work sheet diff'!K117-AVERAGE('Work sheet diff'!$C117:$T117)</f>
        <v>-0.0009347167599165086</v>
      </c>
      <c r="M201" s="261">
        <f>'Work sheet diff'!L117-AVERAGE('Work sheet diff'!$C117:$T117)</f>
        <v>0.00176938043579279</v>
      </c>
      <c r="N201" s="261">
        <f>'Work sheet diff'!M117-AVERAGE('Work sheet diff'!$C117:$T117)</f>
        <v>-0.00023317376634289684</v>
      </c>
      <c r="O201" s="261">
        <f>'Work sheet diff'!N117-AVERAGE('Work sheet diff'!$C117:$T117)</f>
        <v>0.0002614584042551892</v>
      </c>
      <c r="P201" s="261">
        <f>'Work sheet diff'!O117-AVERAGE('Work sheet diff'!$C117:$T117)</f>
        <v>0.0014967758181436818</v>
      </c>
      <c r="Q201" s="261">
        <f>'Work sheet diff'!P117-AVERAGE('Work sheet diff'!$C117:$T117)</f>
        <v>-0.00019466093175445238</v>
      </c>
      <c r="R201" s="261">
        <f>'Work sheet diff'!Q117-AVERAGE('Work sheet diff'!$C117:$T117)</f>
        <v>-0.001558371623061815</v>
      </c>
      <c r="S201" s="261">
        <f>'Work sheet diff'!R117-AVERAGE('Work sheet diff'!$C117:$T117)</f>
        <v>-9.233633470627674E-05</v>
      </c>
      <c r="T201" s="261">
        <f>'Work sheet diff'!S117-AVERAGE('Work sheet diff'!$C117:$T117)</f>
        <v>-0.0005209241161966294</v>
      </c>
      <c r="U201" s="261">
        <f>'Work sheet diff'!T117-AVERAGE('Work sheet diff'!$C117:$T117)</f>
        <v>-0.00018958462304695563</v>
      </c>
      <c r="V201" s="261">
        <f>'Work sheet diff'!U117</f>
        <v>0.012841724489625173</v>
      </c>
      <c r="W201" s="252"/>
    </row>
    <row r="202" spans="1:23" s="242" customFormat="1" ht="15">
      <c r="A202" s="250" t="s">
        <v>217</v>
      </c>
      <c r="B202" s="251">
        <f>-AVERAGE('Work sheet diff'!C118:T118)/10</f>
        <v>-0.0012622118813130773</v>
      </c>
      <c r="C202" s="261">
        <f>'Work sheet diff'!B118/10</f>
        <v>-0.00305603494948737</v>
      </c>
      <c r="D202" s="261">
        <f>-('Work sheet diff'!C118-AVERAGE('Work sheet diff'!$C118:$T118))/10</f>
        <v>0.0011234566805433353</v>
      </c>
      <c r="E202" s="261">
        <f>-('Work sheet diff'!D118-AVERAGE('Work sheet diff'!$C118:$T118))/10</f>
        <v>-0.0009129811567014971</v>
      </c>
      <c r="F202" s="261">
        <f>-('Work sheet diff'!E118-AVERAGE('Work sheet diff'!$C118:$T118))/10</f>
        <v>0.00012278416128575897</v>
      </c>
      <c r="G202" s="261">
        <f>-('Work sheet diff'!F118-AVERAGE('Work sheet diff'!$C118:$T118))/10</f>
        <v>-0.0004099410618874845</v>
      </c>
      <c r="H202" s="261">
        <f>-('Work sheet diff'!G118-AVERAGE('Work sheet diff'!$C118:$T118))/10</f>
        <v>-0.0003539690398668933</v>
      </c>
      <c r="I202" s="261">
        <f>-('Work sheet diff'!H118-AVERAGE('Work sheet diff'!$C118:$T118))/10</f>
        <v>0.0004300415508543702</v>
      </c>
      <c r="J202" s="261">
        <f>-('Work sheet diff'!I118-AVERAGE('Work sheet diff'!$C118:$T118))/10</f>
        <v>7.57436247586729E-05</v>
      </c>
      <c r="K202" s="261">
        <f>-('Work sheet diff'!J118-AVERAGE('Work sheet diff'!$C118:$T118))/10</f>
        <v>-7.27317842000641E-05</v>
      </c>
      <c r="L202" s="261">
        <f>-('Work sheet diff'!K118-AVERAGE('Work sheet diff'!$C118:$T118))/10</f>
        <v>-0.0010556147130954927</v>
      </c>
      <c r="M202" s="261">
        <f>-('Work sheet diff'!L118-AVERAGE('Work sheet diff'!$C118:$T118))/10</f>
        <v>0.0003652701809620729</v>
      </c>
      <c r="N202" s="261">
        <f>-('Work sheet diff'!M118-AVERAGE('Work sheet diff'!$C118:$T118))/10</f>
        <v>-5.6689276438528534E-05</v>
      </c>
      <c r="O202" s="261">
        <f>-('Work sheet diff'!N118-AVERAGE('Work sheet diff'!$C118:$T118))/10</f>
        <v>0.0002596919838255583</v>
      </c>
      <c r="P202" s="261">
        <f>-('Work sheet diff'!O118-AVERAGE('Work sheet diff'!$C118:$T118))/10</f>
        <v>-0.00023822199052841338</v>
      </c>
      <c r="Q202" s="261">
        <f>-('Work sheet diff'!P118-AVERAGE('Work sheet diff'!$C118:$T118))/10</f>
        <v>0.00019982892963967789</v>
      </c>
      <c r="R202" s="261">
        <f>-('Work sheet diff'!Q118-AVERAGE('Work sheet diff'!$C118:$T118))/10</f>
        <v>0.00010510777868876498</v>
      </c>
      <c r="S202" s="261">
        <f>-('Work sheet diff'!R118-AVERAGE('Work sheet diff'!$C118:$T118))/10</f>
        <v>-0.0003276675182508456</v>
      </c>
      <c r="T202" s="261">
        <f>-('Work sheet diff'!S118-AVERAGE('Work sheet diff'!$C118:$T118))/10</f>
        <v>0.0007324386024297289</v>
      </c>
      <c r="U202" s="261">
        <f>-('Work sheet diff'!T118-AVERAGE('Work sheet diff'!$C118:$T118))/10</f>
        <v>1.3453047981280483E-05</v>
      </c>
      <c r="V202" s="340">
        <f>-'Work sheet'!U118/10</f>
        <v>0.001153032339706461</v>
      </c>
      <c r="W202" s="252"/>
    </row>
    <row r="203" spans="1:23" s="242" customFormat="1" ht="15">
      <c r="A203" s="250" t="s">
        <v>218</v>
      </c>
      <c r="B203" s="251">
        <f>AVERAGE('Work sheet diff'!C119:T119)/10</f>
        <v>0.0023738748041278344</v>
      </c>
      <c r="C203" s="261">
        <f>'Work sheet diff'!B119/10</f>
        <v>0.0067288925507766745</v>
      </c>
      <c r="D203" s="261">
        <f>('Work sheet diff'!C119-AVERAGE('Work sheet diff'!$C119:$T119))/10</f>
        <v>-0.00010793677426536586</v>
      </c>
      <c r="E203" s="261">
        <f>('Work sheet diff'!D119-AVERAGE('Work sheet diff'!$C119:$T119))/10</f>
        <v>-0.00046190923599282173</v>
      </c>
      <c r="F203" s="261">
        <f>('Work sheet diff'!E119-AVERAGE('Work sheet diff'!$C119:$T119))/10</f>
        <v>-0.0006987225384036011</v>
      </c>
      <c r="G203" s="261">
        <f>('Work sheet diff'!F119-AVERAGE('Work sheet diff'!$C119:$T119))/10</f>
        <v>5.276399242787333E-06</v>
      </c>
      <c r="H203" s="261">
        <f>('Work sheet diff'!G119-AVERAGE('Work sheet diff'!$C119:$T119))/10</f>
        <v>0.0008736717909190769</v>
      </c>
      <c r="I203" s="261">
        <f>('Work sheet diff'!H119-AVERAGE('Work sheet diff'!$C119:$T119))/10</f>
        <v>0.0001375064947840815</v>
      </c>
      <c r="J203" s="261">
        <f>('Work sheet diff'!I119-AVERAGE('Work sheet diff'!$C119:$T119))/10</f>
        <v>-0.00013261698739517046</v>
      </c>
      <c r="K203" s="261">
        <f>('Work sheet diff'!J119-AVERAGE('Work sheet diff'!$C119:$T119))/10</f>
        <v>0.000813769334886226</v>
      </c>
      <c r="L203" s="261">
        <f>('Work sheet diff'!K119-AVERAGE('Work sheet diff'!$C119:$T119))/10</f>
        <v>-0.0003779678857483523</v>
      </c>
      <c r="M203" s="261">
        <f>('Work sheet diff'!L119-AVERAGE('Work sheet diff'!$C119:$T119))/10</f>
        <v>0.0001121099013298682</v>
      </c>
      <c r="N203" s="261">
        <f>('Work sheet diff'!M119-AVERAGE('Work sheet diff'!$C119:$T119))/10</f>
        <v>-0.00030772576075690643</v>
      </c>
      <c r="O203" s="261">
        <f>('Work sheet diff'!N119-AVERAGE('Work sheet diff'!$C119:$T119))/10</f>
        <v>0.0003768351465113895</v>
      </c>
      <c r="P203" s="261">
        <f>('Work sheet diff'!O119-AVERAGE('Work sheet diff'!$C119:$T119))/10</f>
        <v>0.00041055676694858463</v>
      </c>
      <c r="Q203" s="261">
        <f>('Work sheet diff'!P119-AVERAGE('Work sheet diff'!$C119:$T119))/10</f>
        <v>-0.00021970456302579654</v>
      </c>
      <c r="R203" s="261">
        <f>('Work sheet diff'!Q119-AVERAGE('Work sheet diff'!$C119:$T119))/10</f>
        <v>-0.0002813760280467342</v>
      </c>
      <c r="S203" s="261">
        <f>('Work sheet diff'!R119-AVERAGE('Work sheet diff'!$C119:$T119))/10</f>
        <v>0.001090387591951858</v>
      </c>
      <c r="T203" s="261">
        <f>('Work sheet diff'!S119-AVERAGE('Work sheet diff'!$C119:$T119))/10</f>
        <v>-0.0009714613695997216</v>
      </c>
      <c r="U203" s="261">
        <f>('Work sheet diff'!T119-AVERAGE('Work sheet diff'!$C119:$T119))/10</f>
        <v>-0.00026069228333939625</v>
      </c>
      <c r="V203" s="261">
        <f>'Work sheet diff'!U119/10</f>
        <v>0.0014682562246725664</v>
      </c>
      <c r="W203" s="252"/>
    </row>
    <row r="204" spans="1:23" s="242" customFormat="1" ht="15">
      <c r="A204" s="250" t="s">
        <v>219</v>
      </c>
      <c r="B204" s="251">
        <f>-AVERAGE('Work sheet diff'!C120:T120)/10</f>
        <v>-0.001567876163779484</v>
      </c>
      <c r="C204" s="261">
        <f>'Work sheet diff'!B120/10</f>
        <v>-0.0023271965718264158</v>
      </c>
      <c r="D204" s="261">
        <f>-('Work sheet diff'!C120-AVERAGE('Work sheet diff'!$C120:$T120))/10</f>
        <v>0.000304541732997831</v>
      </c>
      <c r="E204" s="261">
        <f>-('Work sheet diff'!D120-AVERAGE('Work sheet diff'!$C120:$T120))/10</f>
        <v>-0.0001998997881271166</v>
      </c>
      <c r="F204" s="261">
        <f>-('Work sheet diff'!E120-AVERAGE('Work sheet diff'!$C120:$T120))/10</f>
        <v>0.00047403426683580684</v>
      </c>
      <c r="G204" s="261">
        <f>-('Work sheet diff'!F120-AVERAGE('Work sheet diff'!$C120:$T120))/10</f>
        <v>-0.0004919291253083286</v>
      </c>
      <c r="H204" s="261">
        <f>-('Work sheet diff'!G120-AVERAGE('Work sheet diff'!$C120:$T120))/10</f>
        <v>0.00029586122480900823</v>
      </c>
      <c r="I204" s="261">
        <f>-('Work sheet diff'!H120-AVERAGE('Work sheet diff'!$C120:$T120))/10</f>
        <v>0.0008154722536246686</v>
      </c>
      <c r="J204" s="261">
        <f>-('Work sheet diff'!I120-AVERAGE('Work sheet diff'!$C120:$T120))/10</f>
        <v>-3.31402665307394E-05</v>
      </c>
      <c r="K204" s="261">
        <f>-('Work sheet diff'!J120-AVERAGE('Work sheet diff'!$C120:$T120))/10</f>
        <v>0.0007460813735791525</v>
      </c>
      <c r="L204" s="261">
        <f>-('Work sheet diff'!K120-AVERAGE('Work sheet diff'!$C120:$T120))/10</f>
        <v>-0.000927237439616772</v>
      </c>
      <c r="M204" s="261">
        <f>-('Work sheet diff'!L120-AVERAGE('Work sheet diff'!$C120:$T120))/10</f>
        <v>0.0003290590302368118</v>
      </c>
      <c r="N204" s="261">
        <f>-('Work sheet diff'!M120-AVERAGE('Work sheet diff'!$C120:$T120))/10</f>
        <v>4.737329863142882E-05</v>
      </c>
      <c r="O204" s="261">
        <f>-('Work sheet diff'!N120-AVERAGE('Work sheet diff'!$C120:$T120))/10</f>
        <v>-0.0006937322516939657</v>
      </c>
      <c r="P204" s="261">
        <f>-('Work sheet diff'!O120-AVERAGE('Work sheet diff'!$C120:$T120))/10</f>
        <v>4.5089459377479003E-05</v>
      </c>
      <c r="Q204" s="261">
        <f>-('Work sheet diff'!P120-AVERAGE('Work sheet diff'!$C120:$T120))/10</f>
        <v>-8.980676117032634E-05</v>
      </c>
      <c r="R204" s="261">
        <f>-('Work sheet diff'!Q120-AVERAGE('Work sheet diff'!$C120:$T120))/10</f>
        <v>3.5407746982020653E-05</v>
      </c>
      <c r="S204" s="261">
        <f>-('Work sheet diff'!R120-AVERAGE('Work sheet diff'!$C120:$T120))/10</f>
        <v>0.00010859770183430095</v>
      </c>
      <c r="T204" s="261">
        <f>-('Work sheet diff'!S120-AVERAGE('Work sheet diff'!$C120:$T120))/10</f>
        <v>-0.0006805050780784916</v>
      </c>
      <c r="U204" s="261">
        <f>-('Work sheet diff'!T120-AVERAGE('Work sheet diff'!$C120:$T120))/10</f>
        <v>-8.526737838277197E-05</v>
      </c>
      <c r="V204" s="340">
        <f>-'Work sheet'!U120/10</f>
        <v>0.004924352250637804</v>
      </c>
      <c r="W204" s="252"/>
    </row>
    <row r="205" spans="1:23" s="242" customFormat="1" ht="15.75" thickBot="1">
      <c r="A205" s="250" t="s">
        <v>220</v>
      </c>
      <c r="B205" s="262">
        <f>AVERAGE('Work sheet diff'!C121:T121)/10</f>
        <v>-0.004691953069679849</v>
      </c>
      <c r="C205" s="263">
        <f>'Work sheet diff'!B121/10</f>
        <v>-0.011053378991971452</v>
      </c>
      <c r="D205" s="263">
        <f>('Work sheet diff'!C121-AVERAGE('Work sheet diff'!$C121:$T121))/10</f>
        <v>-3.4944218455746497E-05</v>
      </c>
      <c r="E205" s="263">
        <f>('Work sheet diff'!D121-AVERAGE('Work sheet diff'!$C121:$T121))/10</f>
        <v>-0.0004288479472692987</v>
      </c>
      <c r="F205" s="263">
        <f>('Work sheet diff'!E121-AVERAGE('Work sheet diff'!$C121:$T121))/10</f>
        <v>-0.00035098693032014976</v>
      </c>
      <c r="G205" s="263">
        <f>('Work sheet diff'!F121-AVERAGE('Work sheet diff'!$C121:$T121))/10</f>
        <v>1.600883239171319E-05</v>
      </c>
      <c r="H205" s="263">
        <f>('Work sheet diff'!G121-AVERAGE('Work sheet diff'!$C121:$T121))/10</f>
        <v>0.0008291227306968018</v>
      </c>
      <c r="I205" s="263">
        <f>('Work sheet diff'!H121-AVERAGE('Work sheet diff'!$C121:$T121))/10</f>
        <v>-0.0017059562523540502</v>
      </c>
      <c r="J205" s="263">
        <f>('Work sheet diff'!I121-AVERAGE('Work sheet diff'!$C121:$T121))/10</f>
        <v>0.0007140995103578164</v>
      </c>
      <c r="K205" s="263">
        <f>('Work sheet diff'!J121-AVERAGE('Work sheet diff'!$C121:$T121))/10</f>
        <v>0.0010834698493408638</v>
      </c>
      <c r="L205" s="263">
        <f>('Work sheet diff'!K121-AVERAGE('Work sheet diff'!$C121:$T121))/10</f>
        <v>-0.000852957947269304</v>
      </c>
      <c r="M205" s="263">
        <f>('Work sheet diff'!L121-AVERAGE('Work sheet diff'!$C121:$T121))/10</f>
        <v>-0.001827614896421842</v>
      </c>
      <c r="N205" s="263">
        <f>('Work sheet diff'!M121-AVERAGE('Work sheet diff'!$C121:$T121))/10</f>
        <v>0.00020483018832391717</v>
      </c>
      <c r="O205" s="263">
        <f>('Work sheet diff'!N121-AVERAGE('Work sheet diff'!$C121:$T121))/10</f>
        <v>0.0015052079849340858</v>
      </c>
      <c r="P205" s="263">
        <f>('Work sheet diff'!O121-AVERAGE('Work sheet diff'!$C121:$T121))/10</f>
        <v>0.0002945237476459521</v>
      </c>
      <c r="Q205" s="263">
        <f>('Work sheet diff'!P121-AVERAGE('Work sheet diff'!$C121:$T121))/10</f>
        <v>-0.00056590421845574</v>
      </c>
      <c r="R205" s="263">
        <f>('Work sheet diff'!Q121-AVERAGE('Work sheet diff'!$C121:$T121))/10</f>
        <v>0.0015248866290018836</v>
      </c>
      <c r="S205" s="263">
        <f>('Work sheet diff'!R121-AVERAGE('Work sheet diff'!$C121:$T121))/10</f>
        <v>0.00010594561205272968</v>
      </c>
      <c r="T205" s="263">
        <f>('Work sheet diff'!S121-AVERAGE('Work sheet diff'!$C121:$T121))/10</f>
        <v>-0.0007124296421845609</v>
      </c>
      <c r="U205" s="263">
        <f>('Work sheet diff'!T121-AVERAGE('Work sheet diff'!$C121:$T121))/10</f>
        <v>0.00020154696798493424</v>
      </c>
      <c r="V205" s="263">
        <f>'Work sheet diff'!U121/10</f>
        <v>-0.012463110491132572</v>
      </c>
      <c r="W205" s="245"/>
    </row>
    <row r="206" spans="1:23" s="242" customFormat="1" ht="15">
      <c r="A206" s="264" t="s">
        <v>221</v>
      </c>
      <c r="B206" s="251">
        <f>AVERAGE('Work sheet diff'!C128:T128)</f>
        <v>-0.10643408500137289</v>
      </c>
      <c r="C206" s="261">
        <f>'Work sheet diff'!B128</f>
        <v>-8.195328282425105</v>
      </c>
      <c r="D206" s="261">
        <f>'Work sheet diff'!C128-AVERAGE('Work sheet diff'!$C128:$T128)</f>
        <v>0.15893538360036918</v>
      </c>
      <c r="E206" s="261">
        <f>'Work sheet diff'!D128-AVERAGE('Work sheet diff'!$C128:$T128)</f>
        <v>-0.06025639909546071</v>
      </c>
      <c r="F206" s="261">
        <f>'Work sheet diff'!E128-AVERAGE('Work sheet diff'!$C128:$T128)</f>
        <v>0.06219088419136978</v>
      </c>
      <c r="G206" s="261">
        <f>'Work sheet diff'!F128-AVERAGE('Work sheet diff'!$C128:$T128)</f>
        <v>-0.2989449188665575</v>
      </c>
      <c r="H206" s="261">
        <f>'Work sheet diff'!G128-AVERAGE('Work sheet diff'!$C128:$T128)</f>
        <v>0.17065580199243616</v>
      </c>
      <c r="I206" s="261">
        <f>'Work sheet diff'!H128-AVERAGE('Work sheet diff'!$C128:$T128)</f>
        <v>-0.0156817420718027</v>
      </c>
      <c r="J206" s="261">
        <f>'Work sheet diff'!I128-AVERAGE('Work sheet diff'!$C128:$T128)</f>
        <v>-0.04899979808735608</v>
      </c>
      <c r="K206" s="261">
        <f>'Work sheet diff'!J128-AVERAGE('Work sheet diff'!$C128:$T128)</f>
        <v>-0.03180403744002866</v>
      </c>
      <c r="L206" s="261">
        <f>'Work sheet diff'!K128-AVERAGE('Work sheet diff'!$C128:$T128)</f>
        <v>-0.05187435198396359</v>
      </c>
      <c r="M206" s="261">
        <f>'Work sheet diff'!L128-AVERAGE('Work sheet diff'!$C128:$T128)</f>
        <v>0.06298028462316499</v>
      </c>
      <c r="N206" s="261">
        <f>'Work sheet diff'!M128-AVERAGE('Work sheet diff'!$C128:$T128)</f>
        <v>-0.038767961658828315</v>
      </c>
      <c r="O206" s="261">
        <f>'Work sheet diff'!N128-AVERAGE('Work sheet diff'!$C128:$T128)</f>
        <v>0.06038785664633842</v>
      </c>
      <c r="P206" s="261">
        <f>'Work sheet diff'!O128-AVERAGE('Work sheet diff'!$C128:$T128)</f>
        <v>0.017764042827087906</v>
      </c>
      <c r="Q206" s="261">
        <f>'Work sheet diff'!P128-AVERAGE('Work sheet diff'!$C128:$T128)</f>
        <v>0.18249787064200032</v>
      </c>
      <c r="R206" s="261">
        <f>'Work sheet diff'!Q128-AVERAGE('Work sheet diff'!$C128:$T128)</f>
        <v>-0.008160989312404138</v>
      </c>
      <c r="S206" s="261">
        <f>'Work sheet diff'!R128-AVERAGE('Work sheet diff'!$C128:$T128)</f>
        <v>-0.03470581810700821</v>
      </c>
      <c r="T206" s="261">
        <f>'Work sheet diff'!S128-AVERAGE('Work sheet diff'!$C128:$T128)</f>
        <v>-0.12908066357298734</v>
      </c>
      <c r="U206" s="261">
        <f>'Work sheet diff'!T128-AVERAGE('Work sheet diff'!$C128:$T128)</f>
        <v>0.002864555673630781</v>
      </c>
      <c r="V206" s="261">
        <f>'Work sheet diff'!U128</f>
        <v>-0.15338545857706665</v>
      </c>
      <c r="W206" s="252"/>
    </row>
    <row r="207" spans="1:23" s="242" customFormat="1" ht="15">
      <c r="A207" s="250" t="s">
        <v>222</v>
      </c>
      <c r="B207" s="251">
        <f>AVERAGE('Work sheet diff'!C129:T129)</f>
        <v>-0.03137040245879805</v>
      </c>
      <c r="C207" s="261">
        <f>'Work sheet diff'!B129</f>
        <v>-3.1861637661468567</v>
      </c>
      <c r="D207" s="261">
        <f>'Work sheet diff'!C129-AVERAGE('Work sheet diff'!$C129:$T129)</f>
        <v>0.0016091812861651345</v>
      </c>
      <c r="E207" s="261">
        <f>'Work sheet diff'!D129-AVERAGE('Work sheet diff'!$C129:$T129)</f>
        <v>-0.06977457411914231</v>
      </c>
      <c r="F207" s="261">
        <f>'Work sheet diff'!E129-AVERAGE('Work sheet diff'!$C129:$T129)</f>
        <v>-0.013996157152890293</v>
      </c>
      <c r="G207" s="261">
        <f>'Work sheet diff'!F129-AVERAGE('Work sheet diff'!$C129:$T129)</f>
        <v>-0.011964459748978577</v>
      </c>
      <c r="H207" s="261">
        <f>'Work sheet diff'!G129-AVERAGE('Work sheet diff'!$C129:$T129)</f>
        <v>-0.0245979288231207</v>
      </c>
      <c r="I207" s="261">
        <f>'Work sheet diff'!H129-AVERAGE('Work sheet diff'!$C129:$T129)</f>
        <v>-0.03445217250478415</v>
      </c>
      <c r="J207" s="261">
        <f>'Work sheet diff'!I129-AVERAGE('Work sheet diff'!$C129:$T129)</f>
        <v>-0.011952341679694334</v>
      </c>
      <c r="K207" s="261">
        <f>'Work sheet diff'!J129-AVERAGE('Work sheet diff'!$C129:$T129)</f>
        <v>0.032803549311141364</v>
      </c>
      <c r="L207" s="261">
        <f>'Work sheet diff'!K129-AVERAGE('Work sheet diff'!$C129:$T129)</f>
        <v>0.02198504856057784</v>
      </c>
      <c r="M207" s="261">
        <f>'Work sheet diff'!L129-AVERAGE('Work sheet diff'!$C129:$T129)</f>
        <v>0.08942239817676642</v>
      </c>
      <c r="N207" s="261">
        <f>'Work sheet diff'!M129-AVERAGE('Work sheet diff'!$C129:$T129)</f>
        <v>0.017813177871449586</v>
      </c>
      <c r="O207" s="261">
        <f>'Work sheet diff'!N129-AVERAGE('Work sheet diff'!$C129:$T129)</f>
        <v>0.00924677951651906</v>
      </c>
      <c r="P207" s="261">
        <f>'Work sheet diff'!O129-AVERAGE('Work sheet diff'!$C129:$T129)</f>
        <v>-0.054307238052863166</v>
      </c>
      <c r="Q207" s="261">
        <f>'Work sheet diff'!P129-AVERAGE('Work sheet diff'!$C129:$T129)</f>
        <v>0.0511575017330399</v>
      </c>
      <c r="R207" s="261">
        <f>'Work sheet diff'!Q129-AVERAGE('Work sheet diff'!$C129:$T129)</f>
        <v>0.061631764978983594</v>
      </c>
      <c r="S207" s="261">
        <f>'Work sheet diff'!R129-AVERAGE('Work sheet diff'!$C129:$T129)</f>
        <v>-0.010831609577945295</v>
      </c>
      <c r="T207" s="261">
        <f>'Work sheet diff'!S129-AVERAGE('Work sheet diff'!$C129:$T129)</f>
        <v>-0.03009017229067966</v>
      </c>
      <c r="U207" s="261">
        <f>'Work sheet diff'!T129-AVERAGE('Work sheet diff'!$C129:$T129)</f>
        <v>-0.02370274748454429</v>
      </c>
      <c r="V207" s="261">
        <f>'Work sheet diff'!U129</f>
        <v>-0.02311425885295243</v>
      </c>
      <c r="W207" s="252"/>
    </row>
    <row r="208" spans="1:23" s="242" customFormat="1" ht="15">
      <c r="A208" s="250" t="s">
        <v>223</v>
      </c>
      <c r="B208" s="251">
        <f>AVERAGE('Work sheet diff'!C130:T130)</f>
        <v>0.01813315923352875</v>
      </c>
      <c r="C208" s="261">
        <f>'Work sheet diff'!B130</f>
        <v>-1.455255797911481</v>
      </c>
      <c r="D208" s="261">
        <f>'Work sheet diff'!C130-AVERAGE('Work sheet diff'!$C130:$T130)</f>
        <v>0.04605292298694007</v>
      </c>
      <c r="E208" s="261">
        <f>'Work sheet diff'!D130-AVERAGE('Work sheet diff'!$C130:$T130)</f>
        <v>-0.0008484919466011827</v>
      </c>
      <c r="F208" s="261">
        <f>'Work sheet diff'!E130-AVERAGE('Work sheet diff'!$C130:$T130)</f>
        <v>0.01813207052188538</v>
      </c>
      <c r="G208" s="261">
        <f>'Work sheet diff'!F130-AVERAGE('Work sheet diff'!$C130:$T130)</f>
        <v>-0.000605010945859092</v>
      </c>
      <c r="H208" s="261">
        <f>'Work sheet diff'!G130-AVERAGE('Work sheet diff'!$C130:$T130)</f>
        <v>0.0037751463641532527</v>
      </c>
      <c r="I208" s="261">
        <f>'Work sheet diff'!H130-AVERAGE('Work sheet diff'!$C130:$T130)</f>
        <v>0.024547566522402826</v>
      </c>
      <c r="J208" s="261">
        <f>'Work sheet diff'!I130-AVERAGE('Work sheet diff'!$C130:$T130)</f>
        <v>-0.019675500611183606</v>
      </c>
      <c r="K208" s="261">
        <f>'Work sheet diff'!J130-AVERAGE('Work sheet diff'!$C130:$T130)</f>
        <v>0.010307405428122706</v>
      </c>
      <c r="L208" s="261">
        <f>'Work sheet diff'!K130-AVERAGE('Work sheet diff'!$C130:$T130)</f>
        <v>-0.004147764813781974</v>
      </c>
      <c r="M208" s="261">
        <f>'Work sheet diff'!L130-AVERAGE('Work sheet diff'!$C130:$T130)</f>
        <v>-0.005574042786931511</v>
      </c>
      <c r="N208" s="261">
        <f>'Work sheet diff'!M130-AVERAGE('Work sheet diff'!$C130:$T130)</f>
        <v>-0.0036794704781941585</v>
      </c>
      <c r="O208" s="261">
        <f>'Work sheet diff'!N130-AVERAGE('Work sheet diff'!$C130:$T130)</f>
        <v>-0.020192619217570918</v>
      </c>
      <c r="P208" s="261">
        <f>'Work sheet diff'!O130-AVERAGE('Work sheet diff'!$C130:$T130)</f>
        <v>0.03429068710384754</v>
      </c>
      <c r="Q208" s="261">
        <f>'Work sheet diff'!P130-AVERAGE('Work sheet diff'!$C130:$T130)</f>
        <v>-0.015593376883475497</v>
      </c>
      <c r="R208" s="261">
        <f>'Work sheet diff'!Q130-AVERAGE('Work sheet diff'!$C130:$T130)</f>
        <v>-0.017682256662255747</v>
      </c>
      <c r="S208" s="261">
        <f>'Work sheet diff'!R130-AVERAGE('Work sheet diff'!$C130:$T130)</f>
        <v>-0.021911908435344175</v>
      </c>
      <c r="T208" s="261">
        <f>'Work sheet diff'!S130-AVERAGE('Work sheet diff'!$C130:$T130)</f>
        <v>-0.021410242375489042</v>
      </c>
      <c r="U208" s="261">
        <f>'Work sheet diff'!T130-AVERAGE('Work sheet diff'!$C130:$T130)</f>
        <v>-0.005785113770664808</v>
      </c>
      <c r="V208" s="261">
        <f>'Work sheet diff'!U130</f>
        <v>-0.09895327530299826</v>
      </c>
      <c r="W208" s="252"/>
    </row>
    <row r="209" spans="1:23" s="242" customFormat="1" ht="15">
      <c r="A209" s="250" t="s">
        <v>224</v>
      </c>
      <c r="B209" s="251">
        <f>AVERAGE('Work sheet diff'!C131:T131)</f>
        <v>0.006384428849614387</v>
      </c>
      <c r="C209" s="261">
        <f>'Work sheet diff'!B131</f>
        <v>-0.11367160744563964</v>
      </c>
      <c r="D209" s="261">
        <f>'Work sheet diff'!C131-AVERAGE('Work sheet diff'!$C131:$T131)</f>
        <v>0.00976483872946413</v>
      </c>
      <c r="E209" s="261">
        <f>'Work sheet diff'!D131-AVERAGE('Work sheet diff'!$C131:$T131)</f>
        <v>-0.01027317829022784</v>
      </c>
      <c r="F209" s="261">
        <f>'Work sheet diff'!E131-AVERAGE('Work sheet diff'!$C131:$T131)</f>
        <v>-0.008917858632210816</v>
      </c>
      <c r="G209" s="261">
        <f>'Work sheet diff'!F131-AVERAGE('Work sheet diff'!$C131:$T131)</f>
        <v>0.006728595129528992</v>
      </c>
      <c r="H209" s="261">
        <f>'Work sheet diff'!G131-AVERAGE('Work sheet diff'!$C131:$T131)</f>
        <v>0.009574574570833733</v>
      </c>
      <c r="I209" s="261">
        <f>'Work sheet diff'!H131-AVERAGE('Work sheet diff'!$C131:$T131)</f>
        <v>0.0027046805417833657</v>
      </c>
      <c r="J209" s="261">
        <f>'Work sheet diff'!I131-AVERAGE('Work sheet diff'!$C131:$T131)</f>
        <v>-0.0058525435122778295</v>
      </c>
      <c r="K209" s="261">
        <f>'Work sheet diff'!J131-AVERAGE('Work sheet diff'!$C131:$T131)</f>
        <v>-0.0029392279639853976</v>
      </c>
      <c r="L209" s="261">
        <f>'Work sheet diff'!K131-AVERAGE('Work sheet diff'!$C131:$T131)</f>
        <v>-0.005736626054802001</v>
      </c>
      <c r="M209" s="261">
        <f>'Work sheet diff'!L131-AVERAGE('Work sheet diff'!$C131:$T131)</f>
        <v>0.0061825647397468035</v>
      </c>
      <c r="N209" s="261">
        <f>'Work sheet diff'!M131-AVERAGE('Work sheet diff'!$C131:$T131)</f>
        <v>-0.008374787612873599</v>
      </c>
      <c r="O209" s="261">
        <f>'Work sheet diff'!N131-AVERAGE('Work sheet diff'!$C131:$T131)</f>
        <v>0.004932128965379121</v>
      </c>
      <c r="P209" s="261">
        <f>'Work sheet diff'!O131-AVERAGE('Work sheet diff'!$C131:$T131)</f>
        <v>0.003070432689780366</v>
      </c>
      <c r="Q209" s="261">
        <f>'Work sheet diff'!P131-AVERAGE('Work sheet diff'!$C131:$T131)</f>
        <v>0.00038111014856014383</v>
      </c>
      <c r="R209" s="261">
        <f>'Work sheet diff'!Q131-AVERAGE('Work sheet diff'!$C131:$T131)</f>
        <v>0.00271793024706966</v>
      </c>
      <c r="S209" s="261">
        <f>'Work sheet diff'!R131-AVERAGE('Work sheet diff'!$C131:$T131)</f>
        <v>0.0012279198786001883</v>
      </c>
      <c r="T209" s="261">
        <f>'Work sheet diff'!S131-AVERAGE('Work sheet diff'!$C131:$T131)</f>
        <v>-0.005653062851228853</v>
      </c>
      <c r="U209" s="261">
        <f>'Work sheet diff'!T131-AVERAGE('Work sheet diff'!$C131:$T131)</f>
        <v>0.00046250927685983004</v>
      </c>
      <c r="V209" s="261">
        <f>'Work sheet diff'!U131</f>
        <v>0.03738359690951576</v>
      </c>
      <c r="W209" s="252"/>
    </row>
    <row r="210" spans="1:23" s="242" customFormat="1" ht="15">
      <c r="A210" s="250" t="s">
        <v>225</v>
      </c>
      <c r="B210" s="251">
        <f>AVERAGE('Work sheet diff'!C132:T132)</f>
        <v>0.0064993498119796725</v>
      </c>
      <c r="C210" s="261">
        <f>'Work sheet diff'!B132</f>
        <v>-0.13981733357323753</v>
      </c>
      <c r="D210" s="261">
        <f>'Work sheet diff'!C132-AVERAGE('Work sheet diff'!$C132:$T132)</f>
        <v>-0.0006822356889797862</v>
      </c>
      <c r="E210" s="261">
        <f>'Work sheet diff'!D132-AVERAGE('Work sheet diff'!$C132:$T132)</f>
        <v>0.0012991343729713556</v>
      </c>
      <c r="F210" s="261">
        <f>'Work sheet diff'!E132-AVERAGE('Work sheet diff'!$C132:$T132)</f>
        <v>-0.0031760556475211935</v>
      </c>
      <c r="G210" s="261">
        <f>'Work sheet diff'!F132-AVERAGE('Work sheet diff'!$C132:$T132)</f>
        <v>0.0049399426602565535</v>
      </c>
      <c r="H210" s="261">
        <f>'Work sheet diff'!G132-AVERAGE('Work sheet diff'!$C132:$T132)</f>
        <v>0.0060896228523923054</v>
      </c>
      <c r="I210" s="261">
        <f>'Work sheet diff'!H132-AVERAGE('Work sheet diff'!$C132:$T132)</f>
        <v>0.011387770146991515</v>
      </c>
      <c r="J210" s="261">
        <f>'Work sheet diff'!I132-AVERAGE('Work sheet diff'!$C132:$T132)</f>
        <v>-0.007287016602215889</v>
      </c>
      <c r="K210" s="261">
        <f>'Work sheet diff'!J132-AVERAGE('Work sheet diff'!$C132:$T132)</f>
        <v>-0.0009997710582890715</v>
      </c>
      <c r="L210" s="261">
        <f>'Work sheet diff'!K132-AVERAGE('Work sheet diff'!$C132:$T132)</f>
        <v>0.005433990819431314</v>
      </c>
      <c r="M210" s="261">
        <f>'Work sheet diff'!L132-AVERAGE('Work sheet diff'!$C132:$T132)</f>
        <v>-0.00414302210621665</v>
      </c>
      <c r="N210" s="261">
        <f>'Work sheet diff'!M132-AVERAGE('Work sheet diff'!$C132:$T132)</f>
        <v>0.0006172423487528084</v>
      </c>
      <c r="O210" s="261">
        <f>'Work sheet diff'!N132-AVERAGE('Work sheet diff'!$C132:$T132)</f>
        <v>-4.8160471036409747E-05</v>
      </c>
      <c r="P210" s="261">
        <f>'Work sheet diff'!O132-AVERAGE('Work sheet diff'!$C132:$T132)</f>
        <v>0.0006186286232092233</v>
      </c>
      <c r="Q210" s="261">
        <f>'Work sheet diff'!P132-AVERAGE('Work sheet diff'!$C132:$T132)</f>
        <v>-0.0020388521141525145</v>
      </c>
      <c r="R210" s="261">
        <f>'Work sheet diff'!Q132-AVERAGE('Work sheet diff'!$C132:$T132)</f>
        <v>-0.0008921755972148438</v>
      </c>
      <c r="S210" s="261">
        <f>'Work sheet diff'!R132-AVERAGE('Work sheet diff'!$C132:$T132)</f>
        <v>-0.0008414155317414615</v>
      </c>
      <c r="T210" s="261">
        <f>'Work sheet diff'!S132-AVERAGE('Work sheet diff'!$C132:$T132)</f>
        <v>-0.006158175951351068</v>
      </c>
      <c r="U210" s="261">
        <f>'Work sheet diff'!T132-AVERAGE('Work sheet diff'!$C132:$T132)</f>
        <v>-0.004119451055286195</v>
      </c>
      <c r="V210" s="261">
        <f>'Work sheet diff'!U132</f>
        <v>0.002171632790891241</v>
      </c>
      <c r="W210" s="252"/>
    </row>
    <row r="211" spans="1:23" s="242" customFormat="1" ht="15">
      <c r="A211" s="250" t="s">
        <v>226</v>
      </c>
      <c r="B211" s="251">
        <f>AVERAGE('Work sheet diff'!C133:T133)</f>
        <v>-0.006169494073738026</v>
      </c>
      <c r="C211" s="261">
        <f>'Work sheet diff'!B133</f>
        <v>0.1725415876930696</v>
      </c>
      <c r="D211" s="261">
        <f>'Work sheet diff'!C133-AVERAGE('Work sheet diff'!$C133:$T133)</f>
        <v>-0.012623046195233481</v>
      </c>
      <c r="E211" s="261">
        <f>'Work sheet diff'!D133-AVERAGE('Work sheet diff'!$C133:$T133)</f>
        <v>-0.0065820371630778704</v>
      </c>
      <c r="F211" s="261">
        <f>'Work sheet diff'!E133-AVERAGE('Work sheet diff'!$C133:$T133)</f>
        <v>0.0031877616789936286</v>
      </c>
      <c r="G211" s="261">
        <f>'Work sheet diff'!F133-AVERAGE('Work sheet diff'!$C133:$T133)</f>
        <v>0.0003768647309936304</v>
      </c>
      <c r="H211" s="261">
        <f>'Work sheet diff'!G133-AVERAGE('Work sheet diff'!$C133:$T133)</f>
        <v>0.003708998760106514</v>
      </c>
      <c r="I211" s="261">
        <f>'Work sheet diff'!H133-AVERAGE('Work sheet diff'!$C133:$T133)</f>
        <v>0.004489982001441478</v>
      </c>
      <c r="J211" s="261">
        <f>'Work sheet diff'!I133-AVERAGE('Work sheet diff'!$C133:$T133)</f>
        <v>-0.00240171092157987</v>
      </c>
      <c r="K211" s="261">
        <f>'Work sheet diff'!J133-AVERAGE('Work sheet diff'!$C133:$T133)</f>
        <v>0.0002809988784326497</v>
      </c>
      <c r="L211" s="261">
        <f>'Work sheet diff'!K133-AVERAGE('Work sheet diff'!$C133:$T133)</f>
        <v>-0.0026995931502172355</v>
      </c>
      <c r="M211" s="261">
        <f>'Work sheet diff'!L133-AVERAGE('Work sheet diff'!$C133:$T133)</f>
        <v>0.009961903036122363</v>
      </c>
      <c r="N211" s="261">
        <f>'Work sheet diff'!M133-AVERAGE('Work sheet diff'!$C133:$T133)</f>
        <v>-0.005533104272290605</v>
      </c>
      <c r="O211" s="261">
        <f>'Work sheet diff'!N133-AVERAGE('Work sheet diff'!$C133:$T133)</f>
        <v>0.0014234387796119843</v>
      </c>
      <c r="P211" s="261">
        <f>'Work sheet diff'!O133-AVERAGE('Work sheet diff'!$C133:$T133)</f>
        <v>-0.0032029887836234313</v>
      </c>
      <c r="Q211" s="261">
        <f>'Work sheet diff'!P133-AVERAGE('Work sheet diff'!$C133:$T133)</f>
        <v>0.00031343513516598597</v>
      </c>
      <c r="R211" s="261">
        <f>'Work sheet diff'!Q133-AVERAGE('Work sheet diff'!$C133:$T133)</f>
        <v>-0.0006478769425218257</v>
      </c>
      <c r="S211" s="261">
        <f>'Work sheet diff'!R133-AVERAGE('Work sheet diff'!$C133:$T133)</f>
        <v>0.005308525291888896</v>
      </c>
      <c r="T211" s="261">
        <f>'Work sheet diff'!S133-AVERAGE('Work sheet diff'!$C133:$T133)</f>
        <v>9.741595565795035E-05</v>
      </c>
      <c r="U211" s="261">
        <f>'Work sheet diff'!T133-AVERAGE('Work sheet diff'!$C133:$T133)</f>
        <v>0.004541033180129244</v>
      </c>
      <c r="V211" s="261">
        <f>'Work sheet diff'!U133</f>
        <v>0.000473532699610979</v>
      </c>
      <c r="W211" s="252"/>
    </row>
    <row r="212" spans="1:23" s="242" customFormat="1" ht="15">
      <c r="A212" s="250" t="s">
        <v>227</v>
      </c>
      <c r="B212" s="251">
        <f>AVERAGE('Work sheet diff'!C134:T134)</f>
        <v>0.0011183890751726674</v>
      </c>
      <c r="C212" s="261">
        <f>'Work sheet diff'!B134</f>
        <v>0.03400367888452622</v>
      </c>
      <c r="D212" s="261">
        <f>'Work sheet diff'!C134-AVERAGE('Work sheet diff'!$C134:$T134)</f>
        <v>0.0028111272892092608</v>
      </c>
      <c r="E212" s="261">
        <f>'Work sheet diff'!D134-AVERAGE('Work sheet diff'!$C134:$T134)</f>
        <v>-0.0014673184925687386</v>
      </c>
      <c r="F212" s="261">
        <f>'Work sheet diff'!E134-AVERAGE('Work sheet diff'!$C134:$T134)</f>
        <v>-0.0020938501301034675</v>
      </c>
      <c r="G212" s="261">
        <f>'Work sheet diff'!F134-AVERAGE('Work sheet diff'!$C134:$T134)</f>
        <v>0.006814349033669672</v>
      </c>
      <c r="H212" s="261">
        <f>'Work sheet diff'!G134-AVERAGE('Work sheet diff'!$C134:$T134)</f>
        <v>-0.002436607560236989</v>
      </c>
      <c r="I212" s="261">
        <f>'Work sheet diff'!H134-AVERAGE('Work sheet diff'!$C134:$T134)</f>
        <v>0.0020114174583457656</v>
      </c>
      <c r="J212" s="261">
        <f>'Work sheet diff'!I134-AVERAGE('Work sheet diff'!$C134:$T134)</f>
        <v>0.001812058177521562</v>
      </c>
      <c r="K212" s="261">
        <f>'Work sheet diff'!J134-AVERAGE('Work sheet diff'!$C134:$T134)</f>
        <v>0.0013686335950283681</v>
      </c>
      <c r="L212" s="261">
        <f>'Work sheet diff'!K134-AVERAGE('Work sheet diff'!$C134:$T134)</f>
        <v>-0.000293006241912516</v>
      </c>
      <c r="M212" s="261">
        <f>'Work sheet diff'!L134-AVERAGE('Work sheet diff'!$C134:$T134)</f>
        <v>-0.0005483287343670876</v>
      </c>
      <c r="N212" s="261">
        <f>'Work sheet diff'!M134-AVERAGE('Work sheet diff'!$C134:$T134)</f>
        <v>0.0009203660219585122</v>
      </c>
      <c r="O212" s="261">
        <f>'Work sheet diff'!N134-AVERAGE('Work sheet diff'!$C134:$T134)</f>
        <v>0.0033825524070597267</v>
      </c>
      <c r="P212" s="261">
        <f>'Work sheet diff'!O134-AVERAGE('Work sheet diff'!$C134:$T134)</f>
        <v>-0.0018354649458320151</v>
      </c>
      <c r="Q212" s="261">
        <f>'Work sheet diff'!P134-AVERAGE('Work sheet diff'!$C134:$T134)</f>
        <v>-0.0004385248171130706</v>
      </c>
      <c r="R212" s="261">
        <f>'Work sheet diff'!Q134-AVERAGE('Work sheet diff'!$C134:$T134)</f>
        <v>-0.0027367428309619315</v>
      </c>
      <c r="S212" s="261">
        <f>'Work sheet diff'!R134-AVERAGE('Work sheet diff'!$C134:$T134)</f>
        <v>-0.0015695923630246248</v>
      </c>
      <c r="T212" s="261">
        <f>'Work sheet diff'!S134-AVERAGE('Work sheet diff'!$C134:$T134)</f>
        <v>-0.0033709532762418205</v>
      </c>
      <c r="U212" s="261">
        <f>'Work sheet diff'!T134-AVERAGE('Work sheet diff'!$C134:$T134)</f>
        <v>-0.0023301145904306084</v>
      </c>
      <c r="V212" s="261">
        <f>'Work sheet diff'!U134</f>
        <v>0.001265224827274182</v>
      </c>
      <c r="W212" s="252"/>
    </row>
    <row r="213" spans="1:23" s="242" customFormat="1" ht="15">
      <c r="A213" s="250" t="s">
        <v>228</v>
      </c>
      <c r="B213" s="251">
        <f>AVERAGE('Work sheet diff'!C135:T135)</f>
        <v>-0.004983016221516625</v>
      </c>
      <c r="C213" s="261">
        <f>'Work sheet diff'!B135</f>
        <v>-0.06286807936475244</v>
      </c>
      <c r="D213" s="261">
        <f>'Work sheet diff'!C135-AVERAGE('Work sheet diff'!$C135:$T135)</f>
        <v>-0.00186045858525333</v>
      </c>
      <c r="E213" s="261">
        <f>'Work sheet diff'!D135-AVERAGE('Work sheet diff'!$C135:$T135)</f>
        <v>0.0020664985760340754</v>
      </c>
      <c r="F213" s="261">
        <f>'Work sheet diff'!E135-AVERAGE('Work sheet diff'!$C135:$T135)</f>
        <v>-0.003943430679678548</v>
      </c>
      <c r="G213" s="261">
        <f>'Work sheet diff'!F135-AVERAGE('Work sheet diff'!$C135:$T135)</f>
        <v>-0.0028457332169828783</v>
      </c>
      <c r="H213" s="261">
        <f>'Work sheet diff'!G135-AVERAGE('Work sheet diff'!$C135:$T135)</f>
        <v>0.006284169444367564</v>
      </c>
      <c r="I213" s="261">
        <f>'Work sheet diff'!H135-AVERAGE('Work sheet diff'!$C135:$T135)</f>
        <v>-0.0006427000017943793</v>
      </c>
      <c r="J213" s="261">
        <f>'Work sheet diff'!I135-AVERAGE('Work sheet diff'!$C135:$T135)</f>
        <v>-0.0034290758126937935</v>
      </c>
      <c r="K213" s="261">
        <f>'Work sheet diff'!J135-AVERAGE('Work sheet diff'!$C135:$T135)</f>
        <v>0.001381065223463024</v>
      </c>
      <c r="L213" s="261">
        <f>'Work sheet diff'!K135-AVERAGE('Work sheet diff'!$C135:$T135)</f>
        <v>-0.0007782950639208521</v>
      </c>
      <c r="M213" s="261">
        <f>'Work sheet diff'!L135-AVERAGE('Work sheet diff'!$C135:$T135)</f>
        <v>0.0040005121041272575</v>
      </c>
      <c r="N213" s="261">
        <f>'Work sheet diff'!M135-AVERAGE('Work sheet diff'!$C135:$T135)</f>
        <v>-0.00014052884645134652</v>
      </c>
      <c r="O213" s="261">
        <f>'Work sheet diff'!N135-AVERAGE('Work sheet diff'!$C135:$T135)</f>
        <v>0.0014083678019839322</v>
      </c>
      <c r="P213" s="261">
        <f>'Work sheet diff'!O135-AVERAGE('Work sheet diff'!$C135:$T135)</f>
        <v>-0.005974112438096777</v>
      </c>
      <c r="Q213" s="261">
        <f>'Work sheet diff'!P135-AVERAGE('Work sheet diff'!$C135:$T135)</f>
        <v>-0.0018552319163344195</v>
      </c>
      <c r="R213" s="261">
        <f>'Work sheet diff'!Q135-AVERAGE('Work sheet diff'!$C135:$T135)</f>
        <v>-0.0007626060569202444</v>
      </c>
      <c r="S213" s="261">
        <f>'Work sheet diff'!R135-AVERAGE('Work sheet diff'!$C135:$T135)</f>
        <v>0.0054686245955144356</v>
      </c>
      <c r="T213" s="261">
        <f>'Work sheet diff'!S135-AVERAGE('Work sheet diff'!$C135:$T135)</f>
        <v>-0.0010459165938531126</v>
      </c>
      <c r="U213" s="261">
        <f>'Work sheet diff'!T135-AVERAGE('Work sheet diff'!$C135:$T135)</f>
        <v>0.0026688514664894103</v>
      </c>
      <c r="V213" s="340">
        <f>'Work sheet'!U135</f>
        <v>-0.059210888076482567</v>
      </c>
      <c r="W213" s="252"/>
    </row>
    <row r="214" spans="1:23" s="242" customFormat="1" ht="15">
      <c r="A214" s="250" t="s">
        <v>229</v>
      </c>
      <c r="B214" s="251">
        <f>AVERAGE('Work sheet diff'!C136:T136)</f>
        <v>0.00019514722156340392</v>
      </c>
      <c r="C214" s="261">
        <f>'Work sheet diff'!B136</f>
        <v>0.000212098724084897</v>
      </c>
      <c r="D214" s="261">
        <f>'Work sheet diff'!C136-AVERAGE('Work sheet diff'!$C136:$T136)</f>
        <v>-0.000194954282128848</v>
      </c>
      <c r="E214" s="261">
        <f>'Work sheet diff'!D136-AVERAGE('Work sheet diff'!$C136:$T136)</f>
        <v>-0.00020249326958239418</v>
      </c>
      <c r="F214" s="261">
        <f>'Work sheet diff'!E136-AVERAGE('Work sheet diff'!$C136:$T136)</f>
        <v>0.0009750411158483044</v>
      </c>
      <c r="G214" s="261">
        <f>'Work sheet diff'!F136-AVERAGE('Work sheet diff'!$C136:$T136)</f>
        <v>0.0033346002439948725</v>
      </c>
      <c r="H214" s="261">
        <f>'Work sheet diff'!G136-AVERAGE('Work sheet diff'!$C136:$T136)</f>
        <v>-0.0002135560842817576</v>
      </c>
      <c r="I214" s="261">
        <f>'Work sheet diff'!H136-AVERAGE('Work sheet diff'!$C136:$T136)</f>
        <v>-0.00018974260619405506</v>
      </c>
      <c r="J214" s="261">
        <f>'Work sheet diff'!I136-AVERAGE('Work sheet diff'!$C136:$T136)</f>
        <v>0.0013875876639896068</v>
      </c>
      <c r="K214" s="261">
        <f>'Work sheet diff'!J136-AVERAGE('Work sheet diff'!$C136:$T136)</f>
        <v>-0.0001841123447549461</v>
      </c>
      <c r="L214" s="261">
        <f>'Work sheet diff'!K136-AVERAGE('Work sheet diff'!$C136:$T136)</f>
        <v>-0.00019691782603691325</v>
      </c>
      <c r="M214" s="261">
        <f>'Work sheet diff'!L136-AVERAGE('Work sheet diff'!$C136:$T136)</f>
        <v>-0.00022366630993687965</v>
      </c>
      <c r="N214" s="261">
        <f>'Work sheet diff'!M136-AVERAGE('Work sheet diff'!$C136:$T136)</f>
        <v>-0.0001930063166842826</v>
      </c>
      <c r="O214" s="261">
        <f>'Work sheet diff'!N136-AVERAGE('Work sheet diff'!$C136:$T136)</f>
        <v>-0.00018783922662473203</v>
      </c>
      <c r="P214" s="261">
        <f>'Work sheet diff'!O136-AVERAGE('Work sheet diff'!$C136:$T136)</f>
        <v>-0.0002183678638681545</v>
      </c>
      <c r="Q214" s="261">
        <f>'Work sheet diff'!P136-AVERAGE('Work sheet diff'!$C136:$T136)</f>
        <v>-0.0001879925404090166</v>
      </c>
      <c r="R214" s="261">
        <f>'Work sheet diff'!Q136-AVERAGE('Work sheet diff'!$C136:$T136)</f>
        <v>-0.0014790315684920364</v>
      </c>
      <c r="S214" s="261">
        <f>'Work sheet diff'!R136-AVERAGE('Work sheet diff'!$C136:$T136)</f>
        <v>-0.00015652114650545644</v>
      </c>
      <c r="T214" s="261">
        <f>'Work sheet diff'!S136-AVERAGE('Work sheet diff'!$C136:$T136)</f>
        <v>-0.000248035697960441</v>
      </c>
      <c r="U214" s="261">
        <f>'Work sheet diff'!T136-AVERAGE('Work sheet diff'!$C136:$T136)</f>
        <v>-0.0016209919403728703</v>
      </c>
      <c r="V214" s="340">
        <f>'Work sheet'!U136</f>
        <v>0</v>
      </c>
      <c r="W214" s="252"/>
    </row>
    <row r="215" spans="1:23" s="242" customFormat="1" ht="15">
      <c r="A215" s="250" t="s">
        <v>230</v>
      </c>
      <c r="B215" s="251">
        <f>AVERAGE('Work sheet diff'!C137:T137)</f>
        <v>-0.007110600101995376</v>
      </c>
      <c r="C215" s="261">
        <f>'Work sheet diff'!B137</f>
        <v>0.03693772465354689</v>
      </c>
      <c r="D215" s="261">
        <f>'Work sheet diff'!C137-AVERAGE('Work sheet diff'!$C137:$T137)</f>
        <v>-0.011620031890389671</v>
      </c>
      <c r="E215" s="261">
        <f>'Work sheet diff'!D137-AVERAGE('Work sheet diff'!$C137:$T137)</f>
        <v>-0.001852991544866494</v>
      </c>
      <c r="F215" s="261">
        <f>'Work sheet diff'!E137-AVERAGE('Work sheet diff'!$C137:$T137)</f>
        <v>-0.0033879826203996564</v>
      </c>
      <c r="G215" s="261">
        <f>'Work sheet diff'!F137-AVERAGE('Work sheet diff'!$C137:$T137)</f>
        <v>0.005034361778131522</v>
      </c>
      <c r="H215" s="261">
        <f>'Work sheet diff'!G137-AVERAGE('Work sheet diff'!$C137:$T137)</f>
        <v>0.0006614433951424928</v>
      </c>
      <c r="I215" s="261">
        <f>'Work sheet diff'!H137-AVERAGE('Work sheet diff'!$C137:$T137)</f>
        <v>0.00524890137757485</v>
      </c>
      <c r="J215" s="261">
        <f>'Work sheet diff'!I137-AVERAGE('Work sheet diff'!$C137:$T137)</f>
        <v>-0.004662394034009389</v>
      </c>
      <c r="K215" s="261">
        <f>'Work sheet diff'!J137-AVERAGE('Work sheet diff'!$C137:$T137)</f>
        <v>0.0026794745161977593</v>
      </c>
      <c r="L215" s="261">
        <f>'Work sheet diff'!K137-AVERAGE('Work sheet diff'!$C137:$T137)</f>
        <v>-0.0013547735880195533</v>
      </c>
      <c r="M215" s="261">
        <f>'Work sheet diff'!L137-AVERAGE('Work sheet diff'!$C137:$T137)</f>
        <v>0.008054391635115853</v>
      </c>
      <c r="N215" s="261">
        <f>'Work sheet diff'!M137-AVERAGE('Work sheet diff'!$C137:$T137)</f>
        <v>-0.001856286349236267</v>
      </c>
      <c r="O215" s="261">
        <f>'Work sheet diff'!N137-AVERAGE('Work sheet diff'!$C137:$T137)</f>
        <v>0.0018931020445165023</v>
      </c>
      <c r="P215" s="261">
        <f>'Work sheet diff'!O137-AVERAGE('Work sheet diff'!$C137:$T137)</f>
        <v>-0.008277980587729595</v>
      </c>
      <c r="Q215" s="261">
        <f>'Work sheet diff'!P137-AVERAGE('Work sheet diff'!$C137:$T137)</f>
        <v>-0.0013503688785241053</v>
      </c>
      <c r="R215" s="261">
        <f>'Work sheet diff'!Q137-AVERAGE('Work sheet diff'!$C137:$T137)</f>
        <v>-0.003215776203173492</v>
      </c>
      <c r="S215" s="261">
        <f>'Work sheet diff'!R137-AVERAGE('Work sheet diff'!$C137:$T137)</f>
        <v>0.005377431761770548</v>
      </c>
      <c r="T215" s="261">
        <f>'Work sheet diff'!S137-AVERAGE('Work sheet diff'!$C137:$T137)</f>
        <v>0.001624736529218334</v>
      </c>
      <c r="U215" s="261">
        <f>'Work sheet diff'!T137-AVERAGE('Work sheet diff'!$C137:$T137)</f>
        <v>0.007004742658680337</v>
      </c>
      <c r="V215" s="340">
        <f>'Work sheet'!U137</f>
        <v>-0.030134021843213257</v>
      </c>
      <c r="W215" s="252"/>
    </row>
    <row r="216" spans="1:23" s="242" customFormat="1" ht="15">
      <c r="A216" s="250" t="s">
        <v>231</v>
      </c>
      <c r="B216" s="251">
        <f>AVERAGE('Work sheet diff'!C138:T138)/10</f>
        <v>0.00026317417124204135</v>
      </c>
      <c r="C216" s="261">
        <f>'Work sheet diff'!B138/10</f>
        <v>0.00685109308394715</v>
      </c>
      <c r="D216" s="261">
        <f>('Work sheet diff'!C138-AVERAGE('Work sheet diff'!$C138:$T138))/10</f>
        <v>-0.00042003572591728735</v>
      </c>
      <c r="E216" s="261">
        <f>('Work sheet diff'!D138-AVERAGE('Work sheet diff'!$C138:$T138))/10</f>
        <v>1.94279579803103E-05</v>
      </c>
      <c r="F216" s="261">
        <f>('Work sheet diff'!E138-AVERAGE('Work sheet diff'!$C138:$T138))/10</f>
        <v>-0.00048498714269484285</v>
      </c>
      <c r="G216" s="261">
        <f>('Work sheet diff'!F138-AVERAGE('Work sheet diff'!$C138:$T138))/10</f>
        <v>-0.0009337489773662784</v>
      </c>
      <c r="H216" s="261">
        <f>('Work sheet diff'!G138-AVERAGE('Work sheet diff'!$C138:$T138))/10</f>
        <v>0.0009214206516167091</v>
      </c>
      <c r="I216" s="261">
        <f>('Work sheet diff'!H138-AVERAGE('Work sheet diff'!$C138:$T138))/10</f>
        <v>5.614251400294793E-05</v>
      </c>
      <c r="J216" s="261">
        <f>('Work sheet diff'!I138-AVERAGE('Work sheet diff'!$C138:$T138))/10</f>
        <v>0.00010037655009382364</v>
      </c>
      <c r="K216" s="261">
        <f>('Work sheet diff'!J138-AVERAGE('Work sheet diff'!$C138:$T138))/10</f>
        <v>0.0012172732347775768</v>
      </c>
      <c r="L216" s="261">
        <f>('Work sheet diff'!K138-AVERAGE('Work sheet diff'!$C138:$T138))/10</f>
        <v>0.0010037386689441623</v>
      </c>
      <c r="M216" s="261">
        <f>('Work sheet diff'!L138-AVERAGE('Work sheet diff'!$C138:$T138))/10</f>
        <v>-0.0008598848971069377</v>
      </c>
      <c r="N216" s="261">
        <f>('Work sheet diff'!M138-AVERAGE('Work sheet diff'!$C138:$T138))/10</f>
        <v>-0.0003518253743628826</v>
      </c>
      <c r="O216" s="261">
        <f>('Work sheet diff'!N138-AVERAGE('Work sheet diff'!$C138:$T138))/10</f>
        <v>0.0003949640916165121</v>
      </c>
      <c r="P216" s="261">
        <f>('Work sheet diff'!O138-AVERAGE('Work sheet diff'!$C138:$T138))/10</f>
        <v>-0.00023801152475748665</v>
      </c>
      <c r="Q216" s="261">
        <f>('Work sheet diff'!P138-AVERAGE('Work sheet diff'!$C138:$T138))/10</f>
        <v>0.000520216525162968</v>
      </c>
      <c r="R216" s="261">
        <f>('Work sheet diff'!Q138-AVERAGE('Work sheet diff'!$C138:$T138))/10</f>
        <v>-0.00012461338954029003</v>
      </c>
      <c r="S216" s="261">
        <f>('Work sheet diff'!R138-AVERAGE('Work sheet diff'!$C138:$T138))/10</f>
        <v>-0.0004272770013878608</v>
      </c>
      <c r="T216" s="261">
        <f>('Work sheet diff'!S138-AVERAGE('Work sheet diff'!$C138:$T138))/10</f>
        <v>-0.00017453833633356296</v>
      </c>
      <c r="U216" s="261">
        <f>('Work sheet diff'!T138-AVERAGE('Work sheet diff'!$C138:$T138))/10</f>
        <v>-0.00021863782472758233</v>
      </c>
      <c r="V216" s="340">
        <f>'Work sheet'!U138/10</f>
        <v>-0.004144543430309573</v>
      </c>
      <c r="W216" s="252"/>
    </row>
    <row r="217" spans="1:23" s="242" customFormat="1" ht="15">
      <c r="A217" s="250" t="s">
        <v>232</v>
      </c>
      <c r="B217" s="251">
        <f>AVERAGE('Work sheet diff'!C139:T139)/10</f>
        <v>-0.0013314598973064918</v>
      </c>
      <c r="C217" s="261">
        <f>'Work sheet diff'!B139/10</f>
        <v>-0.005909601512996531</v>
      </c>
      <c r="D217" s="261">
        <f>('Work sheet diff'!C139-AVERAGE('Work sheet diff'!$C139:$T139))/10</f>
        <v>-0.0010869501155655408</v>
      </c>
      <c r="E217" s="261">
        <f>('Work sheet diff'!D139-AVERAGE('Work sheet diff'!$C139:$T139))/10</f>
        <v>0.0002068550089387656</v>
      </c>
      <c r="F217" s="261">
        <f>('Work sheet diff'!E139-AVERAGE('Work sheet diff'!$C139:$T139))/10</f>
        <v>-0.0001511881291864121</v>
      </c>
      <c r="G217" s="261">
        <f>('Work sheet diff'!F139-AVERAGE('Work sheet diff'!$C139:$T139))/10</f>
        <v>-0.00042762902736241876</v>
      </c>
      <c r="H217" s="261">
        <f>('Work sheet diff'!G139-AVERAGE('Work sheet diff'!$C139:$T139))/10</f>
        <v>-3.269258931218495E-06</v>
      </c>
      <c r="I217" s="261">
        <f>('Work sheet diff'!H139-AVERAGE('Work sheet diff'!$C139:$T139))/10</f>
        <v>-4.89107426063555E-05</v>
      </c>
      <c r="J217" s="261">
        <f>('Work sheet diff'!I139-AVERAGE('Work sheet diff'!$C139:$T139))/10</f>
        <v>-0.0009167336222490323</v>
      </c>
      <c r="K217" s="261">
        <f>('Work sheet diff'!J139-AVERAGE('Work sheet diff'!$C139:$T139))/10</f>
        <v>0.0004772082138351086</v>
      </c>
      <c r="L217" s="261">
        <f>('Work sheet diff'!K139-AVERAGE('Work sheet diff'!$C139:$T139))/10</f>
        <v>0.0006950783273658951</v>
      </c>
      <c r="M217" s="261">
        <f>('Work sheet diff'!L139-AVERAGE('Work sheet diff'!$C139:$T139))/10</f>
        <v>0.0005985418548850894</v>
      </c>
      <c r="N217" s="261">
        <f>('Work sheet diff'!M139-AVERAGE('Work sheet diff'!$C139:$T139))/10</f>
        <v>0.0001266179234558294</v>
      </c>
      <c r="O217" s="261">
        <f>('Work sheet diff'!N139-AVERAGE('Work sheet diff'!$C139:$T139))/10</f>
        <v>-9.215616712969325E-06</v>
      </c>
      <c r="P217" s="261">
        <f>('Work sheet diff'!O139-AVERAGE('Work sheet diff'!$C139:$T139))/10</f>
        <v>-0.0011459221382793053</v>
      </c>
      <c r="Q217" s="261">
        <f>('Work sheet diff'!P139-AVERAGE('Work sheet diff'!$C139:$T139))/10</f>
        <v>0.00044396782260420765</v>
      </c>
      <c r="R217" s="261">
        <f>('Work sheet diff'!Q139-AVERAGE('Work sheet diff'!$C139:$T139))/10</f>
        <v>0.00025612245079348805</v>
      </c>
      <c r="S217" s="261">
        <f>('Work sheet diff'!R139-AVERAGE('Work sheet diff'!$C139:$T139))/10</f>
        <v>0.0008660051662668751</v>
      </c>
      <c r="T217" s="261">
        <f>('Work sheet diff'!S139-AVERAGE('Work sheet diff'!$C139:$T139))/10</f>
        <v>-0.00014309547993413119</v>
      </c>
      <c r="U217" s="261">
        <f>('Work sheet diff'!T139-AVERAGE('Work sheet diff'!$C139:$T139))/10</f>
        <v>0.0002625173626821254</v>
      </c>
      <c r="V217" s="261">
        <f>'Work sheet diff'!U139/10</f>
        <v>-0.0008783900536189111</v>
      </c>
      <c r="W217" s="252"/>
    </row>
    <row r="218" spans="1:23" s="242" customFormat="1" ht="15">
      <c r="A218" s="250" t="s">
        <v>233</v>
      </c>
      <c r="B218" s="251">
        <f>AVERAGE('Work sheet diff'!C140:T140)/10</f>
        <v>0.0037928001058735636</v>
      </c>
      <c r="C218" s="261">
        <f>'Work sheet diff'!B140/10</f>
        <v>0.0023868183774807964</v>
      </c>
      <c r="D218" s="261">
        <f>('Work sheet diff'!C140-AVERAGE('Work sheet diff'!$C140:$T140))/10</f>
        <v>0.0004050867501013564</v>
      </c>
      <c r="E218" s="261">
        <f>('Work sheet diff'!D140-AVERAGE('Work sheet diff'!$C140:$T140))/10</f>
        <v>0.0002490539868483958</v>
      </c>
      <c r="F218" s="261">
        <f>('Work sheet diff'!E140-AVERAGE('Work sheet diff'!$C140:$T140))/10</f>
        <v>0.0004664427544583946</v>
      </c>
      <c r="G218" s="261">
        <f>('Work sheet diff'!F140-AVERAGE('Work sheet diff'!$C140:$T140))/10</f>
        <v>-0.0006950788847373213</v>
      </c>
      <c r="H218" s="261">
        <f>('Work sheet diff'!G140-AVERAGE('Work sheet diff'!$C140:$T140))/10</f>
        <v>-0.0003264051592618035</v>
      </c>
      <c r="I218" s="261">
        <f>('Work sheet diff'!H140-AVERAGE('Work sheet diff'!$C140:$T140))/10</f>
        <v>-0.00014853310014666734</v>
      </c>
      <c r="J218" s="261">
        <f>('Work sheet diff'!I140-AVERAGE('Work sheet diff'!$C140:$T140))/10</f>
        <v>-0.0003903688016818049</v>
      </c>
      <c r="K218" s="261">
        <f>('Work sheet diff'!J140-AVERAGE('Work sheet diff'!$C140:$T140))/10</f>
        <v>-0.001219675421605907</v>
      </c>
      <c r="L218" s="261">
        <f>('Work sheet diff'!K140-AVERAGE('Work sheet diff'!$C140:$T140))/10</f>
        <v>0.0003625317182168311</v>
      </c>
      <c r="M218" s="261">
        <f>('Work sheet diff'!L140-AVERAGE('Work sheet diff'!$C140:$T140))/10</f>
        <v>0.0003498990742005374</v>
      </c>
      <c r="N218" s="261">
        <f>('Work sheet diff'!M140-AVERAGE('Work sheet diff'!$C140:$T140))/10</f>
        <v>0.0003956073199405323</v>
      </c>
      <c r="O218" s="261">
        <f>('Work sheet diff'!N140-AVERAGE('Work sheet diff'!$C140:$T140))/10</f>
        <v>-4.2588004263272725E-05</v>
      </c>
      <c r="P218" s="261">
        <f>('Work sheet diff'!O140-AVERAGE('Work sheet diff'!$C140:$T140))/10</f>
        <v>0.000310179195206476</v>
      </c>
      <c r="Q218" s="261">
        <f>('Work sheet diff'!P140-AVERAGE('Work sheet diff'!$C140:$T140))/10</f>
        <v>0.000923465481965087</v>
      </c>
      <c r="R218" s="261">
        <f>('Work sheet diff'!Q140-AVERAGE('Work sheet diff'!$C140:$T140))/10</f>
        <v>-0.00035605763157022516</v>
      </c>
      <c r="S218" s="261">
        <f>('Work sheet diff'!R140-AVERAGE('Work sheet diff'!$C140:$T140))/10</f>
        <v>-0.00012263141037516175</v>
      </c>
      <c r="T218" s="261">
        <f>('Work sheet diff'!S140-AVERAGE('Work sheet diff'!$C140:$T140))/10</f>
        <v>-0.00018084986098525977</v>
      </c>
      <c r="U218" s="261">
        <f>('Work sheet diff'!T140-AVERAGE('Work sheet diff'!$C140:$T140))/10</f>
        <v>1.9921993689811514E-05</v>
      </c>
      <c r="V218" s="340">
        <f>'Work sheet'!U140/10</f>
        <v>-7.022703038530475E-05</v>
      </c>
      <c r="W218" s="252"/>
    </row>
    <row r="219" spans="1:23" s="242" customFormat="1" ht="15.75" thickBot="1">
      <c r="A219" s="265" t="s">
        <v>234</v>
      </c>
      <c r="B219" s="262">
        <f>AVERAGE('Work sheet diff'!C141:T141)/10</f>
        <v>0.002526590398964218</v>
      </c>
      <c r="C219" s="263">
        <f>'Work sheet diff'!B141/10</f>
        <v>0.0057070166904549515</v>
      </c>
      <c r="D219" s="263">
        <f>('Work sheet diff'!C141-AVERAGE('Work sheet diff'!$C141:$T141))/10</f>
        <v>-0.0019289559413370988</v>
      </c>
      <c r="E219" s="263">
        <f>('Work sheet diff'!D141-AVERAGE('Work sheet diff'!$C141:$T141))/10</f>
        <v>-0.0013458329243879463</v>
      </c>
      <c r="F219" s="263">
        <f>('Work sheet diff'!E141-AVERAGE('Work sheet diff'!$C141:$T141))/10</f>
        <v>0.0027884470756120534</v>
      </c>
      <c r="G219" s="263">
        <f>('Work sheet diff'!F141-AVERAGE('Work sheet diff'!$C141:$T141))/10</f>
        <v>-0.0017355808904896415</v>
      </c>
      <c r="H219" s="263">
        <f>('Work sheet diff'!G141-AVERAGE('Work sheet diff'!$C141:$T141))/10</f>
        <v>0.0028467121942561207</v>
      </c>
      <c r="I219" s="263">
        <f>('Work sheet diff'!H141-AVERAGE('Work sheet diff'!$C141:$T141))/10</f>
        <v>0.002679229651883239</v>
      </c>
      <c r="J219" s="263">
        <f>('Work sheet diff'!I141-AVERAGE('Work sheet diff'!$C141:$T141))/10</f>
        <v>-0.0009661637379472686</v>
      </c>
      <c r="K219" s="263">
        <f>('Work sheet diff'!J141-AVERAGE('Work sheet diff'!$C141:$T141))/10</f>
        <v>0.002595021143408664</v>
      </c>
      <c r="L219" s="263">
        <f>('Work sheet diff'!K141-AVERAGE('Work sheet diff'!$C141:$T141))/10</f>
        <v>-0.0006875647379472691</v>
      </c>
      <c r="M219" s="263">
        <f>('Work sheet diff'!L141-AVERAGE('Work sheet diff'!$C141:$T141))/10</f>
        <v>-0.0020008261108286247</v>
      </c>
      <c r="N219" s="263">
        <f>('Work sheet diff'!M141-AVERAGE('Work sheet diff'!$C141:$T141))/10</f>
        <v>3.766607561205317E-05</v>
      </c>
      <c r="O219" s="263">
        <f>('Work sheet diff'!N141-AVERAGE('Work sheet diff'!$C141:$T141))/10</f>
        <v>0.0004880660925612072</v>
      </c>
      <c r="P219" s="263">
        <f>('Work sheet diff'!O141-AVERAGE('Work sheet diff'!$C141:$T141))/10</f>
        <v>0.0016286821603578167</v>
      </c>
      <c r="Q219" s="263">
        <f>('Work sheet diff'!P141-AVERAGE('Work sheet diff'!$C141:$T141))/10</f>
        <v>0.0005708860586629002</v>
      </c>
      <c r="R219" s="263">
        <f>('Work sheet diff'!Q141-AVERAGE('Work sheet diff'!$C141:$T141))/10</f>
        <v>0.0013976404942561207</v>
      </c>
      <c r="S219" s="263">
        <f>('Work sheet diff'!R141-AVERAGE('Work sheet diff'!$C141:$T141))/10</f>
        <v>0.003371421143408665</v>
      </c>
      <c r="T219" s="263">
        <f>('Work sheet diff'!S141-AVERAGE('Work sheet diff'!$C141:$T141))/10</f>
        <v>-0.003864058670150658</v>
      </c>
      <c r="U219" s="263">
        <f>('Work sheet diff'!T141-AVERAGE('Work sheet diff'!$C141:$T141))/10</f>
        <v>-0.00587478907693032</v>
      </c>
      <c r="V219" s="339">
        <f>'Work sheet'!U141/10</f>
        <v>-0.0003694669</v>
      </c>
      <c r="W219" s="245"/>
    </row>
    <row r="220" s="242" customFormat="1" ht="15.75" thickBot="1">
      <c r="A220" s="266"/>
    </row>
    <row r="221" spans="1:5" s="242" customFormat="1" ht="15.75" thickBot="1">
      <c r="A221" s="267" t="s">
        <v>148</v>
      </c>
      <c r="B221" s="434">
        <f>'Summary Data'!V3-'Summary Data'!AS3</f>
        <v>17.992203</v>
      </c>
      <c r="D221" s="268"/>
      <c r="E221" s="268"/>
    </row>
    <row r="222" ht="11.25">
      <c r="A222" s="148"/>
    </row>
    <row r="223" spans="1:12" s="220" customFormat="1" ht="11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1:12" s="220" customFormat="1" ht="11.25">
      <c r="A224" s="234"/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</row>
    <row r="225" spans="1:12" s="220" customFormat="1" ht="11.25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220" customFormat="1" ht="11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="236" customFormat="1" ht="11.25"/>
    <row r="228" s="236" customFormat="1" ht="11.25"/>
    <row r="229" s="236" customFormat="1" ht="12" thickBot="1"/>
    <row r="230" spans="1:21" s="236" customFormat="1" ht="11.25">
      <c r="A230" s="562" t="s">
        <v>356</v>
      </c>
      <c r="B230" s="563"/>
      <c r="C230" s="563"/>
      <c r="D230" s="563"/>
      <c r="E230" s="563"/>
      <c r="F230" s="563"/>
      <c r="G230" s="563"/>
      <c r="H230" s="563"/>
      <c r="I230" s="563"/>
      <c r="J230" s="563"/>
      <c r="K230" s="563"/>
      <c r="L230" s="563"/>
      <c r="M230" s="563"/>
      <c r="N230" s="563"/>
      <c r="O230" s="563"/>
      <c r="P230" s="563"/>
      <c r="Q230" s="563"/>
      <c r="R230" s="563"/>
      <c r="S230" s="563"/>
      <c r="T230" s="563"/>
      <c r="U230" s="564"/>
    </row>
    <row r="231" spans="1:21" ht="11.25">
      <c r="A231" s="76" t="s">
        <v>352</v>
      </c>
      <c r="B231" s="37">
        <v>15</v>
      </c>
      <c r="C231" s="37">
        <v>14.25</v>
      </c>
      <c r="D231" s="37">
        <v>13.5</v>
      </c>
      <c r="E231" s="37">
        <v>12.75</v>
      </c>
      <c r="F231" s="37">
        <v>12</v>
      </c>
      <c r="G231" s="37">
        <v>11.25</v>
      </c>
      <c r="H231" s="37">
        <v>10.5</v>
      </c>
      <c r="I231" s="37">
        <v>9.75</v>
      </c>
      <c r="J231" s="37">
        <v>9</v>
      </c>
      <c r="K231" s="37">
        <v>8.25</v>
      </c>
      <c r="L231" s="37">
        <v>7.5</v>
      </c>
      <c r="M231" s="37">
        <v>6.75</v>
      </c>
      <c r="N231" s="37">
        <v>6</v>
      </c>
      <c r="O231" s="37">
        <v>5.25</v>
      </c>
      <c r="P231" s="37">
        <v>4.5</v>
      </c>
      <c r="Q231" s="37">
        <v>3.75</v>
      </c>
      <c r="R231" s="37">
        <v>3</v>
      </c>
      <c r="S231" s="37">
        <v>2.25</v>
      </c>
      <c r="T231" s="37">
        <v>1.5</v>
      </c>
      <c r="U231" s="56">
        <v>0.75</v>
      </c>
    </row>
    <row r="232" spans="1:21" ht="11.25">
      <c r="A232" s="76" t="s">
        <v>353</v>
      </c>
      <c r="B232" s="44">
        <f>'Summary Data'!B$3</f>
        <v>1.698247</v>
      </c>
      <c r="C232" s="44">
        <f>'Summary Data'!C$3</f>
        <v>-1.071689</v>
      </c>
      <c r="D232" s="44">
        <f>'Summary Data'!D$3</f>
        <v>-0.825475</v>
      </c>
      <c r="E232" s="44">
        <f>'Summary Data'!E$3</f>
        <v>-0.659726</v>
      </c>
      <c r="F232" s="44">
        <f>'Summary Data'!F$3</f>
        <v>-0.297149</v>
      </c>
      <c r="G232" s="44">
        <f>'Summary Data'!G$3</f>
        <v>0.194087</v>
      </c>
      <c r="H232" s="44">
        <f>'Summary Data'!H$3</f>
        <v>0.39963</v>
      </c>
      <c r="I232" s="44">
        <f>'Summary Data'!I$3</f>
        <v>0.449529</v>
      </c>
      <c r="J232" s="44">
        <f>'Summary Data'!J$3</f>
        <v>0.334252</v>
      </c>
      <c r="K232" s="44">
        <f>'Summary Data'!K$3</f>
        <v>0.332662</v>
      </c>
      <c r="L232" s="44">
        <f>'Summary Data'!L$3</f>
        <v>0.16613</v>
      </c>
      <c r="M232" s="44">
        <f>'Summary Data'!M$3</f>
        <v>0.187528</v>
      </c>
      <c r="N232" s="44">
        <f>'Summary Data'!N$3</f>
        <v>-0.123672</v>
      </c>
      <c r="O232" s="44">
        <f>'Summary Data'!O$3</f>
        <v>-0.145606</v>
      </c>
      <c r="P232" s="44">
        <f>'Summary Data'!P$3</f>
        <v>-0.082864</v>
      </c>
      <c r="Q232" s="44">
        <f>'Summary Data'!Q$3</f>
        <v>0.1308</v>
      </c>
      <c r="R232" s="44">
        <f>'Summary Data'!R$3</f>
        <v>-0.097837</v>
      </c>
      <c r="S232" s="44">
        <f>'Summary Data'!S$3</f>
        <v>-0.127615</v>
      </c>
      <c r="T232" s="44">
        <f>'Summary Data'!T$3</f>
        <v>0.123115</v>
      </c>
      <c r="U232" s="46">
        <f>'Summary Data'!U$3</f>
        <v>0.44739</v>
      </c>
    </row>
    <row r="233" spans="1:21" ht="11.25">
      <c r="A233" s="76" t="s">
        <v>354</v>
      </c>
      <c r="B233" s="44">
        <f>B231*B232/2</f>
        <v>12.736852500000001</v>
      </c>
      <c r="C233" s="44">
        <f>C231*C232</f>
        <v>-15.271568249999998</v>
      </c>
      <c r="D233" s="44">
        <f aca="true" t="shared" si="38" ref="D233:T233">D231*D232</f>
        <v>-11.143912499999999</v>
      </c>
      <c r="E233" s="44">
        <f t="shared" si="38"/>
        <v>-8.4115065</v>
      </c>
      <c r="F233" s="44">
        <f t="shared" si="38"/>
        <v>-3.565788</v>
      </c>
      <c r="G233" s="44">
        <f t="shared" si="38"/>
        <v>2.18347875</v>
      </c>
      <c r="H233" s="44">
        <f t="shared" si="38"/>
        <v>4.196115</v>
      </c>
      <c r="I233" s="44">
        <f t="shared" si="38"/>
        <v>4.38290775</v>
      </c>
      <c r="J233" s="44">
        <f t="shared" si="38"/>
        <v>3.008268</v>
      </c>
      <c r="K233" s="44">
        <f t="shared" si="38"/>
        <v>2.7444615</v>
      </c>
      <c r="L233" s="44">
        <f t="shared" si="38"/>
        <v>1.245975</v>
      </c>
      <c r="M233" s="44">
        <f t="shared" si="38"/>
        <v>1.265814</v>
      </c>
      <c r="N233" s="44">
        <f t="shared" si="38"/>
        <v>-0.742032</v>
      </c>
      <c r="O233" s="44">
        <f t="shared" si="38"/>
        <v>-0.7644315</v>
      </c>
      <c r="P233" s="44">
        <f t="shared" si="38"/>
        <v>-0.372888</v>
      </c>
      <c r="Q233" s="44">
        <f t="shared" si="38"/>
        <v>0.4905</v>
      </c>
      <c r="R233" s="44">
        <f t="shared" si="38"/>
        <v>-0.29351099999999997</v>
      </c>
      <c r="S233" s="44">
        <f t="shared" si="38"/>
        <v>-0.28713375</v>
      </c>
      <c r="T233" s="44">
        <f t="shared" si="38"/>
        <v>0.18467250000000002</v>
      </c>
      <c r="U233" s="46">
        <f>U231*U232/2</f>
        <v>0.16777125</v>
      </c>
    </row>
    <row r="234" spans="1:21" ht="12" thickBot="1">
      <c r="A234" s="436" t="s">
        <v>355</v>
      </c>
      <c r="B234" s="50">
        <f>SUM(B233:U233)*0.75/1000</f>
        <v>-0.006184466437499999</v>
      </c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5"/>
    </row>
    <row r="236" ht="12" thickBot="1"/>
    <row r="237" spans="1:21" ht="11.25">
      <c r="A237" s="562" t="s">
        <v>357</v>
      </c>
      <c r="B237" s="563"/>
      <c r="C237" s="563"/>
      <c r="D237" s="563"/>
      <c r="E237" s="563"/>
      <c r="F237" s="563"/>
      <c r="G237" s="563"/>
      <c r="H237" s="563"/>
      <c r="I237" s="563"/>
      <c r="J237" s="563"/>
      <c r="K237" s="563"/>
      <c r="L237" s="563"/>
      <c r="M237" s="563"/>
      <c r="N237" s="563"/>
      <c r="O237" s="563"/>
      <c r="P237" s="563"/>
      <c r="Q237" s="563"/>
      <c r="R237" s="563"/>
      <c r="S237" s="563"/>
      <c r="T237" s="563"/>
      <c r="U237" s="564"/>
    </row>
    <row r="238" spans="1:21" ht="11.25">
      <c r="A238" s="76" t="s">
        <v>352</v>
      </c>
      <c r="B238" s="37">
        <v>15</v>
      </c>
      <c r="C238" s="37">
        <v>14.25</v>
      </c>
      <c r="D238" s="37">
        <v>13.5</v>
      </c>
      <c r="E238" s="37">
        <v>12.75</v>
      </c>
      <c r="F238" s="37">
        <v>12</v>
      </c>
      <c r="G238" s="37">
        <v>11.25</v>
      </c>
      <c r="H238" s="37">
        <v>10.5</v>
      </c>
      <c r="I238" s="37">
        <v>9.75</v>
      </c>
      <c r="J238" s="37">
        <v>9</v>
      </c>
      <c r="K238" s="37">
        <v>8.25</v>
      </c>
      <c r="L238" s="37">
        <v>7.5</v>
      </c>
      <c r="M238" s="37">
        <v>6.75</v>
      </c>
      <c r="N238" s="37">
        <v>6</v>
      </c>
      <c r="O238" s="37">
        <v>5.25</v>
      </c>
      <c r="P238" s="37">
        <v>4.5</v>
      </c>
      <c r="Q238" s="37">
        <v>3.75</v>
      </c>
      <c r="R238" s="37">
        <v>3</v>
      </c>
      <c r="S238" s="37">
        <v>2.25</v>
      </c>
      <c r="T238" s="37">
        <v>1.5</v>
      </c>
      <c r="U238" s="56">
        <v>0.75</v>
      </c>
    </row>
    <row r="239" spans="1:21" ht="11.25">
      <c r="A239" s="76" t="s">
        <v>353</v>
      </c>
      <c r="B239" s="44">
        <f>'Summary Data'!Y$3</f>
        <v>4.371003</v>
      </c>
      <c r="C239" s="44">
        <f>'Summary Data'!Z$3</f>
        <v>-1.143917</v>
      </c>
      <c r="D239" s="44">
        <f>'Summary Data'!AA$3</f>
        <v>-0.939362</v>
      </c>
      <c r="E239" s="44">
        <f>'Summary Data'!AB$3</f>
        <v>-0.951244</v>
      </c>
      <c r="F239" s="44">
        <f>'Summary Data'!AC$3</f>
        <v>-1.072866</v>
      </c>
      <c r="G239" s="44">
        <f>'Summary Data'!AD$3</f>
        <v>-0.270768</v>
      </c>
      <c r="H239" s="44">
        <f>'Summary Data'!AE$3</f>
        <v>-0.086857</v>
      </c>
      <c r="I239" s="44">
        <f>'Summary Data'!AF$3</f>
        <v>0.265861</v>
      </c>
      <c r="J239" s="44">
        <f>'Summary Data'!AG$3</f>
        <v>0.093151</v>
      </c>
      <c r="K239" s="44">
        <f>'Summary Data'!AH$3</f>
        <v>0.090518</v>
      </c>
      <c r="L239" s="44">
        <f>'Summary Data'!AI$3</f>
        <v>0.541216</v>
      </c>
      <c r="M239" s="44">
        <f>'Summary Data'!AJ$3</f>
        <v>0.160124</v>
      </c>
      <c r="N239" s="44">
        <f>'Summary Data'!AK$3</f>
        <v>0.207616</v>
      </c>
      <c r="O239" s="44">
        <f>'Summary Data'!AL$3</f>
        <v>-0.148754</v>
      </c>
      <c r="P239" s="44">
        <f>'Summary Data'!AM$3</f>
        <v>0.616799</v>
      </c>
      <c r="Q239" s="44">
        <f>'Summary Data'!AN$3</f>
        <v>0.286108</v>
      </c>
      <c r="R239" s="44">
        <f>'Summary Data'!AO$3</f>
        <v>0.281178</v>
      </c>
      <c r="S239" s="44">
        <f>'Summary Data'!AP$3</f>
        <v>-0.007567</v>
      </c>
      <c r="T239" s="44">
        <f>'Summary Data'!AQ$3</f>
        <v>0.349452</v>
      </c>
      <c r="U239" s="46">
        <f>'Summary Data'!AR$3</f>
        <v>-0.870334</v>
      </c>
    </row>
    <row r="240" spans="1:21" ht="11.25">
      <c r="A240" s="76" t="s">
        <v>354</v>
      </c>
      <c r="B240" s="44">
        <f>B238*B239/2</f>
        <v>32.7825225</v>
      </c>
      <c r="C240" s="44">
        <f aca="true" t="shared" si="39" ref="C240:T240">C238*C239</f>
        <v>-16.30081725</v>
      </c>
      <c r="D240" s="44">
        <f t="shared" si="39"/>
        <v>-12.681387</v>
      </c>
      <c r="E240" s="44">
        <f t="shared" si="39"/>
        <v>-12.128361</v>
      </c>
      <c r="F240" s="44">
        <f t="shared" si="39"/>
        <v>-12.874392</v>
      </c>
      <c r="G240" s="44">
        <f t="shared" si="39"/>
        <v>-3.0461400000000003</v>
      </c>
      <c r="H240" s="44">
        <f t="shared" si="39"/>
        <v>-0.9119985</v>
      </c>
      <c r="I240" s="44">
        <f t="shared" si="39"/>
        <v>2.59214475</v>
      </c>
      <c r="J240" s="44">
        <f t="shared" si="39"/>
        <v>0.838359</v>
      </c>
      <c r="K240" s="44">
        <f t="shared" si="39"/>
        <v>0.7467735</v>
      </c>
      <c r="L240" s="44">
        <f t="shared" si="39"/>
        <v>4.05912</v>
      </c>
      <c r="M240" s="44">
        <f t="shared" si="39"/>
        <v>1.0808369999999998</v>
      </c>
      <c r="N240" s="44">
        <f t="shared" si="39"/>
        <v>1.245696</v>
      </c>
      <c r="O240" s="44">
        <f t="shared" si="39"/>
        <v>-0.7809585</v>
      </c>
      <c r="P240" s="44">
        <f t="shared" si="39"/>
        <v>2.7755955</v>
      </c>
      <c r="Q240" s="44">
        <f t="shared" si="39"/>
        <v>1.072905</v>
      </c>
      <c r="R240" s="44">
        <f t="shared" si="39"/>
        <v>0.843534</v>
      </c>
      <c r="S240" s="44">
        <f t="shared" si="39"/>
        <v>-0.01702575</v>
      </c>
      <c r="T240" s="44">
        <f t="shared" si="39"/>
        <v>0.524178</v>
      </c>
      <c r="U240" s="46">
        <f>U238*U239/2</f>
        <v>-0.32637525</v>
      </c>
    </row>
    <row r="241" spans="1:21" ht="12" thickBot="1">
      <c r="A241" s="436" t="s">
        <v>355</v>
      </c>
      <c r="B241" s="50">
        <f>SUM(B240:U240)*0.75/1000</f>
        <v>-0.007879342500000002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5"/>
    </row>
  </sheetData>
  <sheetProtection sheet="1" objects="1" scenarios="1"/>
  <mergeCells count="34">
    <mergeCell ref="A230:U230"/>
    <mergeCell ref="A237:U237"/>
    <mergeCell ref="B1:I1"/>
    <mergeCell ref="J1:Q1"/>
    <mergeCell ref="B2:E2"/>
    <mergeCell ref="F2:I2"/>
    <mergeCell ref="J2:M2"/>
    <mergeCell ref="N2:Q2"/>
    <mergeCell ref="B3:C3"/>
    <mergeCell ref="D3:E3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B44:G44"/>
    <mergeCell ref="I44:O44"/>
    <mergeCell ref="N25:Q25"/>
    <mergeCell ref="I45:K45"/>
    <mergeCell ref="L45:N45"/>
    <mergeCell ref="F47:G47"/>
    <mergeCell ref="B45:D45"/>
    <mergeCell ref="F45:G45"/>
    <mergeCell ref="A150:W150"/>
    <mergeCell ref="A185:W185"/>
    <mergeCell ref="A145:V145"/>
    <mergeCell ref="A65:V65"/>
    <mergeCell ref="A85:V85"/>
    <mergeCell ref="A105:V105"/>
    <mergeCell ref="A125:V125"/>
  </mergeCells>
  <printOptions/>
  <pageMargins left="0.75" right="0.75" top="1" bottom="1" header="0.5" footer="0.5"/>
  <pageSetup fitToHeight="1" fitToWidth="1" horizontalDpi="300" verticalDpi="3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35" bestFit="1" customWidth="1"/>
    <col min="2" max="22" width="12.28125" style="35" bestFit="1" customWidth="1"/>
    <col min="23" max="23" width="8.28125" style="35" bestFit="1" customWidth="1"/>
    <col min="24" max="16384" width="9.140625" style="35" customWidth="1"/>
  </cols>
  <sheetData>
    <row r="1" spans="1:20" ht="11.25">
      <c r="A1" s="34"/>
      <c r="B1" s="554" t="str">
        <f>'Original data'!C2&amp;"-"&amp;'Original data'!I2</f>
        <v>?-?</v>
      </c>
      <c r="C1" s="555"/>
      <c r="D1" s="555"/>
      <c r="E1" s="555"/>
      <c r="F1" s="555"/>
      <c r="G1" s="555"/>
      <c r="H1" s="555"/>
      <c r="I1" s="556"/>
      <c r="J1" s="457" t="s">
        <v>40</v>
      </c>
      <c r="K1" s="458"/>
      <c r="L1" s="458"/>
      <c r="M1" s="458"/>
      <c r="N1" s="458"/>
      <c r="O1" s="458"/>
      <c r="P1" s="458"/>
      <c r="Q1" s="459"/>
      <c r="S1" s="36" t="s">
        <v>41</v>
      </c>
      <c r="T1" s="36" t="s">
        <v>326</v>
      </c>
    </row>
    <row r="2" spans="1:20" ht="11.25">
      <c r="A2" s="37"/>
      <c r="B2" s="559" t="s">
        <v>42</v>
      </c>
      <c r="C2" s="557"/>
      <c r="D2" s="557"/>
      <c r="E2" s="557"/>
      <c r="F2" s="560" t="s">
        <v>43</v>
      </c>
      <c r="G2" s="557"/>
      <c r="H2" s="557"/>
      <c r="I2" s="558"/>
      <c r="J2" s="559" t="s">
        <v>42</v>
      </c>
      <c r="K2" s="557"/>
      <c r="L2" s="557"/>
      <c r="M2" s="561"/>
      <c r="N2" s="557" t="s">
        <v>43</v>
      </c>
      <c r="O2" s="557"/>
      <c r="P2" s="557"/>
      <c r="Q2" s="558"/>
      <c r="S2" s="38"/>
      <c r="T2" s="38">
        <v>1</v>
      </c>
    </row>
    <row r="3" spans="1:20" ht="11.25">
      <c r="A3" s="37"/>
      <c r="B3" s="559" t="s">
        <v>59</v>
      </c>
      <c r="C3" s="557"/>
      <c r="D3" s="557" t="s">
        <v>58</v>
      </c>
      <c r="E3" s="557"/>
      <c r="F3" s="560" t="s">
        <v>59</v>
      </c>
      <c r="G3" s="557"/>
      <c r="H3" s="557" t="s">
        <v>58</v>
      </c>
      <c r="I3" s="558"/>
      <c r="J3" s="559" t="s">
        <v>59</v>
      </c>
      <c r="K3" s="557"/>
      <c r="L3" s="557" t="s">
        <v>58</v>
      </c>
      <c r="M3" s="561"/>
      <c r="N3" s="557" t="s">
        <v>59</v>
      </c>
      <c r="O3" s="557"/>
      <c r="P3" s="557" t="s">
        <v>58</v>
      </c>
      <c r="Q3" s="558"/>
      <c r="S3" s="38"/>
      <c r="T3" s="38">
        <v>2</v>
      </c>
    </row>
    <row r="4" spans="1:20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  <c r="T4" s="38">
        <v>3</v>
      </c>
    </row>
    <row r="5" spans="1:20" ht="11.25">
      <c r="A5" s="37">
        <v>1</v>
      </c>
      <c r="B5" s="388"/>
      <c r="C5" s="386"/>
      <c r="D5" s="44">
        <f>AVERAGE(C67:T67)</f>
        <v>107.88374607843139</v>
      </c>
      <c r="E5" s="44">
        <f>STDEV(C67:T67)</f>
        <v>0.289236528158993</v>
      </c>
      <c r="F5" s="45">
        <f>V87</f>
        <v>0</v>
      </c>
      <c r="G5" s="386"/>
      <c r="H5" s="44">
        <f>AVERAGE(C87:T87)</f>
        <v>0.029683055555555574</v>
      </c>
      <c r="I5" s="46">
        <f>STDEV(C87:T87)</f>
        <v>0.6835371511147403</v>
      </c>
      <c r="J5" s="384"/>
      <c r="K5" s="385"/>
      <c r="L5" s="44">
        <f>AVERAGE(C107:T107)</f>
        <v>107.78313790849678</v>
      </c>
      <c r="M5" s="47">
        <f>STDEV(C107:T107)</f>
        <v>0.44227552463752146</v>
      </c>
      <c r="N5" s="44">
        <f>V127</f>
        <v>0</v>
      </c>
      <c r="O5" s="386"/>
      <c r="P5" s="44">
        <f>AVERAGE(C127:T127)</f>
        <v>0.005233777777777744</v>
      </c>
      <c r="Q5" s="46">
        <f>STDEV(C127:T127)</f>
        <v>0.786682511853682</v>
      </c>
      <c r="S5" s="38">
        <v>0</v>
      </c>
      <c r="T5" s="38">
        <v>4</v>
      </c>
    </row>
    <row r="6" spans="1:20" ht="11.25">
      <c r="A6" s="37">
        <v>2</v>
      </c>
      <c r="B6" s="48">
        <f>V68</f>
        <v>0</v>
      </c>
      <c r="C6" s="386"/>
      <c r="D6" s="44">
        <f>AVERAGE(C68:T68)</f>
        <v>0.8205952108378471</v>
      </c>
      <c r="E6" s="44">
        <f>STDEV(C68:T68)</f>
        <v>0.11619613693615512</v>
      </c>
      <c r="F6" s="45">
        <f>V88</f>
        <v>0</v>
      </c>
      <c r="G6" s="386"/>
      <c r="H6" s="44">
        <f>AVERAGE(C88:T88)</f>
        <v>0.04709835989677094</v>
      </c>
      <c r="I6" s="46">
        <f>STDEV(C88:T88)</f>
        <v>0.059116648850342145</v>
      </c>
      <c r="J6" s="48">
        <f>V108</f>
        <v>0</v>
      </c>
      <c r="K6" s="386"/>
      <c r="L6" s="44">
        <f>AVERAGE(C108:T108)</f>
        <v>-1.0707860498664852</v>
      </c>
      <c r="M6" s="47">
        <f>STDEV(C108:T108)</f>
        <v>0.12381118077488099</v>
      </c>
      <c r="N6" s="44">
        <f>V128</f>
        <v>0</v>
      </c>
      <c r="O6" s="386"/>
      <c r="P6" s="44">
        <f>AVERAGE(C128:T128)</f>
        <v>-0.10643408500137289</v>
      </c>
      <c r="Q6" s="46">
        <f>STDEV(C128:T128)</f>
        <v>0.11331323656145864</v>
      </c>
      <c r="S6" s="38">
        <v>0</v>
      </c>
      <c r="T6" s="38">
        <v>5</v>
      </c>
    </row>
    <row r="7" spans="1:20" ht="11.25">
      <c r="A7" s="37">
        <v>3</v>
      </c>
      <c r="B7" s="48">
        <f aca="true" t="shared" si="0" ref="B7:B15">V69</f>
        <v>0</v>
      </c>
      <c r="C7" s="386"/>
      <c r="D7" s="44">
        <f aca="true" t="shared" si="1" ref="D7:D15">AVERAGE(C69:T69)</f>
        <v>4.636845754406407</v>
      </c>
      <c r="E7" s="44">
        <f aca="true" t="shared" si="2" ref="E7:E15">STDEV(C69:T69)</f>
        <v>0.043061423387905244</v>
      </c>
      <c r="F7" s="45">
        <f aca="true" t="shared" si="3" ref="F7:F15">V89</f>
        <v>0</v>
      </c>
      <c r="G7" s="386"/>
      <c r="H7" s="44">
        <f aca="true" t="shared" si="4" ref="H7:H15">AVERAGE(C89:T89)</f>
        <v>0.0067047966285167316</v>
      </c>
      <c r="I7" s="46">
        <f aca="true" t="shared" si="5" ref="I7:I15">STDEV(C89:T89)</f>
        <v>0.04004794842999085</v>
      </c>
      <c r="J7" s="48">
        <f aca="true" t="shared" si="6" ref="J7:J15">V109</f>
        <v>0</v>
      </c>
      <c r="K7" s="386"/>
      <c r="L7" s="44">
        <f aca="true" t="shared" si="7" ref="L7:L15">AVERAGE(C109:T109)</f>
        <v>4.617152614463204</v>
      </c>
      <c r="M7" s="47">
        <f aca="true" t="shared" si="8" ref="M7:M15">STDEV(C109:T109)</f>
        <v>0.06833345823761791</v>
      </c>
      <c r="N7" s="44">
        <f aca="true" t="shared" si="9" ref="N7:N15">V129</f>
        <v>0</v>
      </c>
      <c r="O7" s="386"/>
      <c r="P7" s="44">
        <f aca="true" t="shared" si="10" ref="P7:P15">AVERAGE(C129:T129)</f>
        <v>-0.03137040245879805</v>
      </c>
      <c r="Q7" s="46">
        <f aca="true" t="shared" si="11" ref="Q7:Q15">STDEV(C129:T129)</f>
        <v>0.04062235395237682</v>
      </c>
      <c r="S7" s="38">
        <v>0</v>
      </c>
      <c r="T7" s="38">
        <v>6</v>
      </c>
    </row>
    <row r="8" spans="1:20" ht="11.25">
      <c r="A8" s="37">
        <v>4</v>
      </c>
      <c r="B8" s="48">
        <f t="shared" si="0"/>
        <v>0</v>
      </c>
      <c r="C8" s="386"/>
      <c r="D8" s="44">
        <f t="shared" si="1"/>
        <v>-0.011886629716045224</v>
      </c>
      <c r="E8" s="44">
        <f t="shared" si="2"/>
        <v>0.009701652936246271</v>
      </c>
      <c r="F8" s="45">
        <f t="shared" si="3"/>
        <v>0</v>
      </c>
      <c r="G8" s="386"/>
      <c r="H8" s="44">
        <f t="shared" si="4"/>
        <v>-0.022778118694713006</v>
      </c>
      <c r="I8" s="46">
        <f t="shared" si="5"/>
        <v>0.016526085087852842</v>
      </c>
      <c r="J8" s="48">
        <f t="shared" si="6"/>
        <v>0</v>
      </c>
      <c r="K8" s="386"/>
      <c r="L8" s="44">
        <f t="shared" si="7"/>
        <v>0.014851991260175001</v>
      </c>
      <c r="M8" s="47">
        <f t="shared" si="8"/>
        <v>0.015012979659308194</v>
      </c>
      <c r="N8" s="44">
        <f t="shared" si="9"/>
        <v>0</v>
      </c>
      <c r="O8" s="386"/>
      <c r="P8" s="44">
        <f t="shared" si="10"/>
        <v>0.01813315923352875</v>
      </c>
      <c r="Q8" s="46">
        <f t="shared" si="11"/>
        <v>0.019902927974722682</v>
      </c>
      <c r="S8" s="38">
        <v>0</v>
      </c>
      <c r="T8" s="38">
        <v>7</v>
      </c>
    </row>
    <row r="9" spans="1:20" ht="11.25">
      <c r="A9" s="37">
        <v>5</v>
      </c>
      <c r="B9" s="48">
        <f t="shared" si="0"/>
        <v>0</v>
      </c>
      <c r="C9" s="386"/>
      <c r="D9" s="44">
        <f t="shared" si="1"/>
        <v>0.051733084625205386</v>
      </c>
      <c r="E9" s="44">
        <f t="shared" si="2"/>
        <v>0.009610164082942092</v>
      </c>
      <c r="F9" s="45">
        <f t="shared" si="3"/>
        <v>0</v>
      </c>
      <c r="G9" s="386"/>
      <c r="H9" s="44">
        <f t="shared" si="4"/>
        <v>0.011553405521302705</v>
      </c>
      <c r="I9" s="46">
        <f t="shared" si="5"/>
        <v>0.004545231038877443</v>
      </c>
      <c r="J9" s="48">
        <f t="shared" si="6"/>
        <v>0</v>
      </c>
      <c r="K9" s="386"/>
      <c r="L9" s="44">
        <f t="shared" si="7"/>
        <v>0.07348434225684153</v>
      </c>
      <c r="M9" s="47">
        <f t="shared" si="8"/>
        <v>0.019295674440234813</v>
      </c>
      <c r="N9" s="44">
        <f t="shared" si="9"/>
        <v>0</v>
      </c>
      <c r="O9" s="386"/>
      <c r="P9" s="44">
        <f t="shared" si="10"/>
        <v>0.006384428849614387</v>
      </c>
      <c r="Q9" s="46">
        <f t="shared" si="11"/>
        <v>0.0063422313827520395</v>
      </c>
      <c r="S9" s="38">
        <v>0</v>
      </c>
      <c r="T9" s="38">
        <v>8</v>
      </c>
    </row>
    <row r="10" spans="1:20" ht="11.25">
      <c r="A10" s="37">
        <v>6</v>
      </c>
      <c r="B10" s="48">
        <f t="shared" si="0"/>
        <v>0</v>
      </c>
      <c r="C10" s="386"/>
      <c r="D10" s="44">
        <f t="shared" si="1"/>
        <v>-0.02407137108742145</v>
      </c>
      <c r="E10" s="44">
        <f t="shared" si="2"/>
        <v>0.0026058748283791975</v>
      </c>
      <c r="F10" s="45">
        <f t="shared" si="3"/>
        <v>0</v>
      </c>
      <c r="G10" s="386"/>
      <c r="H10" s="44">
        <f t="shared" si="4"/>
        <v>-0.00276863832841988</v>
      </c>
      <c r="I10" s="46">
        <f t="shared" si="5"/>
        <v>0.0037819134776073673</v>
      </c>
      <c r="J10" s="48">
        <f t="shared" si="6"/>
        <v>0</v>
      </c>
      <c r="K10" s="386"/>
      <c r="L10" s="44">
        <f t="shared" si="7"/>
        <v>0.028910461495183844</v>
      </c>
      <c r="M10" s="47">
        <f t="shared" si="8"/>
        <v>0.006086856458876054</v>
      </c>
      <c r="N10" s="44">
        <f t="shared" si="9"/>
        <v>0</v>
      </c>
      <c r="O10" s="386"/>
      <c r="P10" s="44">
        <f t="shared" si="10"/>
        <v>0.0064993498119796725</v>
      </c>
      <c r="Q10" s="46">
        <f t="shared" si="11"/>
        <v>0.004636944403714484</v>
      </c>
      <c r="S10" s="38">
        <v>0</v>
      </c>
      <c r="T10" s="38">
        <v>9</v>
      </c>
    </row>
    <row r="11" spans="1:20" ht="11.25">
      <c r="A11" s="37">
        <v>7</v>
      </c>
      <c r="B11" s="48">
        <f t="shared" si="0"/>
        <v>0</v>
      </c>
      <c r="C11" s="386"/>
      <c r="D11" s="44">
        <f t="shared" si="1"/>
        <v>0.0010774537738179107</v>
      </c>
      <c r="E11" s="44">
        <f t="shared" si="2"/>
        <v>0.002283024528182067</v>
      </c>
      <c r="F11" s="45">
        <f t="shared" si="3"/>
        <v>0</v>
      </c>
      <c r="G11" s="386"/>
      <c r="H11" s="44">
        <f t="shared" si="4"/>
        <v>-0.004988379902085403</v>
      </c>
      <c r="I11" s="46">
        <f t="shared" si="5"/>
        <v>0.005353302961973849</v>
      </c>
      <c r="J11" s="48">
        <f t="shared" si="6"/>
        <v>0</v>
      </c>
      <c r="K11" s="386"/>
      <c r="L11" s="44">
        <f t="shared" si="7"/>
        <v>0.0009346369539421732</v>
      </c>
      <c r="M11" s="47">
        <f t="shared" si="8"/>
        <v>0.0046232784499189656</v>
      </c>
      <c r="N11" s="44">
        <f t="shared" si="9"/>
        <v>0</v>
      </c>
      <c r="O11" s="386"/>
      <c r="P11" s="44">
        <f t="shared" si="10"/>
        <v>-0.006169494073738026</v>
      </c>
      <c r="Q11" s="46">
        <f t="shared" si="11"/>
        <v>0.005153462104613974</v>
      </c>
      <c r="S11" s="38">
        <v>0</v>
      </c>
      <c r="T11" s="38">
        <v>10</v>
      </c>
    </row>
    <row r="12" spans="1:20" ht="11.25">
      <c r="A12" s="37">
        <v>8</v>
      </c>
      <c r="B12" s="48">
        <f t="shared" si="0"/>
        <v>0</v>
      </c>
      <c r="C12" s="386"/>
      <c r="D12" s="44">
        <f t="shared" si="1"/>
        <v>-0.005117694377497409</v>
      </c>
      <c r="E12" s="44">
        <f t="shared" si="2"/>
        <v>0.0019617571774296367</v>
      </c>
      <c r="F12" s="45">
        <f t="shared" si="3"/>
        <v>0</v>
      </c>
      <c r="G12" s="386"/>
      <c r="H12" s="44">
        <f t="shared" si="4"/>
        <v>0.00021465353803904987</v>
      </c>
      <c r="I12" s="46">
        <f t="shared" si="5"/>
        <v>0.0013926531449430565</v>
      </c>
      <c r="J12" s="48">
        <f t="shared" si="6"/>
        <v>0</v>
      </c>
      <c r="K12" s="386"/>
      <c r="L12" s="44">
        <f t="shared" si="7"/>
        <v>0.006890989069892862</v>
      </c>
      <c r="M12" s="47">
        <f t="shared" si="8"/>
        <v>0.0026109576579659718</v>
      </c>
      <c r="N12" s="44">
        <f t="shared" si="9"/>
        <v>0</v>
      </c>
      <c r="O12" s="386"/>
      <c r="P12" s="44">
        <f t="shared" si="10"/>
        <v>0.0011183890751726674</v>
      </c>
      <c r="Q12" s="46">
        <f t="shared" si="11"/>
        <v>0.0026457203979649313</v>
      </c>
      <c r="S12" s="38">
        <v>0</v>
      </c>
      <c r="T12" s="38">
        <v>11</v>
      </c>
    </row>
    <row r="13" spans="1:20" ht="11.25">
      <c r="A13" s="37">
        <v>9</v>
      </c>
      <c r="B13" s="48">
        <f t="shared" si="0"/>
        <v>0</v>
      </c>
      <c r="C13" s="386"/>
      <c r="D13" s="44">
        <f t="shared" si="1"/>
        <v>0.022043309027032623</v>
      </c>
      <c r="E13" s="44">
        <f>STDEV(C75:T75)</f>
        <v>0.0015371054668751004</v>
      </c>
      <c r="F13" s="45">
        <f t="shared" si="3"/>
        <v>0</v>
      </c>
      <c r="G13" s="386"/>
      <c r="H13" s="44">
        <f t="shared" si="4"/>
        <v>-0.003341111253086827</v>
      </c>
      <c r="I13" s="46">
        <f t="shared" si="5"/>
        <v>0.003210643386434198</v>
      </c>
      <c r="J13" s="48">
        <f t="shared" si="6"/>
        <v>0</v>
      </c>
      <c r="K13" s="386"/>
      <c r="L13" s="44">
        <f t="shared" si="7"/>
        <v>0.02337649778853101</v>
      </c>
      <c r="M13" s="47">
        <f t="shared" si="8"/>
        <v>0.0025367119931638516</v>
      </c>
      <c r="N13" s="44">
        <f t="shared" si="9"/>
        <v>0</v>
      </c>
      <c r="O13" s="386"/>
      <c r="P13" s="44">
        <f t="shared" si="10"/>
        <v>-0.004983016221516625</v>
      </c>
      <c r="Q13" s="46">
        <f t="shared" si="11"/>
        <v>0.003266581614985132</v>
      </c>
      <c r="S13" s="38">
        <v>0</v>
      </c>
      <c r="T13" s="38">
        <v>12</v>
      </c>
    </row>
    <row r="14" spans="1:20" ht="11.25">
      <c r="A14" s="37">
        <v>10</v>
      </c>
      <c r="B14" s="48">
        <f t="shared" si="0"/>
        <v>0</v>
      </c>
      <c r="C14" s="386"/>
      <c r="D14" s="44">
        <f t="shared" si="1"/>
        <v>0.00018058597073486573</v>
      </c>
      <c r="E14" s="44">
        <f t="shared" si="2"/>
        <v>0.00042250036816357354</v>
      </c>
      <c r="F14" s="45">
        <f t="shared" si="3"/>
        <v>0</v>
      </c>
      <c r="G14" s="386"/>
      <c r="H14" s="44">
        <f t="shared" si="4"/>
        <v>5.220207141697313E-05</v>
      </c>
      <c r="I14" s="46">
        <f t="shared" si="5"/>
        <v>0.0010400886753370421</v>
      </c>
      <c r="J14" s="48">
        <f t="shared" si="6"/>
        <v>0</v>
      </c>
      <c r="K14" s="386"/>
      <c r="L14" s="44">
        <f t="shared" si="7"/>
        <v>-9.456208855532245E-06</v>
      </c>
      <c r="M14" s="47">
        <f t="shared" si="8"/>
        <v>0.00014394604437464748</v>
      </c>
      <c r="N14" s="44">
        <f t="shared" si="9"/>
        <v>0</v>
      </c>
      <c r="O14" s="386"/>
      <c r="P14" s="44">
        <f t="shared" si="10"/>
        <v>0.00019514722156340392</v>
      </c>
      <c r="Q14" s="46">
        <f t="shared" si="11"/>
        <v>0.0010664871916377364</v>
      </c>
      <c r="S14" s="38">
        <v>0</v>
      </c>
      <c r="T14" s="38">
        <v>13</v>
      </c>
    </row>
    <row r="15" spans="1:20" ht="11.25">
      <c r="A15" s="37">
        <v>11</v>
      </c>
      <c r="B15" s="48">
        <f t="shared" si="0"/>
        <v>0</v>
      </c>
      <c r="C15" s="386"/>
      <c r="D15" s="44">
        <f t="shared" si="1"/>
        <v>0.00657642690717185</v>
      </c>
      <c r="E15" s="44">
        <f t="shared" si="2"/>
        <v>0.0009288942951731754</v>
      </c>
      <c r="F15" s="45">
        <f t="shared" si="3"/>
        <v>0</v>
      </c>
      <c r="G15" s="386"/>
      <c r="H15" s="44">
        <f t="shared" si="4"/>
        <v>-0.007251086607642906</v>
      </c>
      <c r="I15" s="46">
        <f t="shared" si="5"/>
        <v>0.004942748707250753</v>
      </c>
      <c r="J15" s="48">
        <f t="shared" si="6"/>
        <v>0</v>
      </c>
      <c r="K15" s="386"/>
      <c r="L15" s="44">
        <f t="shared" si="7"/>
        <v>0.006746346936232427</v>
      </c>
      <c r="M15" s="47">
        <f t="shared" si="8"/>
        <v>0.0009779595522571031</v>
      </c>
      <c r="N15" s="44">
        <f t="shared" si="9"/>
        <v>0</v>
      </c>
      <c r="O15" s="386"/>
      <c r="P15" s="44">
        <f t="shared" si="10"/>
        <v>-0.007110600101995376</v>
      </c>
      <c r="Q15" s="46">
        <f t="shared" si="11"/>
        <v>0.005242579209242123</v>
      </c>
      <c r="S15" s="38">
        <v>0</v>
      </c>
      <c r="T15" s="38">
        <v>14</v>
      </c>
    </row>
    <row r="16" spans="1:20" ht="11.25">
      <c r="A16" s="37">
        <v>12</v>
      </c>
      <c r="B16" s="48">
        <f aca="true" t="shared" si="12" ref="B16:B21">V78/10</f>
        <v>0</v>
      </c>
      <c r="C16" s="386"/>
      <c r="D16" s="44">
        <f aca="true" t="shared" si="13" ref="D16:D21">AVERAGE(C78:T78)/10</f>
        <v>0.0006052651956188242</v>
      </c>
      <c r="E16" s="44">
        <f aca="true" t="shared" si="14" ref="E16:E21">STDEV(C78:T78)/10</f>
        <v>0.0005351782689543877</v>
      </c>
      <c r="F16" s="45">
        <f aca="true" t="shared" si="15" ref="F16:F21">V98/10</f>
        <v>0</v>
      </c>
      <c r="G16" s="386"/>
      <c r="H16" s="44">
        <f aca="true" t="shared" si="16" ref="H16:H21">AVERAGE(C98:T98)/10</f>
        <v>0.0007112800098170435</v>
      </c>
      <c r="I16" s="46">
        <f aca="true" t="shared" si="17" ref="I16:I21">STDEV(C98:T98)/10</f>
        <v>0.0006994857708961877</v>
      </c>
      <c r="J16" s="48">
        <f aca="true" t="shared" si="18" ref="J16:J21">V118/10</f>
        <v>0</v>
      </c>
      <c r="K16" s="386"/>
      <c r="L16" s="44">
        <f aca="true" t="shared" si="19" ref="L16:L21">AVERAGE(C118:T118)/10</f>
        <v>0.0012622118813130773</v>
      </c>
      <c r="M16" s="47">
        <f aca="true" t="shared" si="20" ref="M16:M21">STDEV(C118:T118)/10</f>
        <v>0.0005241359579072353</v>
      </c>
      <c r="N16" s="44">
        <f aca="true" t="shared" si="21" ref="N16:N21">V138/10</f>
        <v>0</v>
      </c>
      <c r="O16" s="386"/>
      <c r="P16" s="44">
        <f aca="true" t="shared" si="22" ref="P16:P21">AVERAGE(C138:T138)/10</f>
        <v>0.00026317417124204135</v>
      </c>
      <c r="Q16" s="46">
        <f aca="true" t="shared" si="23" ref="Q16:Q21">STDEV(C138:T138)/10</f>
        <v>0.0006067372130762864</v>
      </c>
      <c r="S16" s="38">
        <v>0</v>
      </c>
      <c r="T16" s="38">
        <v>15</v>
      </c>
    </row>
    <row r="17" spans="1:20" ht="11.25">
      <c r="A17" s="37">
        <v>13</v>
      </c>
      <c r="B17" s="48">
        <f t="shared" si="12"/>
        <v>0</v>
      </c>
      <c r="C17" s="386"/>
      <c r="D17" s="44">
        <f t="shared" si="13"/>
        <v>0.0014370913763905892</v>
      </c>
      <c r="E17" s="44">
        <f t="shared" si="14"/>
        <v>0.0005510080699350987</v>
      </c>
      <c r="F17" s="45">
        <f t="shared" si="15"/>
        <v>0</v>
      </c>
      <c r="G17" s="386"/>
      <c r="H17" s="44">
        <f t="shared" si="16"/>
        <v>-0.0008959048639687071</v>
      </c>
      <c r="I17" s="46">
        <f t="shared" si="17"/>
        <v>0.0006288362130141064</v>
      </c>
      <c r="J17" s="48">
        <f t="shared" si="18"/>
        <v>0</v>
      </c>
      <c r="K17" s="386"/>
      <c r="L17" s="44">
        <f t="shared" si="19"/>
        <v>0.0023738748041278344</v>
      </c>
      <c r="M17" s="47">
        <f t="shared" si="20"/>
        <v>0.000545788159333806</v>
      </c>
      <c r="N17" s="44">
        <f t="shared" si="21"/>
        <v>0</v>
      </c>
      <c r="O17" s="386"/>
      <c r="P17" s="44">
        <f t="shared" si="22"/>
        <v>-0.0013314598973064918</v>
      </c>
      <c r="Q17" s="46">
        <f t="shared" si="23"/>
        <v>0.0005827525314735639</v>
      </c>
      <c r="S17" s="38">
        <v>0</v>
      </c>
      <c r="T17" s="38">
        <v>16</v>
      </c>
    </row>
    <row r="18" spans="1:20" ht="11.25">
      <c r="A18" s="37">
        <v>14</v>
      </c>
      <c r="B18" s="48">
        <f t="shared" si="12"/>
        <v>0</v>
      </c>
      <c r="C18" s="386"/>
      <c r="D18" s="44">
        <f t="shared" si="13"/>
        <v>0.0012218540000458126</v>
      </c>
      <c r="E18" s="44">
        <f t="shared" si="14"/>
        <v>0.0004280399682383867</v>
      </c>
      <c r="F18" s="45">
        <f t="shared" si="15"/>
        <v>0</v>
      </c>
      <c r="G18" s="386"/>
      <c r="H18" s="44">
        <f t="shared" si="16"/>
        <v>0.0013445118500679592</v>
      </c>
      <c r="I18" s="46">
        <f t="shared" si="17"/>
        <v>0.0003298281531075401</v>
      </c>
      <c r="J18" s="48">
        <f t="shared" si="18"/>
        <v>0</v>
      </c>
      <c r="K18" s="386"/>
      <c r="L18" s="44">
        <f t="shared" si="19"/>
        <v>0.001567876163779484</v>
      </c>
      <c r="M18" s="47">
        <f t="shared" si="20"/>
        <v>0.0004761817404164882</v>
      </c>
      <c r="N18" s="44">
        <f t="shared" si="21"/>
        <v>0</v>
      </c>
      <c r="O18" s="386"/>
      <c r="P18" s="44">
        <f t="shared" si="22"/>
        <v>0.0037928001058735636</v>
      </c>
      <c r="Q18" s="46">
        <f t="shared" si="23"/>
        <v>0.0004989118272809172</v>
      </c>
      <c r="S18" s="38">
        <v>0</v>
      </c>
      <c r="T18" s="38">
        <v>17</v>
      </c>
    </row>
    <row r="19" spans="1:20" ht="11.25">
      <c r="A19" s="37">
        <v>15</v>
      </c>
      <c r="B19" s="48">
        <f t="shared" si="12"/>
        <v>0</v>
      </c>
      <c r="C19" s="386"/>
      <c r="D19" s="44">
        <f t="shared" si="13"/>
        <v>-0.002505479114877591</v>
      </c>
      <c r="E19" s="44">
        <f t="shared" si="14"/>
        <v>0.00120694738073506</v>
      </c>
      <c r="F19" s="45">
        <f t="shared" si="15"/>
        <v>0</v>
      </c>
      <c r="G19" s="386"/>
      <c r="H19" s="44">
        <f t="shared" si="16"/>
        <v>0.0004708489387947271</v>
      </c>
      <c r="I19" s="46">
        <f t="shared" si="17"/>
        <v>0.0022550821082888807</v>
      </c>
      <c r="J19" s="48">
        <f t="shared" si="18"/>
        <v>0</v>
      </c>
      <c r="K19" s="386"/>
      <c r="L19" s="44">
        <f t="shared" si="19"/>
        <v>-0.004691953069679849</v>
      </c>
      <c r="M19" s="47">
        <f t="shared" si="20"/>
        <v>0.0009473538591643878</v>
      </c>
      <c r="N19" s="44">
        <f t="shared" si="21"/>
        <v>0</v>
      </c>
      <c r="O19" s="386"/>
      <c r="P19" s="44">
        <f t="shared" si="22"/>
        <v>0.002526590398964218</v>
      </c>
      <c r="Q19" s="46">
        <f t="shared" si="23"/>
        <v>0.0025405839306194135</v>
      </c>
      <c r="S19" s="38">
        <v>0</v>
      </c>
      <c r="T19" s="38">
        <v>18</v>
      </c>
    </row>
    <row r="20" spans="1:20" ht="11.25">
      <c r="A20" s="37">
        <v>16</v>
      </c>
      <c r="B20" s="48">
        <f t="shared" si="12"/>
        <v>0</v>
      </c>
      <c r="C20" s="386"/>
      <c r="D20" s="44">
        <f t="shared" si="13"/>
        <v>0</v>
      </c>
      <c r="E20" s="44">
        <f t="shared" si="14"/>
        <v>0</v>
      </c>
      <c r="F20" s="45">
        <f t="shared" si="15"/>
        <v>0</v>
      </c>
      <c r="G20" s="386"/>
      <c r="H20" s="44">
        <f t="shared" si="16"/>
        <v>0</v>
      </c>
      <c r="I20" s="46">
        <f t="shared" si="17"/>
        <v>0</v>
      </c>
      <c r="J20" s="48">
        <f t="shared" si="18"/>
        <v>0</v>
      </c>
      <c r="K20" s="386"/>
      <c r="L20" s="44">
        <f t="shared" si="19"/>
        <v>0</v>
      </c>
      <c r="M20" s="47">
        <f t="shared" si="20"/>
        <v>0</v>
      </c>
      <c r="N20" s="44">
        <f t="shared" si="21"/>
        <v>0</v>
      </c>
      <c r="O20" s="386"/>
      <c r="P20" s="44">
        <f t="shared" si="22"/>
        <v>0</v>
      </c>
      <c r="Q20" s="46">
        <f t="shared" si="23"/>
        <v>0</v>
      </c>
      <c r="S20" s="38">
        <v>0</v>
      </c>
      <c r="T20" s="38">
        <v>19</v>
      </c>
    </row>
    <row r="21" spans="1:20" ht="12" thickBot="1">
      <c r="A21" s="37">
        <v>17</v>
      </c>
      <c r="B21" s="49">
        <f t="shared" si="12"/>
        <v>0</v>
      </c>
      <c r="C21" s="387"/>
      <c r="D21" s="50">
        <f t="shared" si="13"/>
        <v>0</v>
      </c>
      <c r="E21" s="50">
        <f t="shared" si="14"/>
        <v>0</v>
      </c>
      <c r="F21" s="51">
        <f t="shared" si="15"/>
        <v>0</v>
      </c>
      <c r="G21" s="387"/>
      <c r="H21" s="50">
        <f t="shared" si="16"/>
        <v>0</v>
      </c>
      <c r="I21" s="52">
        <f t="shared" si="17"/>
        <v>0</v>
      </c>
      <c r="J21" s="49">
        <f t="shared" si="18"/>
        <v>0</v>
      </c>
      <c r="K21" s="387"/>
      <c r="L21" s="50">
        <f t="shared" si="19"/>
        <v>0</v>
      </c>
      <c r="M21" s="53">
        <f t="shared" si="20"/>
        <v>0</v>
      </c>
      <c r="N21" s="51">
        <f t="shared" si="21"/>
        <v>0</v>
      </c>
      <c r="O21" s="387"/>
      <c r="P21" s="50">
        <f t="shared" si="22"/>
        <v>0</v>
      </c>
      <c r="Q21" s="52">
        <f t="shared" si="23"/>
        <v>0</v>
      </c>
      <c r="S21" s="54">
        <v>0</v>
      </c>
      <c r="T21" s="54">
        <v>20</v>
      </c>
    </row>
    <row r="23" spans="1:11" ht="11.25">
      <c r="A23" s="55"/>
      <c r="B23" s="557"/>
      <c r="C23" s="557"/>
      <c r="D23" s="557"/>
      <c r="E23" s="557"/>
      <c r="F23" s="557"/>
      <c r="G23" s="557"/>
      <c r="H23" s="557"/>
      <c r="I23" s="557"/>
      <c r="J23" s="557"/>
      <c r="K23" s="557"/>
    </row>
    <row r="24" spans="1:11" ht="12" thickBot="1">
      <c r="A24" s="55"/>
      <c r="B24" s="557"/>
      <c r="C24" s="557"/>
      <c r="D24" s="557"/>
      <c r="E24" s="557"/>
      <c r="F24" s="557"/>
      <c r="G24" s="557"/>
      <c r="H24" s="557"/>
      <c r="I24" s="557"/>
      <c r="J24" s="557"/>
      <c r="K24" s="557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54" t="s">
        <v>116</v>
      </c>
      <c r="O25" s="555"/>
      <c r="P25" s="555"/>
      <c r="Q25" s="556"/>
    </row>
    <row r="26" spans="1:17" ht="11.25">
      <c r="A26" s="35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N26" s="85" t="s">
        <v>110</v>
      </c>
      <c r="O26" s="34" t="s">
        <v>111</v>
      </c>
      <c r="P26" s="34" t="s">
        <v>112</v>
      </c>
      <c r="Q26" s="86" t="s">
        <v>113</v>
      </c>
    </row>
    <row r="27" spans="1:17" ht="11.25">
      <c r="A27" s="35">
        <v>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N27" s="85">
        <v>2</v>
      </c>
      <c r="O27" s="87">
        <f>N27*N27</f>
        <v>4</v>
      </c>
      <c r="P27" s="61">
        <f>((LN(E6)+LN(I6))/2)</f>
        <v>-2.4903591839394554</v>
      </c>
      <c r="Q27" s="88">
        <f>((LN(M6)+LN(Q6))/2)</f>
        <v>-2.133298449912704</v>
      </c>
    </row>
    <row r="28" spans="1:17" ht="11.25">
      <c r="A28" s="35">
        <v>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N28" s="85">
        <v>3</v>
      </c>
      <c r="O28" s="87">
        <f aca="true" t="shared" si="24" ref="O28:O34">N28*N28</f>
        <v>9</v>
      </c>
      <c r="P28" s="61">
        <f aca="true" t="shared" si="25" ref="P28:P34">((LN(E7)+LN(I7))/2)</f>
        <v>-3.1814027818355086</v>
      </c>
      <c r="Q28" s="88">
        <f aca="true" t="shared" si="26" ref="Q28:Q34">((LN(M7)+LN(Q7))/2)</f>
        <v>-2.9433962672896987</v>
      </c>
    </row>
    <row r="29" spans="1:17" ht="11.25">
      <c r="A29" s="35">
        <v>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N29" s="85">
        <v>4</v>
      </c>
      <c r="O29" s="87">
        <f t="shared" si="24"/>
        <v>16</v>
      </c>
      <c r="P29" s="61">
        <f t="shared" si="25"/>
        <v>-4.369137117090806</v>
      </c>
      <c r="Q29" s="88">
        <f t="shared" si="26"/>
        <v>-4.057864282545753</v>
      </c>
    </row>
    <row r="30" spans="1:17" ht="11.25">
      <c r="A30" s="35">
        <v>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N30" s="85">
        <v>5</v>
      </c>
      <c r="O30" s="87">
        <f t="shared" si="24"/>
        <v>25</v>
      </c>
      <c r="P30" s="61">
        <f t="shared" si="25"/>
        <v>-5.0193053504832275</v>
      </c>
      <c r="Q30" s="88">
        <f t="shared" si="26"/>
        <v>-4.50419947489829</v>
      </c>
    </row>
    <row r="31" spans="1:17" ht="11.25">
      <c r="A31" s="35">
        <v>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N31" s="85">
        <v>6</v>
      </c>
      <c r="O31" s="87">
        <f t="shared" si="24"/>
        <v>36</v>
      </c>
      <c r="P31" s="61">
        <f>((LN(E10)+LN(I10))/2)</f>
        <v>-5.763756009972915</v>
      </c>
      <c r="Q31" s="88">
        <f>((LN(M10)+LN(Q10))/2)</f>
        <v>-5.23766158734539</v>
      </c>
    </row>
    <row r="32" spans="1:17" ht="11.25">
      <c r="A32" s="35">
        <v>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N32" s="85">
        <v>7</v>
      </c>
      <c r="O32" s="87">
        <f t="shared" si="24"/>
        <v>49</v>
      </c>
      <c r="P32" s="61">
        <f t="shared" si="25"/>
        <v>-5.656147850078389</v>
      </c>
      <c r="Q32" s="88">
        <f t="shared" si="26"/>
        <v>-5.322368870600208</v>
      </c>
    </row>
    <row r="33" spans="1:17" ht="11.25">
      <c r="A33" s="35">
        <v>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N33" s="85">
        <v>8</v>
      </c>
      <c r="O33" s="87">
        <f t="shared" si="24"/>
        <v>64</v>
      </c>
      <c r="P33" s="61">
        <f t="shared" si="25"/>
        <v>-6.405229651035535</v>
      </c>
      <c r="Q33" s="88">
        <f t="shared" si="26"/>
        <v>-5.941425047380507</v>
      </c>
    </row>
    <row r="34" spans="1:17" ht="11.25">
      <c r="A34" s="35">
        <v>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N34" s="85">
        <v>9</v>
      </c>
      <c r="O34" s="87">
        <f t="shared" si="24"/>
        <v>81</v>
      </c>
      <c r="P34" s="61">
        <f t="shared" si="25"/>
        <v>-6.1095690640681655</v>
      </c>
      <c r="Q34" s="88">
        <f t="shared" si="26"/>
        <v>-5.85044887297543</v>
      </c>
    </row>
    <row r="35" spans="1:17" ht="12" thickBot="1">
      <c r="A35" s="35">
        <v>10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N35" s="78" t="s">
        <v>114</v>
      </c>
      <c r="O35" s="64"/>
      <c r="P35" s="335">
        <f>EXP((SUM(P27:P34)-LN($G$49)*SUM($N27:$N34)-LN($G$50)*SUM($O27:$O34))/8)/$G$48</f>
        <v>0.0016800947712921487</v>
      </c>
      <c r="Q35" s="336">
        <f>EXP((SUM(Q27:Q34)-LN($G$49)*SUM($N27:$N34)-LN($G$50)*SUM($O27:$O34))/8)/$G$48</f>
        <v>0.002445820679274795</v>
      </c>
    </row>
    <row r="36" spans="1:14" ht="11.25">
      <c r="A36" s="35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N36" s="35" t="s">
        <v>89</v>
      </c>
    </row>
    <row r="37" spans="1:11" ht="11.25">
      <c r="A37" s="35">
        <v>12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1.25">
      <c r="A38" s="35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1.25">
      <c r="A39" s="35">
        <v>14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1.25">
      <c r="A40" s="35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25">
      <c r="A41" s="35">
        <v>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1.25">
      <c r="A42" s="35">
        <v>17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ht="12" thickBot="1"/>
    <row r="44" spans="1:15" ht="11.25">
      <c r="A44" s="55"/>
      <c r="B44" s="554" t="s">
        <v>46</v>
      </c>
      <c r="C44" s="555"/>
      <c r="D44" s="555"/>
      <c r="E44" s="555"/>
      <c r="F44" s="555"/>
      <c r="G44" s="556"/>
      <c r="I44" s="557"/>
      <c r="J44" s="557"/>
      <c r="K44" s="557"/>
      <c r="L44" s="557"/>
      <c r="M44" s="557"/>
      <c r="N44" s="557"/>
      <c r="O44" s="557"/>
    </row>
    <row r="45" spans="1:15" ht="11.25">
      <c r="A45" s="55"/>
      <c r="B45" s="559" t="s">
        <v>47</v>
      </c>
      <c r="C45" s="557"/>
      <c r="D45" s="557"/>
      <c r="E45" s="37"/>
      <c r="F45" s="557" t="s">
        <v>48</v>
      </c>
      <c r="G45" s="558"/>
      <c r="H45" s="55"/>
      <c r="I45" s="557"/>
      <c r="J45" s="557"/>
      <c r="K45" s="557"/>
      <c r="L45" s="557"/>
      <c r="M45" s="557"/>
      <c r="N45" s="557"/>
      <c r="O45" s="37"/>
    </row>
    <row r="46" spans="1:15" ht="11.25">
      <c r="A46" s="55"/>
      <c r="B46" s="57">
        <v>0.1</v>
      </c>
      <c r="C46" s="58">
        <v>0.025</v>
      </c>
      <c r="D46" s="59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0">
        <f>$B$46*$G$48*$G$49^A47*$G$50^(A47*A47)</f>
        <v>4.602327498600001</v>
      </c>
      <c r="C47" s="61">
        <f>$C$46*$G$48*$G$49^A47*$G$50^(A47*A47)</f>
        <v>1.1505818746500003</v>
      </c>
      <c r="D47" s="61">
        <f>$D$46*$G$48*$G$49^A47*$G$50^(A47*A47)</f>
        <v>0.27613964991600004</v>
      </c>
      <c r="E47" s="37"/>
      <c r="F47" s="557" t="s">
        <v>49</v>
      </c>
      <c r="G47" s="558"/>
      <c r="I47" s="44"/>
      <c r="J47" s="44"/>
      <c r="K47" s="44"/>
      <c r="L47" s="44"/>
      <c r="M47" s="74"/>
      <c r="N47" s="74"/>
      <c r="O47" s="37"/>
    </row>
    <row r="48" spans="1:15" ht="11.25">
      <c r="A48" s="35">
        <v>2</v>
      </c>
      <c r="B48" s="60">
        <f aca="true" t="shared" si="27" ref="B48:B63">$B$46*$G$48*$G$49^A48*$G$50^(A48*A48)</f>
        <v>2.831365799785555</v>
      </c>
      <c r="C48" s="61">
        <f aca="true" t="shared" si="28" ref="C48:C63">$C$46*$G$48*$G$49^A48*$G$50^(A48*A48)</f>
        <v>0.7078414499463888</v>
      </c>
      <c r="D48" s="61">
        <f aca="true" t="shared" si="29" ref="D48:D63">$D$46*$G$48*$G$49^A48*$G$50^(A48*A48)</f>
        <v>0.1698819479871333</v>
      </c>
      <c r="E48" s="37"/>
      <c r="F48" s="37" t="s">
        <v>50</v>
      </c>
      <c r="G48" s="56">
        <v>73.9</v>
      </c>
      <c r="I48" s="44"/>
      <c r="J48" s="44"/>
      <c r="K48" s="44"/>
      <c r="L48" s="44"/>
      <c r="M48" s="74"/>
      <c r="N48" s="74"/>
      <c r="O48" s="37"/>
    </row>
    <row r="49" spans="1:15" ht="11.25">
      <c r="A49" s="35">
        <v>3</v>
      </c>
      <c r="B49" s="60">
        <f t="shared" si="27"/>
        <v>1.7206788694474822</v>
      </c>
      <c r="C49" s="61">
        <f t="shared" si="28"/>
        <v>0.43016971736187054</v>
      </c>
      <c r="D49" s="61">
        <f t="shared" si="29"/>
        <v>0.10324073216684893</v>
      </c>
      <c r="E49" s="37"/>
      <c r="F49" s="37" t="s">
        <v>51</v>
      </c>
      <c r="G49" s="56">
        <v>0.6266</v>
      </c>
      <c r="I49" s="44"/>
      <c r="J49" s="44"/>
      <c r="K49" s="44"/>
      <c r="L49" s="44"/>
      <c r="M49" s="74"/>
      <c r="N49" s="74"/>
      <c r="O49" s="37"/>
    </row>
    <row r="50" spans="1:15" ht="11.25">
      <c r="A50" s="35">
        <v>4</v>
      </c>
      <c r="B50" s="60">
        <f t="shared" si="27"/>
        <v>1.0329731907290605</v>
      </c>
      <c r="C50" s="61">
        <f t="shared" si="28"/>
        <v>0.2582432976822651</v>
      </c>
      <c r="D50" s="61">
        <f t="shared" si="29"/>
        <v>0.06197839144374362</v>
      </c>
      <c r="E50" s="37"/>
      <c r="F50" s="37" t="s">
        <v>60</v>
      </c>
      <c r="G50" s="56">
        <v>0.9939</v>
      </c>
      <c r="I50" s="44"/>
      <c r="J50" s="44"/>
      <c r="K50" s="44"/>
      <c r="L50" s="44"/>
      <c r="M50" s="74"/>
      <c r="N50" s="74"/>
      <c r="O50" s="37"/>
    </row>
    <row r="51" spans="1:15" ht="11.25">
      <c r="A51" s="35">
        <v>5</v>
      </c>
      <c r="B51" s="60">
        <f t="shared" si="27"/>
        <v>0.6125811885796193</v>
      </c>
      <c r="C51" s="61">
        <f t="shared" si="28"/>
        <v>0.15314529714490482</v>
      </c>
      <c r="D51" s="61">
        <f t="shared" si="29"/>
        <v>0.03675487131477716</v>
      </c>
      <c r="E51" s="37"/>
      <c r="F51" s="37"/>
      <c r="G51" s="56"/>
      <c r="I51" s="44"/>
      <c r="J51" s="44"/>
      <c r="K51" s="44"/>
      <c r="L51" s="44"/>
      <c r="M51" s="74"/>
      <c r="N51" s="74"/>
      <c r="O51" s="37"/>
    </row>
    <row r="52" spans="1:15" ht="11.25">
      <c r="A52" s="35">
        <v>6</v>
      </c>
      <c r="B52" s="60">
        <f t="shared" si="27"/>
        <v>0.3588588353501367</v>
      </c>
      <c r="C52" s="61">
        <f t="shared" si="28"/>
        <v>0.08971470883753417</v>
      </c>
      <c r="D52" s="61">
        <f t="shared" si="29"/>
        <v>0.0215315301210082</v>
      </c>
      <c r="E52" s="37"/>
      <c r="F52" s="37"/>
      <c r="G52" s="56"/>
      <c r="I52" s="44"/>
      <c r="J52" s="44"/>
      <c r="K52" s="44"/>
      <c r="L52" s="44"/>
      <c r="M52" s="74"/>
      <c r="N52" s="74"/>
      <c r="O52" s="37"/>
    </row>
    <row r="53" spans="1:15" ht="11.25">
      <c r="A53" s="35">
        <v>7</v>
      </c>
      <c r="B53" s="60">
        <f t="shared" si="27"/>
        <v>0.20766772808982645</v>
      </c>
      <c r="C53" s="61">
        <f t="shared" si="28"/>
        <v>0.05191693202245661</v>
      </c>
      <c r="D53" s="61">
        <f t="shared" si="29"/>
        <v>0.012460063685389586</v>
      </c>
      <c r="E53" s="37"/>
      <c r="F53" s="37"/>
      <c r="G53" s="56"/>
      <c r="I53" s="44"/>
      <c r="J53" s="44"/>
      <c r="K53" s="44"/>
      <c r="L53" s="44"/>
      <c r="M53" s="74"/>
      <c r="N53" s="74"/>
      <c r="O53" s="37"/>
    </row>
    <row r="54" spans="1:15" ht="11.25">
      <c r="A54" s="35">
        <v>8</v>
      </c>
      <c r="B54" s="60">
        <f t="shared" si="27"/>
        <v>0.11871340484644312</v>
      </c>
      <c r="C54" s="61">
        <f t="shared" si="28"/>
        <v>0.02967835121161078</v>
      </c>
      <c r="D54" s="61">
        <f t="shared" si="29"/>
        <v>0.0071228042907865875</v>
      </c>
      <c r="E54" s="37"/>
      <c r="F54" s="37"/>
      <c r="G54" s="56"/>
      <c r="I54" s="44"/>
      <c r="J54" s="44"/>
      <c r="K54" s="44"/>
      <c r="L54" s="44"/>
      <c r="M54" s="74"/>
      <c r="N54" s="74"/>
      <c r="O54" s="37"/>
    </row>
    <row r="55" spans="1:15" ht="11.25">
      <c r="A55" s="35">
        <v>9</v>
      </c>
      <c r="B55" s="60">
        <f t="shared" si="27"/>
        <v>0.06703720394927364</v>
      </c>
      <c r="C55" s="61">
        <f t="shared" si="28"/>
        <v>0.01675930098731841</v>
      </c>
      <c r="D55" s="61">
        <f t="shared" si="29"/>
        <v>0.004022232236956418</v>
      </c>
      <c r="E55" s="37"/>
      <c r="F55" s="37"/>
      <c r="G55" s="56"/>
      <c r="I55" s="44"/>
      <c r="J55" s="44"/>
      <c r="K55" s="44"/>
      <c r="L55" s="44"/>
      <c r="M55" s="74"/>
      <c r="N55" s="74"/>
      <c r="O55" s="37"/>
    </row>
    <row r="56" spans="1:15" ht="11.25">
      <c r="A56" s="35">
        <v>10</v>
      </c>
      <c r="B56" s="60">
        <f t="shared" si="27"/>
        <v>0.03739533292320034</v>
      </c>
      <c r="C56" s="61">
        <f t="shared" si="28"/>
        <v>0.009348833230800085</v>
      </c>
      <c r="D56" s="61">
        <f t="shared" si="29"/>
        <v>0.00224371997539202</v>
      </c>
      <c r="E56" s="37"/>
      <c r="F56" s="37"/>
      <c r="G56" s="56"/>
      <c r="I56" s="44"/>
      <c r="J56" s="44"/>
      <c r="K56" s="44"/>
      <c r="L56" s="44"/>
      <c r="M56" s="74"/>
      <c r="N56" s="74"/>
      <c r="O56" s="37"/>
    </row>
    <row r="57" spans="1:15" ht="11.25">
      <c r="A57" s="35">
        <v>11</v>
      </c>
      <c r="B57" s="60">
        <f t="shared" si="27"/>
        <v>0.020606503025911577</v>
      </c>
      <c r="C57" s="61">
        <f t="shared" si="28"/>
        <v>0.005151625756477894</v>
      </c>
      <c r="D57" s="61">
        <f t="shared" si="29"/>
        <v>0.0012363901815546946</v>
      </c>
      <c r="E57" s="37"/>
      <c r="F57" s="37"/>
      <c r="G57" s="56"/>
      <c r="I57" s="44"/>
      <c r="J57" s="44"/>
      <c r="K57" s="44"/>
      <c r="L57" s="44"/>
      <c r="M57" s="74"/>
      <c r="N57" s="74"/>
      <c r="O57" s="37"/>
    </row>
    <row r="58" spans="1:15" ht="11.25">
      <c r="A58" s="35">
        <v>12</v>
      </c>
      <c r="B58" s="60">
        <f t="shared" si="27"/>
        <v>0.011216996169766442</v>
      </c>
      <c r="C58" s="61">
        <f t="shared" si="28"/>
        <v>0.0028042490424416105</v>
      </c>
      <c r="D58" s="61">
        <f t="shared" si="29"/>
        <v>0.0006730197701859866</v>
      </c>
      <c r="E58" s="37"/>
      <c r="F58" s="37"/>
      <c r="G58" s="56"/>
      <c r="I58" s="44"/>
      <c r="J58" s="44"/>
      <c r="K58" s="44"/>
      <c r="L58" s="44"/>
      <c r="M58" s="74"/>
      <c r="N58" s="74"/>
      <c r="O58" s="37"/>
    </row>
    <row r="59" spans="1:15" ht="11.25">
      <c r="A59" s="35">
        <v>13</v>
      </c>
      <c r="B59" s="60">
        <f t="shared" si="27"/>
        <v>0.006031623535458944</v>
      </c>
      <c r="C59" s="61">
        <f t="shared" si="28"/>
        <v>0.001507905883864736</v>
      </c>
      <c r="D59" s="61">
        <f t="shared" si="29"/>
        <v>0.0003618974121275366</v>
      </c>
      <c r="E59" s="37"/>
      <c r="F59" s="37"/>
      <c r="G59" s="56"/>
      <c r="I59" s="44"/>
      <c r="J59" s="44"/>
      <c r="K59" s="44"/>
      <c r="L59" s="44"/>
      <c r="M59" s="74"/>
      <c r="N59" s="74"/>
      <c r="O59" s="37"/>
    </row>
    <row r="60" spans="1:15" ht="11.25">
      <c r="A60" s="35">
        <v>14</v>
      </c>
      <c r="B60" s="60">
        <f t="shared" si="27"/>
        <v>0.0032038875436137954</v>
      </c>
      <c r="C60" s="61">
        <f t="shared" si="28"/>
        <v>0.0008009718859034488</v>
      </c>
      <c r="D60" s="61">
        <f t="shared" si="29"/>
        <v>0.00019223325261682773</v>
      </c>
      <c r="E60" s="37"/>
      <c r="F60" s="37"/>
      <c r="G60" s="56"/>
      <c r="I60" s="44"/>
      <c r="J60" s="44"/>
      <c r="K60" s="44"/>
      <c r="L60" s="44"/>
      <c r="M60" s="74"/>
      <c r="N60" s="74"/>
      <c r="O60" s="37"/>
    </row>
    <row r="61" spans="1:15" ht="12" thickBot="1">
      <c r="A61" s="35">
        <v>15</v>
      </c>
      <c r="B61" s="60">
        <f t="shared" si="27"/>
        <v>0.001681146969051629</v>
      </c>
      <c r="C61" s="61">
        <f t="shared" si="28"/>
        <v>0.00042028674226290725</v>
      </c>
      <c r="D61" s="61">
        <f t="shared" si="29"/>
        <v>0.00010086881814309774</v>
      </c>
      <c r="E61" s="37"/>
      <c r="F61" s="37"/>
      <c r="G61" s="56"/>
      <c r="I61" s="44"/>
      <c r="J61" s="44"/>
      <c r="K61" s="44"/>
      <c r="L61" s="44"/>
      <c r="M61" s="74"/>
      <c r="N61" s="74"/>
      <c r="O61" s="37"/>
    </row>
    <row r="62" spans="1:15" ht="11.25">
      <c r="A62" s="35">
        <v>16</v>
      </c>
      <c r="B62" s="60">
        <f t="shared" si="27"/>
        <v>0.000871403863554749</v>
      </c>
      <c r="C62" s="61">
        <f t="shared" si="28"/>
        <v>0.00021785096588868724</v>
      </c>
      <c r="D62" s="61">
        <f t="shared" si="29"/>
        <v>5.2284231813284933E-05</v>
      </c>
      <c r="E62" s="37"/>
      <c r="F62" s="37"/>
      <c r="G62" s="56"/>
      <c r="I62" s="332"/>
      <c r="J62" s="333" t="s">
        <v>107</v>
      </c>
      <c r="K62" s="334" t="s">
        <v>108</v>
      </c>
      <c r="L62" s="44"/>
      <c r="M62" s="74"/>
      <c r="N62" s="74"/>
      <c r="O62" s="37"/>
    </row>
    <row r="63" spans="1:23" ht="12" thickBot="1">
      <c r="A63" s="35">
        <v>17</v>
      </c>
      <c r="B63" s="62">
        <f t="shared" si="27"/>
        <v>0.00044618879680557424</v>
      </c>
      <c r="C63" s="63">
        <f t="shared" si="28"/>
        <v>0.00011154719920139356</v>
      </c>
      <c r="D63" s="63">
        <f t="shared" si="29"/>
        <v>2.677132780833445E-05</v>
      </c>
      <c r="E63" s="64"/>
      <c r="F63" s="64"/>
      <c r="G63" s="65"/>
      <c r="I63" s="49" t="s">
        <v>105</v>
      </c>
      <c r="J63" s="50">
        <v>-0.07204100000000047</v>
      </c>
      <c r="K63" s="52">
        <v>-0.0739889999999992</v>
      </c>
      <c r="L63" s="44"/>
      <c r="M63" s="74"/>
      <c r="N63" s="74"/>
      <c r="O63" s="37"/>
      <c r="W63" s="37"/>
    </row>
    <row r="64" ht="12" thickBot="1">
      <c r="W64" s="37"/>
    </row>
    <row r="65" spans="1:23" ht="11.25">
      <c r="A65" s="457" t="s">
        <v>90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9"/>
      <c r="W65" s="34"/>
    </row>
    <row r="66" spans="1:23" ht="11.25">
      <c r="A66" s="67"/>
      <c r="B66" s="68" t="s">
        <v>52</v>
      </c>
      <c r="C66" s="68" t="s">
        <v>53</v>
      </c>
      <c r="D66" s="68" t="s">
        <v>54</v>
      </c>
      <c r="E66" s="68" t="s">
        <v>55</v>
      </c>
      <c r="F66" s="68" t="s">
        <v>56</v>
      </c>
      <c r="G66" s="68" t="s">
        <v>61</v>
      </c>
      <c r="H66" s="68" t="s">
        <v>62</v>
      </c>
      <c r="I66" s="68" t="s">
        <v>63</v>
      </c>
      <c r="J66" s="68" t="s">
        <v>64</v>
      </c>
      <c r="K66" s="68" t="s">
        <v>65</v>
      </c>
      <c r="L66" s="68" t="s">
        <v>66</v>
      </c>
      <c r="M66" s="68" t="s">
        <v>67</v>
      </c>
      <c r="N66" s="68" t="s">
        <v>68</v>
      </c>
      <c r="O66" s="68" t="s">
        <v>69</v>
      </c>
      <c r="P66" s="68" t="s">
        <v>70</v>
      </c>
      <c r="Q66" s="68" t="s">
        <v>71</v>
      </c>
      <c r="R66" s="68" t="s">
        <v>72</v>
      </c>
      <c r="S66" s="68" t="s">
        <v>73</v>
      </c>
      <c r="T66" s="68" t="s">
        <v>74</v>
      </c>
      <c r="U66" s="68" t="s">
        <v>75</v>
      </c>
      <c r="V66" s="13" t="s">
        <v>76</v>
      </c>
      <c r="W66" s="37"/>
    </row>
    <row r="67" spans="1:22" ht="11.25">
      <c r="A67" s="70">
        <v>1</v>
      </c>
      <c r="B67" s="12">
        <v>12.939488235294164</v>
      </c>
      <c r="C67" s="12">
        <v>106.96555882352936</v>
      </c>
      <c r="D67" s="12">
        <v>107.95355294117644</v>
      </c>
      <c r="E67" s="12">
        <v>107.99395294117642</v>
      </c>
      <c r="F67" s="12">
        <v>107.96255294117645</v>
      </c>
      <c r="G67" s="12">
        <v>107.93950588235305</v>
      </c>
      <c r="H67" s="12">
        <v>107.92210588235298</v>
      </c>
      <c r="I67" s="12">
        <v>108.0067529411765</v>
      </c>
      <c r="J67" s="12">
        <v>108.05595294117654</v>
      </c>
      <c r="K67" s="12">
        <v>108.02285294117655</v>
      </c>
      <c r="L67" s="12">
        <v>107.9478529411765</v>
      </c>
      <c r="M67" s="12">
        <v>108.00295294117643</v>
      </c>
      <c r="N67" s="12">
        <v>108.02585294117648</v>
      </c>
      <c r="O67" s="12">
        <v>107.96935294117645</v>
      </c>
      <c r="P67" s="12">
        <v>107.98055294117648</v>
      </c>
      <c r="Q67" s="12">
        <v>107.9846058823531</v>
      </c>
      <c r="R67" s="12">
        <v>108.014405882353</v>
      </c>
      <c r="S67" s="12">
        <v>107.91090588235306</v>
      </c>
      <c r="T67" s="12">
        <v>107.24815882352937</v>
      </c>
      <c r="U67" s="12">
        <v>32.78005294117645</v>
      </c>
      <c r="V67" s="72"/>
    </row>
    <row r="68" spans="1:22" ht="11.25">
      <c r="A68" s="70">
        <v>2</v>
      </c>
      <c r="B68" s="12">
        <v>27.672183393507968</v>
      </c>
      <c r="C68" s="12">
        <v>0.9871121133898542</v>
      </c>
      <c r="D68" s="12">
        <v>0.6571456993260101</v>
      </c>
      <c r="E68" s="12">
        <v>0.6872598812707056</v>
      </c>
      <c r="F68" s="12">
        <v>0.7356759257050232</v>
      </c>
      <c r="G68" s="12">
        <v>0.7309812472529247</v>
      </c>
      <c r="H68" s="12">
        <v>0.7553767620765851</v>
      </c>
      <c r="I68" s="12">
        <v>0.7946346948603431</v>
      </c>
      <c r="J68" s="12">
        <v>0.8324929938282976</v>
      </c>
      <c r="K68" s="12">
        <v>0.8136748478899907</v>
      </c>
      <c r="L68" s="12">
        <v>0.9293958213905301</v>
      </c>
      <c r="M68" s="12">
        <v>0.9040677717860942</v>
      </c>
      <c r="N68" s="12">
        <v>0.7843871613178244</v>
      </c>
      <c r="O68" s="12">
        <v>0.834386952480717</v>
      </c>
      <c r="P68" s="12">
        <v>0.8847771174664001</v>
      </c>
      <c r="Q68" s="12">
        <v>0.6842596164451454</v>
      </c>
      <c r="R68" s="12">
        <v>0.7099009046903184</v>
      </c>
      <c r="S68" s="12">
        <v>1.0286567213793059</v>
      </c>
      <c r="T68" s="12">
        <v>1.0165275625251784</v>
      </c>
      <c r="U68" s="12">
        <v>23.911900439478337</v>
      </c>
      <c r="V68" s="69">
        <f>'Summary Data'!V6</f>
        <v>0</v>
      </c>
    </row>
    <row r="69" spans="1:22" ht="11.25">
      <c r="A69" s="70">
        <v>3</v>
      </c>
      <c r="B69" s="12">
        <v>4.121490761049486</v>
      </c>
      <c r="C69" s="12">
        <v>4.636556678643802</v>
      </c>
      <c r="D69" s="12">
        <v>4.632645813736261</v>
      </c>
      <c r="E69" s="12">
        <v>4.664231103832802</v>
      </c>
      <c r="F69" s="12">
        <v>4.641432659217731</v>
      </c>
      <c r="G69" s="12">
        <v>4.684926128088074</v>
      </c>
      <c r="H69" s="12">
        <v>4.678174931617796</v>
      </c>
      <c r="I69" s="12">
        <v>4.666388692055595</v>
      </c>
      <c r="J69" s="12">
        <v>4.686250519542969</v>
      </c>
      <c r="K69" s="12">
        <v>4.597993878265552</v>
      </c>
      <c r="L69" s="12">
        <v>4.603845750507579</v>
      </c>
      <c r="M69" s="12">
        <v>4.5877697141014355</v>
      </c>
      <c r="N69" s="12">
        <v>4.6605250665557145</v>
      </c>
      <c r="O69" s="12">
        <v>4.665379463492097</v>
      </c>
      <c r="P69" s="12">
        <v>4.608251380898954</v>
      </c>
      <c r="Q69" s="12">
        <v>4.6663883181386865</v>
      </c>
      <c r="R69" s="12">
        <v>4.673071982448974</v>
      </c>
      <c r="S69" s="12">
        <v>4.570803348823042</v>
      </c>
      <c r="T69" s="12">
        <v>4.5385881493482545</v>
      </c>
      <c r="U69" s="12">
        <v>9.289533938260007</v>
      </c>
      <c r="V69" s="69">
        <f>'Summary Data'!V7</f>
        <v>0</v>
      </c>
    </row>
    <row r="70" spans="1:22" ht="11.25">
      <c r="A70" s="70">
        <v>4</v>
      </c>
      <c r="B70" s="12">
        <v>1.0529112321707361</v>
      </c>
      <c r="C70" s="12">
        <v>-0.012629653181028586</v>
      </c>
      <c r="D70" s="12">
        <v>-0.014772253831891194</v>
      </c>
      <c r="E70" s="12">
        <v>-0.03002539656607242</v>
      </c>
      <c r="F70" s="12">
        <v>-0.0127556266887702</v>
      </c>
      <c r="G70" s="12">
        <v>-0.022370231581672118</v>
      </c>
      <c r="H70" s="12">
        <v>-0.01961407837302659</v>
      </c>
      <c r="I70" s="12">
        <v>-0.018872899531229725</v>
      </c>
      <c r="J70" s="12">
        <v>-0.010163612744715833</v>
      </c>
      <c r="K70" s="12">
        <v>-0.012688887830046736</v>
      </c>
      <c r="L70" s="12">
        <v>-0.015217544843724118</v>
      </c>
      <c r="M70" s="12">
        <v>-0.011101491939384756</v>
      </c>
      <c r="N70" s="12">
        <v>-0.018188470379668586</v>
      </c>
      <c r="O70" s="12">
        <v>0.006134287321783782</v>
      </c>
      <c r="P70" s="12">
        <v>0.0017292726346223586</v>
      </c>
      <c r="Q70" s="12">
        <v>-0.011887603791704393</v>
      </c>
      <c r="R70" s="12">
        <v>-0.015972518571798433</v>
      </c>
      <c r="S70" s="12">
        <v>-0.0034027534428348327</v>
      </c>
      <c r="T70" s="12">
        <v>0.007840128452348355</v>
      </c>
      <c r="U70" s="12">
        <v>0.5255999267452055</v>
      </c>
      <c r="V70" s="69">
        <f>'Summary Data'!V8</f>
        <v>0</v>
      </c>
    </row>
    <row r="71" spans="1:22" ht="11.25">
      <c r="A71" s="70">
        <v>5</v>
      </c>
      <c r="B71" s="12">
        <v>-1.4573958836545753</v>
      </c>
      <c r="C71" s="12">
        <v>0.07520427796249546</v>
      </c>
      <c r="D71" s="12">
        <v>0.06550872541538916</v>
      </c>
      <c r="E71" s="12">
        <v>0.03237200952690117</v>
      </c>
      <c r="F71" s="12">
        <v>0.05321788878372893</v>
      </c>
      <c r="G71" s="12">
        <v>0.05367609874935099</v>
      </c>
      <c r="H71" s="12">
        <v>0.06402399249502719</v>
      </c>
      <c r="I71" s="12">
        <v>0.045428790918269346</v>
      </c>
      <c r="J71" s="12">
        <v>0.04843926767169476</v>
      </c>
      <c r="K71" s="12">
        <v>0.05285912821711534</v>
      </c>
      <c r="L71" s="12">
        <v>0.05191830735518363</v>
      </c>
      <c r="M71" s="12">
        <v>0.05045722836501747</v>
      </c>
      <c r="N71" s="12">
        <v>0.052884859445975305</v>
      </c>
      <c r="O71" s="12">
        <v>0.050238736741618856</v>
      </c>
      <c r="P71" s="12">
        <v>0.046504367284483095</v>
      </c>
      <c r="Q71" s="12">
        <v>0.04615996538119885</v>
      </c>
      <c r="R71" s="12">
        <v>0.04676622414284247</v>
      </c>
      <c r="S71" s="12">
        <v>0.039834415531875986</v>
      </c>
      <c r="T71" s="12">
        <v>0.05570123926552896</v>
      </c>
      <c r="U71" s="12">
        <v>0.04294600370554846</v>
      </c>
      <c r="V71" s="69">
        <f>'Summary Data'!V9</f>
        <v>0</v>
      </c>
    </row>
    <row r="72" spans="1:22" ht="11.25">
      <c r="A72" s="70">
        <v>6</v>
      </c>
      <c r="B72" s="12">
        <v>0.14775896562418966</v>
      </c>
      <c r="C72" s="12">
        <v>-0.027689980324584102</v>
      </c>
      <c r="D72" s="12">
        <v>-0.023710258139759893</v>
      </c>
      <c r="E72" s="12">
        <v>-0.02894431671138497</v>
      </c>
      <c r="F72" s="12">
        <v>-0.024570969974725514</v>
      </c>
      <c r="G72" s="12">
        <v>-0.025469373947653105</v>
      </c>
      <c r="H72" s="12">
        <v>-0.02217588090855327</v>
      </c>
      <c r="I72" s="12">
        <v>-0.02246900071955615</v>
      </c>
      <c r="J72" s="12">
        <v>-0.0235378179257864</v>
      </c>
      <c r="K72" s="12">
        <v>-0.021969443370943864</v>
      </c>
      <c r="L72" s="12">
        <v>-0.022820896115128206</v>
      </c>
      <c r="M72" s="12">
        <v>-0.023875391193123686</v>
      </c>
      <c r="N72" s="12">
        <v>-0.021643323704340314</v>
      </c>
      <c r="O72" s="12">
        <v>-0.02466845149974259</v>
      </c>
      <c r="P72" s="12">
        <v>-0.026123397905314275</v>
      </c>
      <c r="Q72" s="12">
        <v>-0.027293771408695894</v>
      </c>
      <c r="R72" s="12">
        <v>-0.022519347411348686</v>
      </c>
      <c r="S72" s="12">
        <v>-0.017956378659308353</v>
      </c>
      <c r="T72" s="12">
        <v>-0.025846679653636823</v>
      </c>
      <c r="U72" s="12">
        <v>-0.03204363879744295</v>
      </c>
      <c r="V72" s="69">
        <f>'Summary Data'!V10</f>
        <v>0</v>
      </c>
    </row>
    <row r="73" spans="1:22" ht="11.25">
      <c r="A73" s="70">
        <v>7</v>
      </c>
      <c r="B73" s="12">
        <v>-0.02643822846272359</v>
      </c>
      <c r="C73" s="12">
        <v>-0.0012845304145399083</v>
      </c>
      <c r="D73" s="12">
        <v>-0.00010553323402240355</v>
      </c>
      <c r="E73" s="12">
        <v>0.0041852818358649735</v>
      </c>
      <c r="F73" s="12">
        <v>0.0016067494747862288</v>
      </c>
      <c r="G73" s="12">
        <v>0.0022216022168982663</v>
      </c>
      <c r="H73" s="12">
        <v>0.005275453067907998</v>
      </c>
      <c r="I73" s="12">
        <v>-0.0009968079854101308</v>
      </c>
      <c r="J73" s="12">
        <v>0.0003995323687093766</v>
      </c>
      <c r="K73" s="12">
        <v>0.0001888093723226847</v>
      </c>
      <c r="L73" s="12">
        <v>0.004739655401749476</v>
      </c>
      <c r="M73" s="12">
        <v>-0.0009674339483273231</v>
      </c>
      <c r="N73" s="12">
        <v>0.0003681018281864734</v>
      </c>
      <c r="O73" s="12">
        <v>0.0005903113162248896</v>
      </c>
      <c r="P73" s="12">
        <v>0.0013377557828037068</v>
      </c>
      <c r="Q73" s="12">
        <v>-0.00349545436122356</v>
      </c>
      <c r="R73" s="12">
        <v>0.002367021968579852</v>
      </c>
      <c r="S73" s="12">
        <v>0.0031998337343662753</v>
      </c>
      <c r="T73" s="12">
        <v>-0.0002361804961544811</v>
      </c>
      <c r="U73" s="12">
        <v>0.019144485408930212</v>
      </c>
      <c r="V73" s="69">
        <f>'Summary Data'!V11</f>
        <v>0</v>
      </c>
    </row>
    <row r="74" spans="1:22" ht="11.25">
      <c r="A74" s="70">
        <v>8</v>
      </c>
      <c r="B74" s="12">
        <v>0.0017882721085087719</v>
      </c>
      <c r="C74" s="12">
        <v>0.0004588314273203352</v>
      </c>
      <c r="D74" s="12">
        <v>-0.007092155980477614</v>
      </c>
      <c r="E74" s="12">
        <v>-0.0075758032925014075</v>
      </c>
      <c r="F74" s="12">
        <v>-0.003654372204293312</v>
      </c>
      <c r="G74" s="12">
        <v>-0.005007810135030533</v>
      </c>
      <c r="H74" s="12">
        <v>-0.004114759671119742</v>
      </c>
      <c r="I74" s="12">
        <v>-0.007678489442871487</v>
      </c>
      <c r="J74" s="12">
        <v>-0.005328345092892414</v>
      </c>
      <c r="K74" s="12">
        <v>-0.004105053218481654</v>
      </c>
      <c r="L74" s="12">
        <v>-0.004015544957608728</v>
      </c>
      <c r="M74" s="12">
        <v>-0.006706038422336051</v>
      </c>
      <c r="N74" s="12">
        <v>-0.0074845131708072095</v>
      </c>
      <c r="O74" s="12">
        <v>-0.005691492238753919</v>
      </c>
      <c r="P74" s="12">
        <v>-0.005082391706050668</v>
      </c>
      <c r="Q74" s="12">
        <v>-0.004209650248764487</v>
      </c>
      <c r="R74" s="12">
        <v>-0.005019391493088151</v>
      </c>
      <c r="S74" s="12">
        <v>-0.00367994768059483</v>
      </c>
      <c r="T74" s="12">
        <v>-0.006131571266601474</v>
      </c>
      <c r="U74" s="12">
        <v>-0.011128216095595203</v>
      </c>
      <c r="V74" s="69">
        <f>'Summary Data'!V12</f>
        <v>0</v>
      </c>
    </row>
    <row r="75" spans="1:22" ht="11.25">
      <c r="A75" s="70">
        <v>9</v>
      </c>
      <c r="B75" s="12">
        <v>-0.03960808538483862</v>
      </c>
      <c r="C75" s="12">
        <v>0.024716157130767802</v>
      </c>
      <c r="D75" s="12">
        <v>0.021210777134253567</v>
      </c>
      <c r="E75" s="12">
        <v>0.02133691683586536</v>
      </c>
      <c r="F75" s="12">
        <v>0.023760372502427796</v>
      </c>
      <c r="G75" s="12">
        <v>0.022059219383685935</v>
      </c>
      <c r="H75" s="12">
        <v>0.023616778466095834</v>
      </c>
      <c r="I75" s="12">
        <v>0.020992497877387384</v>
      </c>
      <c r="J75" s="12">
        <v>0.022498352991919823</v>
      </c>
      <c r="K75" s="12">
        <v>0.02085102459957644</v>
      </c>
      <c r="L75" s="12">
        <v>0.023209129142550244</v>
      </c>
      <c r="M75" s="12">
        <v>0.02006129946717028</v>
      </c>
      <c r="N75" s="12">
        <v>0.021739877308950384</v>
      </c>
      <c r="O75" s="12">
        <v>0.022631541973404057</v>
      </c>
      <c r="P75" s="12">
        <v>0.020875210953353596</v>
      </c>
      <c r="Q75" s="12">
        <v>0.01954378227924003</v>
      </c>
      <c r="R75" s="12">
        <v>0.02181871317762124</v>
      </c>
      <c r="S75" s="12">
        <v>0.020841429157976876</v>
      </c>
      <c r="T75" s="12">
        <v>0.0250164821043406</v>
      </c>
      <c r="U75" s="12">
        <v>0.03383739023715682</v>
      </c>
      <c r="V75" s="69">
        <f>'Summary Data'!V13</f>
        <v>0</v>
      </c>
    </row>
    <row r="76" spans="1:22" ht="11.25">
      <c r="A76" s="70">
        <v>10</v>
      </c>
      <c r="B76" s="12">
        <v>-0.0002518233875103458</v>
      </c>
      <c r="C76" s="12">
        <v>0.0011541895564740755</v>
      </c>
      <c r="D76" s="12">
        <v>-0.00024869522045889236</v>
      </c>
      <c r="E76" s="12">
        <v>1.0876351208553469E-06</v>
      </c>
      <c r="F76" s="12">
        <v>-5.996175706981694E-05</v>
      </c>
      <c r="G76" s="12">
        <v>0.0009506416246473329</v>
      </c>
      <c r="H76" s="12">
        <v>0.001129498823501249</v>
      </c>
      <c r="I76" s="12">
        <v>-7.643477918610968E-06</v>
      </c>
      <c r="J76" s="12">
        <v>-3.36456122695756E-05</v>
      </c>
      <c r="K76" s="12">
        <v>0.00017206140161605637</v>
      </c>
      <c r="L76" s="12">
        <v>5.317930293518175E-06</v>
      </c>
      <c r="M76" s="12">
        <v>-4.332540565826729E-06</v>
      </c>
      <c r="N76" s="12">
        <v>-1.9279493753055853E-05</v>
      </c>
      <c r="O76" s="12">
        <v>1.1423510504427503E-05</v>
      </c>
      <c r="P76" s="12">
        <v>6.069130079828289E-06</v>
      </c>
      <c r="Q76" s="12">
        <v>8.927619582071636E-05</v>
      </c>
      <c r="R76" s="12">
        <v>6.663709435481967E-05</v>
      </c>
      <c r="S76" s="12">
        <v>2.1915601195097797E-05</v>
      </c>
      <c r="T76" s="12">
        <v>1.5987071655384325E-05</v>
      </c>
      <c r="U76" s="12">
        <v>0.0019611439101228432</v>
      </c>
      <c r="V76" s="69">
        <f>'Summary Data'!V14</f>
        <v>0</v>
      </c>
    </row>
    <row r="77" spans="1:22" ht="11.25">
      <c r="A77" s="70">
        <v>11</v>
      </c>
      <c r="B77" s="12">
        <v>0.007098042182388853</v>
      </c>
      <c r="C77" s="12">
        <v>0.0075967142157010725</v>
      </c>
      <c r="D77" s="12">
        <v>0.006782325069110029</v>
      </c>
      <c r="E77" s="12">
        <v>0.005846762149022688</v>
      </c>
      <c r="F77" s="12">
        <v>0.0064521979334933866</v>
      </c>
      <c r="G77" s="12">
        <v>0.007605617630644157</v>
      </c>
      <c r="H77" s="12">
        <v>0.005843582809210157</v>
      </c>
      <c r="I77" s="12">
        <v>0.005787349283566612</v>
      </c>
      <c r="J77" s="12">
        <v>0.0062497222478010706</v>
      </c>
      <c r="K77" s="12">
        <v>0.007257413192561124</v>
      </c>
      <c r="L77" s="12">
        <v>0.007475216690882025</v>
      </c>
      <c r="M77" s="12">
        <v>0.005140938261311567</v>
      </c>
      <c r="N77" s="12">
        <v>0.006258342931680705</v>
      </c>
      <c r="O77" s="12">
        <v>0.0065124753705120275</v>
      </c>
      <c r="P77" s="12">
        <v>0.006128553433097261</v>
      </c>
      <c r="Q77" s="12">
        <v>0.0051130506199441594</v>
      </c>
      <c r="R77" s="12">
        <v>0.0071281362615596144</v>
      </c>
      <c r="S77" s="12">
        <v>0.006472209588564648</v>
      </c>
      <c r="T77" s="12">
        <v>0.008725076640430984</v>
      </c>
      <c r="U77" s="12">
        <v>0.02521855276105367</v>
      </c>
      <c r="V77" s="69">
        <f>'Summary Data'!V15</f>
        <v>0</v>
      </c>
    </row>
    <row r="78" spans="1:23" ht="11.25">
      <c r="A78" s="70">
        <v>12</v>
      </c>
      <c r="B78" s="12">
        <v>-0.03181991809242037</v>
      </c>
      <c r="C78" s="12">
        <v>0.0021710719548834498</v>
      </c>
      <c r="D78" s="12">
        <v>0.0032179797080335347</v>
      </c>
      <c r="E78" s="12">
        <v>-0.0018868805506571523</v>
      </c>
      <c r="F78" s="12">
        <v>0.006209218115293467</v>
      </c>
      <c r="G78" s="12">
        <v>0.0035065517720951705</v>
      </c>
      <c r="H78" s="12">
        <v>0.011468613421289568</v>
      </c>
      <c r="I78" s="12">
        <v>-0.0004900819417417773</v>
      </c>
      <c r="J78" s="12">
        <v>0.0038708382882470015</v>
      </c>
      <c r="K78" s="12">
        <v>0.012802270848089953</v>
      </c>
      <c r="L78" s="12">
        <v>0.0003890418190966396</v>
      </c>
      <c r="M78" s="12">
        <v>0.004558300702580051</v>
      </c>
      <c r="N78" s="12">
        <v>0.004586479194923763</v>
      </c>
      <c r="O78" s="12">
        <v>0.008671821272394856</v>
      </c>
      <c r="P78" s="12">
        <v>0.013373387979497215</v>
      </c>
      <c r="Q78" s="12">
        <v>0.0013529230522286604</v>
      </c>
      <c r="R78" s="12">
        <v>0.015186178329745522</v>
      </c>
      <c r="S78" s="12">
        <v>0.005590573966933131</v>
      </c>
      <c r="T78" s="12">
        <v>0.014369447278455325</v>
      </c>
      <c r="U78" s="12">
        <v>-0.015696621507376052</v>
      </c>
      <c r="V78" s="69">
        <f>'Summary Data'!V16*10</f>
        <v>0</v>
      </c>
      <c r="W78" s="35" t="s">
        <v>57</v>
      </c>
    </row>
    <row r="79" spans="1:23" ht="11.25">
      <c r="A79" s="70">
        <v>13</v>
      </c>
      <c r="B79" s="12">
        <v>0.013516125359430003</v>
      </c>
      <c r="C79" s="12">
        <v>0.0128914248158217</v>
      </c>
      <c r="D79" s="12">
        <v>0.020197308569981642</v>
      </c>
      <c r="E79" s="12">
        <v>0.020325385154821504</v>
      </c>
      <c r="F79" s="12">
        <v>0.014146013513106695</v>
      </c>
      <c r="G79" s="12">
        <v>0.007211188689188047</v>
      </c>
      <c r="H79" s="12">
        <v>0.01932949521343666</v>
      </c>
      <c r="I79" s="12">
        <v>0.010431875407139746</v>
      </c>
      <c r="J79" s="12">
        <v>0.01270477586363325</v>
      </c>
      <c r="K79" s="12">
        <v>0.011996713386316499</v>
      </c>
      <c r="L79" s="12">
        <v>0.019955717217156124</v>
      </c>
      <c r="M79" s="12">
        <v>0.016603341199134397</v>
      </c>
      <c r="N79" s="12">
        <v>0.012037810260494275</v>
      </c>
      <c r="O79" s="12">
        <v>0.013211350119896048</v>
      </c>
      <c r="P79" s="12">
        <v>0.004949336787414896</v>
      </c>
      <c r="Q79" s="12">
        <v>0.0075510751345478355</v>
      </c>
      <c r="R79" s="12">
        <v>0.009501894732243318</v>
      </c>
      <c r="S79" s="12">
        <v>0.023077314564559567</v>
      </c>
      <c r="T79" s="12">
        <v>0.02255442712141384</v>
      </c>
      <c r="U79" s="12">
        <v>0.026087005823552736</v>
      </c>
      <c r="V79" s="69">
        <f>'Summary Data'!V17*10</f>
        <v>0</v>
      </c>
      <c r="W79" s="35" t="s">
        <v>57</v>
      </c>
    </row>
    <row r="80" spans="1:23" ht="11.25">
      <c r="A80" s="70">
        <v>14</v>
      </c>
      <c r="B80" s="12">
        <v>-0.04338280342474659</v>
      </c>
      <c r="C80" s="12">
        <v>0.007125016105745644</v>
      </c>
      <c r="D80" s="12">
        <v>0.011183422027147283</v>
      </c>
      <c r="E80" s="12">
        <v>0.015384902034314224</v>
      </c>
      <c r="F80" s="12">
        <v>0.01139086407088174</v>
      </c>
      <c r="G80" s="12">
        <v>0.017850502243567063</v>
      </c>
      <c r="H80" s="12">
        <v>0.005178193580923801</v>
      </c>
      <c r="I80" s="12">
        <v>0.008161998927078248</v>
      </c>
      <c r="J80" s="12">
        <v>0.01931742629731994</v>
      </c>
      <c r="K80" s="12">
        <v>0.015421674256390974</v>
      </c>
      <c r="L80" s="12">
        <v>0.014981116308244048</v>
      </c>
      <c r="M80" s="12">
        <v>0.007275999867853017</v>
      </c>
      <c r="N80" s="12">
        <v>0.01042059825490117</v>
      </c>
      <c r="O80" s="12">
        <v>0.005369574580900522</v>
      </c>
      <c r="P80" s="12">
        <v>0.012442411202798712</v>
      </c>
      <c r="Q80" s="12">
        <v>0.012989702079816146</v>
      </c>
      <c r="R80" s="12">
        <v>0.0132633650698229</v>
      </c>
      <c r="S80" s="12">
        <v>0.016942472122689373</v>
      </c>
      <c r="T80" s="12">
        <v>0.015234480977851492</v>
      </c>
      <c r="U80" s="12">
        <v>-0.021687081781866412</v>
      </c>
      <c r="V80" s="69">
        <f>'Summary Data'!V18*10</f>
        <v>0</v>
      </c>
      <c r="W80" s="35" t="s">
        <v>57</v>
      </c>
    </row>
    <row r="81" spans="1:23" ht="11.25">
      <c r="A81" s="70">
        <v>15</v>
      </c>
      <c r="B81" s="12">
        <v>-0.08002925691347013</v>
      </c>
      <c r="C81" s="12">
        <v>-0.04230933898305086</v>
      </c>
      <c r="D81" s="12">
        <v>-0.01775891864406784</v>
      </c>
      <c r="E81" s="12">
        <v>-0.022052037288135574</v>
      </c>
      <c r="F81" s="12">
        <v>-0.02167453220338983</v>
      </c>
      <c r="G81" s="12">
        <v>-0.029595693220339017</v>
      </c>
      <c r="H81" s="12">
        <v>-0.03231969491525426</v>
      </c>
      <c r="I81" s="12">
        <v>-0.0371028338983051</v>
      </c>
      <c r="J81" s="12">
        <v>-0.017647054237288178</v>
      </c>
      <c r="K81" s="12">
        <v>-0.030361877966101694</v>
      </c>
      <c r="L81" s="12">
        <v>-0.023677733898305117</v>
      </c>
      <c r="M81" s="12">
        <v>-0.03895093898305082</v>
      </c>
      <c r="N81" s="12">
        <v>-0.006922406779661036</v>
      </c>
      <c r="O81" s="12">
        <v>-0.04083904406779665</v>
      </c>
      <c r="P81" s="12">
        <v>-0.02914166271186444</v>
      </c>
      <c r="Q81" s="12">
        <v>-0.004663688135593223</v>
      </c>
      <c r="R81" s="12">
        <v>-0.014717289830508476</v>
      </c>
      <c r="S81" s="12">
        <v>-0.03565771694915256</v>
      </c>
      <c r="T81" s="12">
        <v>-0.0055937779661017</v>
      </c>
      <c r="U81" s="12">
        <v>-0.034938867963125536</v>
      </c>
      <c r="V81" s="69">
        <f>'Summary Data'!V19*10</f>
        <v>0</v>
      </c>
      <c r="W81" s="35" t="s">
        <v>57</v>
      </c>
    </row>
    <row r="82" spans="1:23" ht="11.25">
      <c r="A82" s="70">
        <v>16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69">
        <f>'Summary Data'!V20*10</f>
        <v>0</v>
      </c>
      <c r="W82" s="35" t="s">
        <v>57</v>
      </c>
    </row>
    <row r="83" spans="1:23" ht="12" thickBot="1">
      <c r="A83" s="71">
        <v>17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69">
        <f>'Summary Data'!V21*10</f>
        <v>0</v>
      </c>
      <c r="W83" s="35" t="s">
        <v>57</v>
      </c>
    </row>
    <row r="84" spans="15:16" ht="12" thickBot="1">
      <c r="O84" s="66"/>
      <c r="P84" s="66"/>
    </row>
    <row r="85" spans="1:22" ht="11.25">
      <c r="A85" s="457" t="s">
        <v>91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9"/>
    </row>
    <row r="86" spans="1:22" ht="11.25">
      <c r="A86" s="67"/>
      <c r="B86" s="68" t="s">
        <v>52</v>
      </c>
      <c r="C86" s="68" t="s">
        <v>53</v>
      </c>
      <c r="D86" s="68" t="s">
        <v>54</v>
      </c>
      <c r="E86" s="68" t="s">
        <v>55</v>
      </c>
      <c r="F86" s="68" t="s">
        <v>56</v>
      </c>
      <c r="G86" s="68" t="s">
        <v>61</v>
      </c>
      <c r="H86" s="68" t="s">
        <v>62</v>
      </c>
      <c r="I86" s="68" t="s">
        <v>63</v>
      </c>
      <c r="J86" s="68" t="s">
        <v>64</v>
      </c>
      <c r="K86" s="68" t="s">
        <v>65</v>
      </c>
      <c r="L86" s="68" t="s">
        <v>66</v>
      </c>
      <c r="M86" s="68" t="s">
        <v>67</v>
      </c>
      <c r="N86" s="68" t="s">
        <v>68</v>
      </c>
      <c r="O86" s="68" t="s">
        <v>69</v>
      </c>
      <c r="P86" s="68" t="s">
        <v>70</v>
      </c>
      <c r="Q86" s="68" t="s">
        <v>71</v>
      </c>
      <c r="R86" s="68" t="s">
        <v>72</v>
      </c>
      <c r="S86" s="68" t="s">
        <v>73</v>
      </c>
      <c r="T86" s="68" t="s">
        <v>74</v>
      </c>
      <c r="U86" s="68" t="s">
        <v>75</v>
      </c>
      <c r="V86" s="13" t="s">
        <v>76</v>
      </c>
    </row>
    <row r="87" spans="1:22" ht="11.25">
      <c r="A87" s="70">
        <v>1</v>
      </c>
      <c r="B87" s="12">
        <v>-1.968402</v>
      </c>
      <c r="C87" s="12">
        <v>-0.6103729999999998</v>
      </c>
      <c r="D87" s="12">
        <v>0.03808200000000006</v>
      </c>
      <c r="E87" s="12">
        <v>1.250065</v>
      </c>
      <c r="F87" s="12">
        <v>-0.452769</v>
      </c>
      <c r="G87" s="12">
        <v>0.41151400000000005</v>
      </c>
      <c r="H87" s="12">
        <v>-0.7987420000000001</v>
      </c>
      <c r="I87" s="12">
        <v>-0.01059199999999999</v>
      </c>
      <c r="J87" s="12">
        <v>-0.786163</v>
      </c>
      <c r="K87" s="12">
        <v>0.786308</v>
      </c>
      <c r="L87" s="12">
        <v>0.752069</v>
      </c>
      <c r="M87" s="12">
        <v>-0.962678</v>
      </c>
      <c r="N87" s="12">
        <v>-0.130189</v>
      </c>
      <c r="O87" s="12">
        <v>-0.904436</v>
      </c>
      <c r="P87" s="12">
        <v>-0.028323999999999995</v>
      </c>
      <c r="Q87" s="12">
        <v>0.013397999999999993</v>
      </c>
      <c r="R87" s="12">
        <v>0.396472</v>
      </c>
      <c r="S87" s="12">
        <v>0.950021</v>
      </c>
      <c r="T87" s="12">
        <v>0.620632</v>
      </c>
      <c r="U87" s="12">
        <v>1.5155049999999999</v>
      </c>
      <c r="V87" s="69"/>
    </row>
    <row r="88" spans="1:22" ht="11.25">
      <c r="A88" s="70">
        <v>2</v>
      </c>
      <c r="B88" s="12">
        <v>-2.548928709224758</v>
      </c>
      <c r="C88" s="12">
        <v>-0.0758463371129614</v>
      </c>
      <c r="D88" s="12">
        <v>0.05571164050261457</v>
      </c>
      <c r="E88" s="12">
        <v>0.024699984099697758</v>
      </c>
      <c r="F88" s="12">
        <v>-0.02300308686642971</v>
      </c>
      <c r="G88" s="12">
        <v>0.05309635524047751</v>
      </c>
      <c r="H88" s="12">
        <v>0.09226397088394256</v>
      </c>
      <c r="I88" s="12">
        <v>-0.03420913369571332</v>
      </c>
      <c r="J88" s="12">
        <v>0.12672246785865493</v>
      </c>
      <c r="K88" s="12">
        <v>0.03207577400501416</v>
      </c>
      <c r="L88" s="12">
        <v>0.04982751208838776</v>
      </c>
      <c r="M88" s="12">
        <v>0.07644104894205217</v>
      </c>
      <c r="N88" s="12">
        <v>0.019985832132818793</v>
      </c>
      <c r="O88" s="12">
        <v>0.1360950844404698</v>
      </c>
      <c r="P88" s="12">
        <v>0.15313321649098333</v>
      </c>
      <c r="Q88" s="12">
        <v>0.013466657444628272</v>
      </c>
      <c r="R88" s="12">
        <v>0.028767403856335694</v>
      </c>
      <c r="S88" s="12">
        <v>0.08188128183932841</v>
      </c>
      <c r="T88" s="12">
        <v>0.03666080599157562</v>
      </c>
      <c r="U88" s="12">
        <v>-0.04992430070235976</v>
      </c>
      <c r="V88" s="69">
        <f>'Summary Data'!V23</f>
        <v>0</v>
      </c>
    </row>
    <row r="89" spans="1:22" ht="11.25">
      <c r="A89" s="70">
        <v>3</v>
      </c>
      <c r="B89" s="12">
        <v>0.28403820678473446</v>
      </c>
      <c r="C89" s="12">
        <v>0.019083672796403328</v>
      </c>
      <c r="D89" s="12">
        <v>-0.0016165570002407148</v>
      </c>
      <c r="E89" s="12">
        <v>-0.008411300546528944</v>
      </c>
      <c r="F89" s="12">
        <v>-0.05587133634119423</v>
      </c>
      <c r="G89" s="12">
        <v>0.0513058303326247</v>
      </c>
      <c r="H89" s="12">
        <v>-0.016574850348803738</v>
      </c>
      <c r="I89" s="12">
        <v>0.008125433146067729</v>
      </c>
      <c r="J89" s="12">
        <v>0.06524655122140022</v>
      </c>
      <c r="K89" s="12">
        <v>0.00040833037900211977</v>
      </c>
      <c r="L89" s="12">
        <v>0.020924343629482034</v>
      </c>
      <c r="M89" s="12">
        <v>0.030688734603674717</v>
      </c>
      <c r="N89" s="12">
        <v>0.002600996590954252</v>
      </c>
      <c r="O89" s="12">
        <v>-0.022350004313732352</v>
      </c>
      <c r="P89" s="12">
        <v>0.0722111785333901</v>
      </c>
      <c r="Q89" s="12">
        <v>0.06092473080385252</v>
      </c>
      <c r="R89" s="12">
        <v>-0.06427778974125542</v>
      </c>
      <c r="S89" s="12">
        <v>-0.047980056301458934</v>
      </c>
      <c r="T89" s="12">
        <v>0.006248431869663784</v>
      </c>
      <c r="U89" s="12">
        <v>-0.29086529462578176</v>
      </c>
      <c r="V89" s="69">
        <f>'Summary Data'!V24</f>
        <v>0</v>
      </c>
    </row>
    <row r="90" spans="1:22" ht="11.25">
      <c r="A90" s="70">
        <v>4</v>
      </c>
      <c r="B90" s="12">
        <v>-0.8770805016416467</v>
      </c>
      <c r="C90" s="12">
        <v>0.006060352889889042</v>
      </c>
      <c r="D90" s="12">
        <v>-0.025498123415124918</v>
      </c>
      <c r="E90" s="12">
        <v>-0.025076392730833785</v>
      </c>
      <c r="F90" s="12">
        <v>-0.04333223573523337</v>
      </c>
      <c r="G90" s="12">
        <v>-0.030574482126350666</v>
      </c>
      <c r="H90" s="12">
        <v>-0.036509612305495875</v>
      </c>
      <c r="I90" s="12">
        <v>-0.0314052696706959</v>
      </c>
      <c r="J90" s="12">
        <v>-0.0008735808551348923</v>
      </c>
      <c r="K90" s="12">
        <v>-0.025110430858399813</v>
      </c>
      <c r="L90" s="12">
        <v>-0.014830704712963882</v>
      </c>
      <c r="M90" s="12">
        <v>-0.0006033984694848726</v>
      </c>
      <c r="N90" s="12">
        <v>-0.03554796573176433</v>
      </c>
      <c r="O90" s="12">
        <v>-0.028614796828741573</v>
      </c>
      <c r="P90" s="12">
        <v>-0.013199624090711404</v>
      </c>
      <c r="Q90" s="12">
        <v>-0.03769123715843814</v>
      </c>
      <c r="R90" s="12">
        <v>-0.04952224666888305</v>
      </c>
      <c r="S90" s="12">
        <v>-0.02292749486915846</v>
      </c>
      <c r="T90" s="12">
        <v>0.00525110683269181</v>
      </c>
      <c r="U90" s="12">
        <v>-0.09376486109125866</v>
      </c>
      <c r="V90" s="69">
        <f>'Summary Data'!V25</f>
        <v>0</v>
      </c>
    </row>
    <row r="91" spans="1:22" ht="11.25">
      <c r="A91" s="70">
        <v>5</v>
      </c>
      <c r="B91" s="12">
        <v>0.34927161311622923</v>
      </c>
      <c r="C91" s="12">
        <v>0.01583404534324703</v>
      </c>
      <c r="D91" s="12">
        <v>0.01308128748713569</v>
      </c>
      <c r="E91" s="12">
        <v>0.016711637885613292</v>
      </c>
      <c r="F91" s="12">
        <v>0.00560556194455869</v>
      </c>
      <c r="G91" s="12">
        <v>0.016380279146233634</v>
      </c>
      <c r="H91" s="12">
        <v>0.011557677734055631</v>
      </c>
      <c r="I91" s="12">
        <v>0.009222794268635075</v>
      </c>
      <c r="J91" s="12">
        <v>0.020403199252783416</v>
      </c>
      <c r="K91" s="12">
        <v>0.009782190864064788</v>
      </c>
      <c r="L91" s="12">
        <v>0.009021439819577783</v>
      </c>
      <c r="M91" s="12">
        <v>0.008972042120119511</v>
      </c>
      <c r="N91" s="12">
        <v>0.01656191571896054</v>
      </c>
      <c r="O91" s="12">
        <v>0.01449318791804552</v>
      </c>
      <c r="P91" s="12">
        <v>0.012662713050137192</v>
      </c>
      <c r="Q91" s="12">
        <v>0.010689397495731383</v>
      </c>
      <c r="R91" s="12">
        <v>0.004206060070237466</v>
      </c>
      <c r="S91" s="12">
        <v>0.005327374073092264</v>
      </c>
      <c r="T91" s="12">
        <v>0.007448495191219817</v>
      </c>
      <c r="U91" s="12">
        <v>-0.007191170149721426</v>
      </c>
      <c r="V91" s="69">
        <f>'Summary Data'!V26</f>
        <v>0</v>
      </c>
    </row>
    <row r="92" spans="1:22" ht="11.25">
      <c r="A92" s="70">
        <v>6</v>
      </c>
      <c r="B92" s="12">
        <v>-0.11779562509907149</v>
      </c>
      <c r="C92" s="12">
        <v>-0.008493620732300521</v>
      </c>
      <c r="D92" s="12">
        <v>-0.009336706041692146</v>
      </c>
      <c r="E92" s="12">
        <v>-0.010326843661292634</v>
      </c>
      <c r="F92" s="12">
        <v>0.0005761525866383784</v>
      </c>
      <c r="G92" s="12">
        <v>-0.0006196895082000407</v>
      </c>
      <c r="H92" s="12">
        <v>-0.0019477933577499162</v>
      </c>
      <c r="I92" s="12">
        <v>0.0005827317612782518</v>
      </c>
      <c r="J92" s="12">
        <v>0.0011629481427210542</v>
      </c>
      <c r="K92" s="12">
        <v>0.0020747935058271216</v>
      </c>
      <c r="L92" s="12">
        <v>-0.0022497831128890297</v>
      </c>
      <c r="M92" s="12">
        <v>-0.005398157136614637</v>
      </c>
      <c r="N92" s="12">
        <v>-0.002811634706766787</v>
      </c>
      <c r="O92" s="12">
        <v>4.159384757626561E-05</v>
      </c>
      <c r="P92" s="12">
        <v>-0.002162190112390959</v>
      </c>
      <c r="Q92" s="12">
        <v>-0.004503252900419523</v>
      </c>
      <c r="R92" s="12">
        <v>-0.00500564992845131</v>
      </c>
      <c r="S92" s="12">
        <v>0.001692238320762443</v>
      </c>
      <c r="T92" s="12">
        <v>-0.003110626877593857</v>
      </c>
      <c r="U92" s="12">
        <v>-0.024336289957511803</v>
      </c>
      <c r="V92" s="69">
        <f>'Summary Data'!V27</f>
        <v>0</v>
      </c>
    </row>
    <row r="93" spans="1:22" ht="11.25">
      <c r="A93" s="70">
        <v>7</v>
      </c>
      <c r="B93" s="12">
        <v>0.0040796755248790895</v>
      </c>
      <c r="C93" s="12">
        <v>-0.015733796027919328</v>
      </c>
      <c r="D93" s="12">
        <v>-0.002681761998261138</v>
      </c>
      <c r="E93" s="12">
        <v>0.003590320526453486</v>
      </c>
      <c r="F93" s="12">
        <v>-0.011071670154333517</v>
      </c>
      <c r="G93" s="12">
        <v>0.00316275973637397</v>
      </c>
      <c r="H93" s="12">
        <v>-0.009240927586448379</v>
      </c>
      <c r="I93" s="12">
        <v>-0.002940881163901503</v>
      </c>
      <c r="J93" s="12">
        <v>-0.008285285141520715</v>
      </c>
      <c r="K93" s="12">
        <v>-0.00021589121213419493</v>
      </c>
      <c r="L93" s="12">
        <v>-0.0030496355708546086</v>
      </c>
      <c r="M93" s="12">
        <v>-0.012546659888593749</v>
      </c>
      <c r="N93" s="12">
        <v>-0.008000649619395464</v>
      </c>
      <c r="O93" s="12">
        <v>-0.007564392447936351</v>
      </c>
      <c r="P93" s="12">
        <v>-0.005215880885748174</v>
      </c>
      <c r="Q93" s="12">
        <v>-0.0045642135025663125</v>
      </c>
      <c r="R93" s="12">
        <v>-0.005513530207372802</v>
      </c>
      <c r="S93" s="12">
        <v>0.001736145205422951</v>
      </c>
      <c r="T93" s="12">
        <v>-0.0016548882988014144</v>
      </c>
      <c r="U93" s="12">
        <v>-0.004036381002801577</v>
      </c>
      <c r="V93" s="69">
        <f>'Summary Data'!V28</f>
        <v>0</v>
      </c>
    </row>
    <row r="94" spans="1:22" ht="11.25">
      <c r="A94" s="70">
        <v>8</v>
      </c>
      <c r="B94" s="12">
        <v>-0.03116365066370647</v>
      </c>
      <c r="C94" s="12">
        <v>-0.0020780346887213285</v>
      </c>
      <c r="D94" s="12">
        <v>-5.062360609817953E-05</v>
      </c>
      <c r="E94" s="12">
        <v>0.0016838297409982605</v>
      </c>
      <c r="F94" s="12">
        <v>-0.0013082675684365115</v>
      </c>
      <c r="G94" s="12">
        <v>0.00217265797849564</v>
      </c>
      <c r="H94" s="12">
        <v>0.0008447960209896268</v>
      </c>
      <c r="I94" s="12">
        <v>0.0015738127344919611</v>
      </c>
      <c r="J94" s="12">
        <v>-0.00040619919580424553</v>
      </c>
      <c r="K94" s="12">
        <v>0.0021453816734191104</v>
      </c>
      <c r="L94" s="12">
        <v>-0.0008748676490443162</v>
      </c>
      <c r="M94" s="12">
        <v>0.00011917839076561187</v>
      </c>
      <c r="N94" s="12">
        <v>-0.00020058643557584362</v>
      </c>
      <c r="O94" s="12">
        <v>0.0015590934362344055</v>
      </c>
      <c r="P94" s="12">
        <v>-0.0020936172868300656</v>
      </c>
      <c r="Q94" s="12">
        <v>-0.00013548390620617135</v>
      </c>
      <c r="R94" s="12">
        <v>0.0019423566008677333</v>
      </c>
      <c r="S94" s="12">
        <v>-0.0009016292960926132</v>
      </c>
      <c r="T94" s="12">
        <v>-0.00012803325875017715</v>
      </c>
      <c r="U94" s="12">
        <v>-0.0013182363324801723</v>
      </c>
      <c r="V94" s="69">
        <f>'Summary Data'!V29</f>
        <v>0</v>
      </c>
    </row>
    <row r="95" spans="1:22" ht="11.25">
      <c r="A95" s="70">
        <v>9</v>
      </c>
      <c r="B95" s="12">
        <v>-0.06131527286921698</v>
      </c>
      <c r="C95" s="12">
        <v>-0.006506669284061101</v>
      </c>
      <c r="D95" s="12">
        <v>-0.002214210137975549</v>
      </c>
      <c r="E95" s="12">
        <v>0.0005727852241951756</v>
      </c>
      <c r="F95" s="12">
        <v>-0.0030388387956729566</v>
      </c>
      <c r="G95" s="12">
        <v>-0.0021723874457454315</v>
      </c>
      <c r="H95" s="12">
        <v>-0.006103386527122001</v>
      </c>
      <c r="I95" s="12">
        <v>-0.002374385018274694</v>
      </c>
      <c r="J95" s="12">
        <v>-0.007185842080020575</v>
      </c>
      <c r="K95" s="12">
        <v>0.0003473149802459344</v>
      </c>
      <c r="L95" s="12">
        <v>-0.00027827395982776143</v>
      </c>
      <c r="M95" s="12">
        <v>-0.00775897796967796</v>
      </c>
      <c r="N95" s="12">
        <v>-0.00505472041156052</v>
      </c>
      <c r="O95" s="12">
        <v>-0.005915864742865443</v>
      </c>
      <c r="P95" s="12">
        <v>-0.003946707763794639</v>
      </c>
      <c r="Q95" s="12">
        <v>-0.008603595178333104</v>
      </c>
      <c r="R95" s="12">
        <v>-0.0023398671190255</v>
      </c>
      <c r="S95" s="12">
        <v>0.00045997795730199145</v>
      </c>
      <c r="T95" s="12">
        <v>0.001973645716651252</v>
      </c>
      <c r="U95" s="12">
        <v>-0.0009135390061167648</v>
      </c>
      <c r="V95" s="69">
        <f>'Summary Data'!V30</f>
        <v>0</v>
      </c>
    </row>
    <row r="96" spans="1:22" ht="11.25">
      <c r="A96" s="70">
        <v>10</v>
      </c>
      <c r="B96" s="12">
        <v>-0.0003310168564550547</v>
      </c>
      <c r="C96" s="12">
        <v>-0.00011365785885224154</v>
      </c>
      <c r="D96" s="12">
        <v>-0.0029118268209214425</v>
      </c>
      <c r="E96" s="12">
        <v>2.643855803872069E-07</v>
      </c>
      <c r="F96" s="12">
        <v>-0.0008748730395976835</v>
      </c>
      <c r="G96" s="12">
        <v>-7.405340226981067E-05</v>
      </c>
      <c r="H96" s="12">
        <v>-7.554906786795738E-05</v>
      </c>
      <c r="I96" s="12">
        <v>-1.3840404629880406E-05</v>
      </c>
      <c r="J96" s="12">
        <v>1.0866607233960298E-05</v>
      </c>
      <c r="K96" s="12">
        <v>0.002554168263891809</v>
      </c>
      <c r="L96" s="12">
        <v>1.7774123926566928E-05</v>
      </c>
      <c r="M96" s="12">
        <v>1.235974329273631E-06</v>
      </c>
      <c r="N96" s="12">
        <v>1.4585906460573432E-05</v>
      </c>
      <c r="O96" s="12">
        <v>-9.688485814719597E-06</v>
      </c>
      <c r="P96" s="12">
        <v>2.8273287849142083E-05</v>
      </c>
      <c r="Q96" s="12">
        <v>0.0010977853111084994</v>
      </c>
      <c r="R96" s="12">
        <v>0.0011962916983705703</v>
      </c>
      <c r="S96" s="12">
        <v>-4.866236160560444E-06</v>
      </c>
      <c r="T96" s="12">
        <v>9.674704286902985E-05</v>
      </c>
      <c r="U96" s="12">
        <v>-0.00013593803400854183</v>
      </c>
      <c r="V96" s="69">
        <f>'Summary Data'!V31</f>
        <v>0</v>
      </c>
    </row>
    <row r="97" spans="1:23" ht="11.25">
      <c r="A97" s="70">
        <v>11</v>
      </c>
      <c r="B97" s="12">
        <v>-0.016830612027765507</v>
      </c>
      <c r="C97" s="12">
        <v>-0.011672610970551313</v>
      </c>
      <c r="D97" s="12">
        <v>-0.007939058021988993</v>
      </c>
      <c r="E97" s="12">
        <v>0.0017561068946540664</v>
      </c>
      <c r="F97" s="12">
        <v>-0.010300546482766917</v>
      </c>
      <c r="G97" s="12">
        <v>-0.004833255877269821</v>
      </c>
      <c r="H97" s="12">
        <v>-0.014006298161413546</v>
      </c>
      <c r="I97" s="12">
        <v>-0.007352919960964235</v>
      </c>
      <c r="J97" s="12">
        <v>-0.013066611817025345</v>
      </c>
      <c r="K97" s="12">
        <v>-0.00229654760683215</v>
      </c>
      <c r="L97" s="12">
        <v>-0.0010601537548097853</v>
      </c>
      <c r="M97" s="12">
        <v>-0.013137804850505905</v>
      </c>
      <c r="N97" s="12">
        <v>-0.00882375031760604</v>
      </c>
      <c r="O97" s="12">
        <v>-0.014580068364632465</v>
      </c>
      <c r="P97" s="12">
        <v>-0.007680765783373601</v>
      </c>
      <c r="Q97" s="12">
        <v>-0.007050718607029945</v>
      </c>
      <c r="R97" s="12">
        <v>-0.0037992575759176195</v>
      </c>
      <c r="S97" s="12">
        <v>-0.0006911150160890667</v>
      </c>
      <c r="T97" s="12">
        <v>-0.003984182663449631</v>
      </c>
      <c r="U97" s="12">
        <v>0.004812395352412985</v>
      </c>
      <c r="V97" s="69">
        <f>'Summary Data'!V32</f>
        <v>0</v>
      </c>
      <c r="W97" s="35" t="s">
        <v>57</v>
      </c>
    </row>
    <row r="98" spans="1:23" ht="11.25">
      <c r="A98" s="70">
        <v>12</v>
      </c>
      <c r="B98" s="12">
        <v>-0.008934564931368455</v>
      </c>
      <c r="C98" s="12">
        <v>0.0193554887848022</v>
      </c>
      <c r="D98" s="12">
        <v>0.005575394616054055</v>
      </c>
      <c r="E98" s="12">
        <v>0.003915074618594614</v>
      </c>
      <c r="F98" s="12">
        <v>0.008080153169995073</v>
      </c>
      <c r="G98" s="12">
        <v>0.008823534219103157</v>
      </c>
      <c r="H98" s="12">
        <v>0.00765020274087351</v>
      </c>
      <c r="I98" s="12">
        <v>0.006306891276623033</v>
      </c>
      <c r="J98" s="12">
        <v>0.013917369089316654</v>
      </c>
      <c r="K98" s="12">
        <v>0.018258586302918996</v>
      </c>
      <c r="L98" s="12">
        <v>-0.0015261639297205892</v>
      </c>
      <c r="M98" s="12">
        <v>0.0110269918977927</v>
      </c>
      <c r="N98" s="12">
        <v>-0.006317855450677976</v>
      </c>
      <c r="O98" s="12">
        <v>0.006826169206453318</v>
      </c>
      <c r="P98" s="12">
        <v>0.0022171472241572492</v>
      </c>
      <c r="Q98" s="12">
        <v>0.007001909682915939</v>
      </c>
      <c r="R98" s="12">
        <v>0.008205642497993597</v>
      </c>
      <c r="S98" s="12">
        <v>0.013927508184957839</v>
      </c>
      <c r="T98" s="12">
        <v>-0.005213642365085541</v>
      </c>
      <c r="U98" s="12">
        <v>0.010104812184175138</v>
      </c>
      <c r="V98" s="69">
        <f>'Summary Data'!V33*10</f>
        <v>0</v>
      </c>
      <c r="W98" s="35" t="s">
        <v>57</v>
      </c>
    </row>
    <row r="99" spans="1:23" ht="11.25">
      <c r="A99" s="70">
        <v>13</v>
      </c>
      <c r="B99" s="12">
        <v>-0.07653418348153324</v>
      </c>
      <c r="C99" s="12">
        <v>-0.009902276789201886</v>
      </c>
      <c r="D99" s="12">
        <v>-0.010161963044423737</v>
      </c>
      <c r="E99" s="12">
        <v>0.004519104490279934</v>
      </c>
      <c r="F99" s="12">
        <v>-0.011765579732966967</v>
      </c>
      <c r="G99" s="12">
        <v>-0.005346718052447238</v>
      </c>
      <c r="H99" s="12">
        <v>-0.016879581774217015</v>
      </c>
      <c r="I99" s="12">
        <v>-0.009294603207623325</v>
      </c>
      <c r="J99" s="12">
        <v>-0.015416369774370175</v>
      </c>
      <c r="K99" s="12">
        <v>-0.0014105908739959344</v>
      </c>
      <c r="L99" s="12">
        <v>-0.007322906469029817</v>
      </c>
      <c r="M99" s="12">
        <v>-0.017970105658621085</v>
      </c>
      <c r="N99" s="12">
        <v>-0.01467430506189115</v>
      </c>
      <c r="O99" s="12">
        <v>-0.010971847092714074</v>
      </c>
      <c r="P99" s="12">
        <v>-0.010799607828006737</v>
      </c>
      <c r="Q99" s="12">
        <v>-0.0071978450015097555</v>
      </c>
      <c r="R99" s="12">
        <v>0.002046440750348077</v>
      </c>
      <c r="S99" s="12">
        <v>-0.00400569440190018</v>
      </c>
      <c r="T99" s="12">
        <v>-0.014708425992076236</v>
      </c>
      <c r="U99" s="12">
        <v>0.006407206496590965</v>
      </c>
      <c r="V99" s="69">
        <f>'Summary Data'!V34*10</f>
        <v>0</v>
      </c>
      <c r="W99" s="35" t="s">
        <v>57</v>
      </c>
    </row>
    <row r="100" spans="1:23" ht="11.25">
      <c r="A100" s="70">
        <v>14</v>
      </c>
      <c r="B100" s="12">
        <v>-0.008976755057890137</v>
      </c>
      <c r="C100" s="12">
        <v>0.015440273169054228</v>
      </c>
      <c r="D100" s="12">
        <v>0.015514762575994344</v>
      </c>
      <c r="E100" s="12">
        <v>0.015575461903744774</v>
      </c>
      <c r="F100" s="12">
        <v>0.017242482961066306</v>
      </c>
      <c r="G100" s="12">
        <v>0.012264906323739356</v>
      </c>
      <c r="H100" s="12">
        <v>0.0060127235258076485</v>
      </c>
      <c r="I100" s="12">
        <v>0.012261939694929785</v>
      </c>
      <c r="J100" s="12">
        <v>0.009631453453472563</v>
      </c>
      <c r="K100" s="12">
        <v>0.01626977470616006</v>
      </c>
      <c r="L100" s="12">
        <v>0.01900072189776482</v>
      </c>
      <c r="M100" s="12">
        <v>0.012083075233645909</v>
      </c>
      <c r="N100" s="12">
        <v>0.0116454498595547</v>
      </c>
      <c r="O100" s="12">
        <v>0.014703165051736218</v>
      </c>
      <c r="P100" s="12">
        <v>0.008784096984612473</v>
      </c>
      <c r="Q100" s="12">
        <v>0.014846948237723506</v>
      </c>
      <c r="R100" s="12">
        <v>0.016606173701269385</v>
      </c>
      <c r="S100" s="12">
        <v>0.011034332149476248</v>
      </c>
      <c r="T100" s="12">
        <v>0.013094391582480344</v>
      </c>
      <c r="U100" s="12">
        <v>0.010314174694950894</v>
      </c>
      <c r="V100" s="69">
        <f>'Summary Data'!V35*10</f>
        <v>0</v>
      </c>
      <c r="W100" s="35" t="s">
        <v>57</v>
      </c>
    </row>
    <row r="101" spans="1:23" ht="11.25">
      <c r="A101" s="70">
        <v>15</v>
      </c>
      <c r="B101" s="12">
        <v>0.07591602460303301</v>
      </c>
      <c r="C101" s="12">
        <v>0.010536485254237296</v>
      </c>
      <c r="D101" s="12">
        <v>0.0010253333898305097</v>
      </c>
      <c r="E101" s="12">
        <v>0.0334416806779661</v>
      </c>
      <c r="F101" s="12">
        <v>-0.005705703050847459</v>
      </c>
      <c r="G101" s="12">
        <v>0.031223112372881355</v>
      </c>
      <c r="H101" s="12">
        <v>0.021334430169491533</v>
      </c>
      <c r="I101" s="12">
        <v>9.25727118644172E-05</v>
      </c>
      <c r="J101" s="12">
        <v>0.03265847355932204</v>
      </c>
      <c r="K101" s="12">
        <v>-0.0055399045762711836</v>
      </c>
      <c r="L101" s="12">
        <v>-0.020709651694915246</v>
      </c>
      <c r="M101" s="12">
        <v>-0.00032731220338982556</v>
      </c>
      <c r="N101" s="12">
        <v>-0.027501178305084743</v>
      </c>
      <c r="O101" s="12">
        <v>0.03090426745762712</v>
      </c>
      <c r="P101" s="12">
        <v>-0.008946400508474577</v>
      </c>
      <c r="Q101" s="12">
        <v>0.009750525084745769</v>
      </c>
      <c r="R101" s="12">
        <v>0.037616949322033896</v>
      </c>
      <c r="S101" s="12">
        <v>-0.025913341186440675</v>
      </c>
      <c r="T101" s="12">
        <v>-0.029187529491525418</v>
      </c>
      <c r="U101" s="12">
        <v>-0.00021896114135206476</v>
      </c>
      <c r="V101" s="69">
        <f>'Summary Data'!V36*10</f>
        <v>0</v>
      </c>
      <c r="W101" s="35" t="s">
        <v>57</v>
      </c>
    </row>
    <row r="102" spans="1:23" ht="11.25">
      <c r="A102" s="70">
        <v>16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69">
        <f>'Summary Data'!V37*10</f>
        <v>0</v>
      </c>
      <c r="W102" s="35" t="s">
        <v>57</v>
      </c>
    </row>
    <row r="103" spans="1:23" ht="12" thickBot="1">
      <c r="A103" s="71">
        <v>17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457" t="s">
        <v>92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9"/>
    </row>
    <row r="106" spans="1:22" ht="11.25">
      <c r="A106" s="70"/>
      <c r="B106" s="68" t="s">
        <v>52</v>
      </c>
      <c r="C106" s="68" t="s">
        <v>53</v>
      </c>
      <c r="D106" s="68" t="s">
        <v>54</v>
      </c>
      <c r="E106" s="68" t="s">
        <v>55</v>
      </c>
      <c r="F106" s="68" t="s">
        <v>56</v>
      </c>
      <c r="G106" s="68" t="s">
        <v>61</v>
      </c>
      <c r="H106" s="68" t="s">
        <v>62</v>
      </c>
      <c r="I106" s="68" t="s">
        <v>63</v>
      </c>
      <c r="J106" s="68" t="s">
        <v>64</v>
      </c>
      <c r="K106" s="68" t="s">
        <v>65</v>
      </c>
      <c r="L106" s="68" t="s">
        <v>66</v>
      </c>
      <c r="M106" s="68" t="s">
        <v>67</v>
      </c>
      <c r="N106" s="68" t="s">
        <v>68</v>
      </c>
      <c r="O106" s="68" t="s">
        <v>69</v>
      </c>
      <c r="P106" s="68" t="s">
        <v>70</v>
      </c>
      <c r="Q106" s="68" t="s">
        <v>71</v>
      </c>
      <c r="R106" s="68" t="s">
        <v>72</v>
      </c>
      <c r="S106" s="68" t="s">
        <v>73</v>
      </c>
      <c r="T106" s="68" t="s">
        <v>74</v>
      </c>
      <c r="U106" s="68" t="s">
        <v>75</v>
      </c>
      <c r="V106" s="13" t="s">
        <v>76</v>
      </c>
    </row>
    <row r="107" spans="1:22" ht="11.25">
      <c r="A107" s="70">
        <v>1</v>
      </c>
      <c r="B107" s="12">
        <v>-24.2125</v>
      </c>
      <c r="C107" s="12">
        <v>106.12536470588225</v>
      </c>
      <c r="D107" s="12">
        <v>107.76255882352939</v>
      </c>
      <c r="E107" s="12">
        <v>107.89260588235311</v>
      </c>
      <c r="F107" s="12">
        <v>107.93460588235303</v>
      </c>
      <c r="G107" s="12">
        <v>107.96620588235305</v>
      </c>
      <c r="H107" s="12">
        <v>107.92140588235304</v>
      </c>
      <c r="I107" s="12">
        <v>107.87390588235303</v>
      </c>
      <c r="J107" s="12">
        <v>107.90250588235313</v>
      </c>
      <c r="K107" s="12">
        <v>107.9352058823531</v>
      </c>
      <c r="L107" s="12">
        <v>107.97525294117645</v>
      </c>
      <c r="M107" s="12">
        <v>107.97630588235313</v>
      </c>
      <c r="N107" s="12">
        <v>107.92395882352935</v>
      </c>
      <c r="O107" s="12">
        <v>107.95630588235292</v>
      </c>
      <c r="P107" s="12">
        <v>107.95200588235298</v>
      </c>
      <c r="Q107" s="12">
        <v>107.99160588235304</v>
      </c>
      <c r="R107" s="12">
        <v>107.88965882352932</v>
      </c>
      <c r="S107" s="12">
        <v>107.81855882352932</v>
      </c>
      <c r="T107" s="12">
        <v>107.29846470588234</v>
      </c>
      <c r="U107" s="12">
        <v>42.00612941176473</v>
      </c>
      <c r="V107" s="72"/>
    </row>
    <row r="108" spans="1:22" ht="11.25">
      <c r="A108" s="70">
        <v>2</v>
      </c>
      <c r="B108" s="12">
        <v>-22.904690971491494</v>
      </c>
      <c r="C108" s="12">
        <v>-1.531050441066682</v>
      </c>
      <c r="D108" s="12">
        <v>-0.9994759716074517</v>
      </c>
      <c r="E108" s="12">
        <v>-1.0409968273473258</v>
      </c>
      <c r="F108" s="12">
        <v>-0.9838503412016465</v>
      </c>
      <c r="G108" s="12">
        <v>-1.024134102005042</v>
      </c>
      <c r="H108" s="12">
        <v>-1.1012139836907748</v>
      </c>
      <c r="I108" s="12">
        <v>-1.0250143086690613</v>
      </c>
      <c r="J108" s="12">
        <v>-1.1282862670135245</v>
      </c>
      <c r="K108" s="12">
        <v>-1.0419772890478731</v>
      </c>
      <c r="L108" s="12">
        <v>-1.0261198761804224</v>
      </c>
      <c r="M108" s="12">
        <v>-1.000127589856533</v>
      </c>
      <c r="N108" s="12">
        <v>-1.0308303944540484</v>
      </c>
      <c r="O108" s="12">
        <v>-1.0898163852945628</v>
      </c>
      <c r="P108" s="12">
        <v>-1.0437767450049589</v>
      </c>
      <c r="Q108" s="12">
        <v>-1.0274466221038396</v>
      </c>
      <c r="R108" s="12">
        <v>-1.0239491965777956</v>
      </c>
      <c r="S108" s="12">
        <v>-1.000464582526004</v>
      </c>
      <c r="T108" s="12">
        <v>-1.155617973949192</v>
      </c>
      <c r="U108" s="12">
        <v>-22.885876422631824</v>
      </c>
      <c r="V108" s="69">
        <f>'Summary Data'!AS6</f>
        <v>0</v>
      </c>
    </row>
    <row r="109" spans="1:22" ht="11.25">
      <c r="A109" s="70">
        <v>3</v>
      </c>
      <c r="B109" s="12">
        <v>11.0065160630346</v>
      </c>
      <c r="C109" s="12">
        <v>4.776709418195088</v>
      </c>
      <c r="D109" s="12">
        <v>4.583735883610151</v>
      </c>
      <c r="E109" s="12">
        <v>4.639449118186072</v>
      </c>
      <c r="F109" s="12">
        <v>4.711627453553969</v>
      </c>
      <c r="G109" s="12">
        <v>4.566125721235778</v>
      </c>
      <c r="H109" s="12">
        <v>4.619717882546593</v>
      </c>
      <c r="I109" s="12">
        <v>4.559235684392627</v>
      </c>
      <c r="J109" s="12">
        <v>4.63684967482748</v>
      </c>
      <c r="K109" s="12">
        <v>4.673683936786335</v>
      </c>
      <c r="L109" s="12">
        <v>4.550620733886564</v>
      </c>
      <c r="M109" s="12">
        <v>4.66477778391317</v>
      </c>
      <c r="N109" s="12">
        <v>4.676271964103319</v>
      </c>
      <c r="O109" s="12">
        <v>4.6303492131786514</v>
      </c>
      <c r="P109" s="12">
        <v>4.59814754646681</v>
      </c>
      <c r="Q109" s="12">
        <v>4.607699342760897</v>
      </c>
      <c r="R109" s="12">
        <v>4.551235701922899</v>
      </c>
      <c r="S109" s="12">
        <v>4.486992075832613</v>
      </c>
      <c r="T109" s="12">
        <v>4.575517924938641</v>
      </c>
      <c r="U109" s="12">
        <v>9.583286571559348</v>
      </c>
      <c r="V109" s="69">
        <f>'Summary Data'!AS7</f>
        <v>0</v>
      </c>
    </row>
    <row r="110" spans="1:22" ht="11.25">
      <c r="A110" s="70">
        <v>4</v>
      </c>
      <c r="B110" s="12">
        <v>1.219682830922137</v>
      </c>
      <c r="C110" s="12">
        <v>-0.01341977275521517</v>
      </c>
      <c r="D110" s="12">
        <v>0.00810266330479971</v>
      </c>
      <c r="E110" s="12">
        <v>0.03505033934536854</v>
      </c>
      <c r="F110" s="12">
        <v>-0.013365535536839227</v>
      </c>
      <c r="G110" s="12">
        <v>0.04345866788327712</v>
      </c>
      <c r="H110" s="12">
        <v>0.02352113441419426</v>
      </c>
      <c r="I110" s="12">
        <v>-0.004467702661734005</v>
      </c>
      <c r="J110" s="12">
        <v>0.024608714528686185</v>
      </c>
      <c r="K110" s="12">
        <v>0.021781055815180098</v>
      </c>
      <c r="L110" s="12">
        <v>0.014242708922582243</v>
      </c>
      <c r="M110" s="12">
        <v>0.031077416345976765</v>
      </c>
      <c r="N110" s="12">
        <v>0.017719629024018812</v>
      </c>
      <c r="O110" s="12">
        <v>0.009759400963765263</v>
      </c>
      <c r="P110" s="12">
        <v>0.007610742726422485</v>
      </c>
      <c r="Q110" s="12">
        <v>0.01698591839408233</v>
      </c>
      <c r="R110" s="12">
        <v>0.01747977263845231</v>
      </c>
      <c r="S110" s="12">
        <v>0.015567125793900335</v>
      </c>
      <c r="T110" s="12">
        <v>0.011623563536231979</v>
      </c>
      <c r="U110" s="12">
        <v>-1.1342569122073132</v>
      </c>
      <c r="V110" s="69">
        <f>'Summary Data'!AS8</f>
        <v>0</v>
      </c>
    </row>
    <row r="111" spans="1:22" ht="11.25">
      <c r="A111" s="70">
        <v>5</v>
      </c>
      <c r="B111" s="12">
        <v>-1.2343097170923203</v>
      </c>
      <c r="C111" s="12">
        <v>0.07461095917990768</v>
      </c>
      <c r="D111" s="12">
        <v>0.1151622501757567</v>
      </c>
      <c r="E111" s="12">
        <v>0.031925041137109214</v>
      </c>
      <c r="F111" s="12">
        <v>0.11144918735705721</v>
      </c>
      <c r="G111" s="12">
        <v>0.06274069802763732</v>
      </c>
      <c r="H111" s="12">
        <v>0.08842312850314589</v>
      </c>
      <c r="I111" s="12">
        <v>0.04681294177121975</v>
      </c>
      <c r="J111" s="12">
        <v>0.06884635506156439</v>
      </c>
      <c r="K111" s="12">
        <v>0.07354550867816034</v>
      </c>
      <c r="L111" s="12">
        <v>0.07687695396123939</v>
      </c>
      <c r="M111" s="12">
        <v>0.08229660115378366</v>
      </c>
      <c r="N111" s="12">
        <v>0.0704660260186134</v>
      </c>
      <c r="O111" s="12">
        <v>0.07659024066385037</v>
      </c>
      <c r="P111" s="12">
        <v>0.0671958200467804</v>
      </c>
      <c r="Q111" s="12">
        <v>0.07745708629250805</v>
      </c>
      <c r="R111" s="12">
        <v>0.06341118709936695</v>
      </c>
      <c r="S111" s="12">
        <v>0.06483197191083848</v>
      </c>
      <c r="T111" s="12">
        <v>0.07007620358460806</v>
      </c>
      <c r="U111" s="12">
        <v>0.08057931898855797</v>
      </c>
      <c r="V111" s="69">
        <f>'Summary Data'!AS9</f>
        <v>0</v>
      </c>
    </row>
    <row r="112" spans="1:22" ht="11.25">
      <c r="A112" s="70">
        <v>6</v>
      </c>
      <c r="B112" s="12">
        <v>0.6565774093865933</v>
      </c>
      <c r="C112" s="12">
        <v>0.02838808446493946</v>
      </c>
      <c r="D112" s="12">
        <v>0.03743544790400778</v>
      </c>
      <c r="E112" s="12">
        <v>0.035407010125101196</v>
      </c>
      <c r="F112" s="12">
        <v>0.014181600068093544</v>
      </c>
      <c r="G112" s="12">
        <v>0.038255893779011965</v>
      </c>
      <c r="H112" s="12">
        <v>0.024688666926221983</v>
      </c>
      <c r="I112" s="12">
        <v>0.03320201780154694</v>
      </c>
      <c r="J112" s="12">
        <v>0.023556187711920473</v>
      </c>
      <c r="K112" s="12">
        <v>0.02657259617861049</v>
      </c>
      <c r="L112" s="12">
        <v>0.030967712574847144</v>
      </c>
      <c r="M112" s="12">
        <v>0.03199323470260554</v>
      </c>
      <c r="N112" s="12">
        <v>0.0354613191588159</v>
      </c>
      <c r="O112" s="12">
        <v>0.020953812637483915</v>
      </c>
      <c r="P112" s="12">
        <v>0.025984307933213074</v>
      </c>
      <c r="Q112" s="12">
        <v>0.025968019639314388</v>
      </c>
      <c r="R112" s="12">
        <v>0.030047593543822998</v>
      </c>
      <c r="S112" s="12">
        <v>0.02951327537996677</v>
      </c>
      <c r="T112" s="12">
        <v>0.02781152638378553</v>
      </c>
      <c r="U112" s="12">
        <v>-0.0021457435409227565</v>
      </c>
      <c r="V112" s="69">
        <f>'Summary Data'!AS10</f>
        <v>0</v>
      </c>
    </row>
    <row r="113" spans="1:22" ht="11.25">
      <c r="A113" s="70">
        <v>7</v>
      </c>
      <c r="B113" s="12">
        <v>0.3338132391138391</v>
      </c>
      <c r="C113" s="12">
        <v>-0.006606029113648049</v>
      </c>
      <c r="D113" s="12">
        <v>0.0015221257342172834</v>
      </c>
      <c r="E113" s="12">
        <v>-0.0007173284193694451</v>
      </c>
      <c r="F113" s="12">
        <v>0.008635375272077916</v>
      </c>
      <c r="G113" s="12">
        <v>-0.0044633082698632975</v>
      </c>
      <c r="H113" s="12">
        <v>0.009263562068609343</v>
      </c>
      <c r="I113" s="12">
        <v>-0.008629049514398024</v>
      </c>
      <c r="J113" s="12">
        <v>0.0009760385370832791</v>
      </c>
      <c r="K113" s="12">
        <v>5.480540101887588E-05</v>
      </c>
      <c r="L113" s="12">
        <v>0.005154718414047577</v>
      </c>
      <c r="M113" s="12">
        <v>0.0027032951992693732</v>
      </c>
      <c r="N113" s="12">
        <v>-0.0016384183391795482</v>
      </c>
      <c r="O113" s="12">
        <v>0.00525046968034093</v>
      </c>
      <c r="P113" s="12">
        <v>0.00031050152469214165</v>
      </c>
      <c r="Q113" s="12">
        <v>0.001347117165301892</v>
      </c>
      <c r="R113" s="12">
        <v>0.00038195790148520814</v>
      </c>
      <c r="S113" s="12">
        <v>4.351155033277543E-06</v>
      </c>
      <c r="T113" s="12">
        <v>0.0032732807742403836</v>
      </c>
      <c r="U113" s="12">
        <v>0.025767025786679887</v>
      </c>
      <c r="V113" s="69">
        <f>'Summary Data'!AS11</f>
        <v>0</v>
      </c>
    </row>
    <row r="114" spans="1:22" ht="11.25">
      <c r="A114" s="70">
        <v>8</v>
      </c>
      <c r="B114" s="12">
        <v>0.13738854008801343</v>
      </c>
      <c r="C114" s="12">
        <v>0.003829460561570793</v>
      </c>
      <c r="D114" s="12">
        <v>0.005985985224364637</v>
      </c>
      <c r="E114" s="12">
        <v>0.008385566313158906</v>
      </c>
      <c r="F114" s="12">
        <v>0.004820046966633823</v>
      </c>
      <c r="G114" s="12">
        <v>0.012372448546589306</v>
      </c>
      <c r="H114" s="12">
        <v>0.009766923475744552</v>
      </c>
      <c r="I114" s="12">
        <v>0.007547422838335462</v>
      </c>
      <c r="J114" s="12">
        <v>0.0028838054900111078</v>
      </c>
      <c r="K114" s="12">
        <v>0.010034340415260228</v>
      </c>
      <c r="L114" s="12">
        <v>0.0074515127471321725</v>
      </c>
      <c r="M114" s="12">
        <v>0.008290590004930869</v>
      </c>
      <c r="N114" s="12">
        <v>0.00919558978880752</v>
      </c>
      <c r="O114" s="12">
        <v>0.005489490023010449</v>
      </c>
      <c r="P114" s="12">
        <v>0.0020928740559930208</v>
      </c>
      <c r="Q114" s="12">
        <v>0.006219262411683828</v>
      </c>
      <c r="R114" s="12">
        <v>0.006970152828812792</v>
      </c>
      <c r="S114" s="12">
        <v>0.007014115203375667</v>
      </c>
      <c r="T114" s="12">
        <v>0.005688216362656359</v>
      </c>
      <c r="U114" s="12">
        <v>0.00908354997375405</v>
      </c>
      <c r="V114" s="69">
        <f>'Summary Data'!AS12</f>
        <v>0</v>
      </c>
    </row>
    <row r="115" spans="1:22" ht="11.25">
      <c r="A115" s="70">
        <v>9</v>
      </c>
      <c r="B115" s="12">
        <v>0.0018981375375750065</v>
      </c>
      <c r="C115" s="12">
        <v>0.028688442264335312</v>
      </c>
      <c r="D115" s="12">
        <v>0.02446572616518211</v>
      </c>
      <c r="E115" s="12">
        <v>0.02250496496380655</v>
      </c>
      <c r="F115" s="12">
        <v>0.0232845868073297</v>
      </c>
      <c r="G115" s="12">
        <v>0.02425937653687732</v>
      </c>
      <c r="H115" s="12">
        <v>0.02589350418132419</v>
      </c>
      <c r="I115" s="12">
        <v>0.020746983229954885</v>
      </c>
      <c r="J115" s="12">
        <v>0.02166480557396644</v>
      </c>
      <c r="K115" s="12">
        <v>0.022110913479028327</v>
      </c>
      <c r="L115" s="12">
        <v>0.024641120847222586</v>
      </c>
      <c r="M115" s="12">
        <v>0.023625193679866152</v>
      </c>
      <c r="N115" s="12">
        <v>0.023455754507517024</v>
      </c>
      <c r="O115" s="12">
        <v>0.02316983061299005</v>
      </c>
      <c r="P115" s="12">
        <v>0.022763868725672598</v>
      </c>
      <c r="Q115" s="12">
        <v>0.019176236624634746</v>
      </c>
      <c r="R115" s="12">
        <v>0.019914556362598146</v>
      </c>
      <c r="S115" s="12">
        <v>0.021869532500740696</v>
      </c>
      <c r="T115" s="12">
        <v>0.02854156313051137</v>
      </c>
      <c r="U115" s="12">
        <v>0.024488812232288437</v>
      </c>
      <c r="V115" s="69">
        <f>'Summary Data'!AS13</f>
        <v>0</v>
      </c>
    </row>
    <row r="116" spans="1:22" ht="11.25">
      <c r="A116" s="70">
        <v>10</v>
      </c>
      <c r="B116" s="12">
        <v>-0.0006826487008211507</v>
      </c>
      <c r="C116" s="12">
        <v>-1.0124794124912493E-05</v>
      </c>
      <c r="D116" s="12">
        <v>-3.356263517255017E-07</v>
      </c>
      <c r="E116" s="12">
        <v>0.00010344632851775265</v>
      </c>
      <c r="F116" s="12">
        <v>0.00030938606213764587</v>
      </c>
      <c r="G116" s="12">
        <v>-1.976470850975831E-05</v>
      </c>
      <c r="H116" s="12">
        <v>1.0623552856713424E-05</v>
      </c>
      <c r="I116" s="12">
        <v>9.424495281348076E-05</v>
      </c>
      <c r="J116" s="12">
        <v>-0.00047510704784898785</v>
      </c>
      <c r="K116" s="12">
        <v>3.7608727244179966E-07</v>
      </c>
      <c r="L116" s="12">
        <v>6.801171926908109E-06</v>
      </c>
      <c r="M116" s="12">
        <v>3.8083338122085483E-07</v>
      </c>
      <c r="N116" s="12">
        <v>-1.7990549313132215E-05</v>
      </c>
      <c r="O116" s="12">
        <v>1.017489836949265E-05</v>
      </c>
      <c r="P116" s="12">
        <v>-7.863478922012709E-06</v>
      </c>
      <c r="Q116" s="12">
        <v>-9.634099265743126E-05</v>
      </c>
      <c r="R116" s="12">
        <v>-1.8523946178261255E-05</v>
      </c>
      <c r="S116" s="12">
        <v>-1.784786488936135E-05</v>
      </c>
      <c r="T116" s="12">
        <v>-4.17466378796536E-05</v>
      </c>
      <c r="U116" s="12">
        <v>1.832909911135034E-05</v>
      </c>
      <c r="V116" s="69">
        <f>'Summary Data'!AS14</f>
        <v>0</v>
      </c>
    </row>
    <row r="117" spans="1:22" ht="11.25">
      <c r="A117" s="70">
        <v>11</v>
      </c>
      <c r="B117" s="12">
        <v>0.007611168149520453</v>
      </c>
      <c r="C117" s="12">
        <v>0.008687357381575223</v>
      </c>
      <c r="D117" s="12">
        <v>0.006687062088160056</v>
      </c>
      <c r="E117" s="12">
        <v>0.005815506950013871</v>
      </c>
      <c r="F117" s="12">
        <v>0.006602148562316668</v>
      </c>
      <c r="G117" s="12">
        <v>0.007455861693592691</v>
      </c>
      <c r="H117" s="12">
        <v>0.007225467442411593</v>
      </c>
      <c r="I117" s="12">
        <v>0.005623824991336179</v>
      </c>
      <c r="J117" s="12">
        <v>0.006069699877287005</v>
      </c>
      <c r="K117" s="12">
        <v>0.005811630176315918</v>
      </c>
      <c r="L117" s="12">
        <v>0.008515727372025217</v>
      </c>
      <c r="M117" s="12">
        <v>0.00651317316988953</v>
      </c>
      <c r="N117" s="12">
        <v>0.007007805340487616</v>
      </c>
      <c r="O117" s="12">
        <v>0.008243122754376109</v>
      </c>
      <c r="P117" s="12">
        <v>0.0065516860044779746</v>
      </c>
      <c r="Q117" s="12">
        <v>0.005187975313170612</v>
      </c>
      <c r="R117" s="12">
        <v>0.00665401060152615</v>
      </c>
      <c r="S117" s="12">
        <v>0.0062254228200357975</v>
      </c>
      <c r="T117" s="12">
        <v>0.006556762313185471</v>
      </c>
      <c r="U117" s="12">
        <v>0.012841724489625173</v>
      </c>
      <c r="V117" s="69">
        <f>'Summary Data'!AS15</f>
        <v>0</v>
      </c>
    </row>
    <row r="118" spans="1:23" ht="11.25">
      <c r="A118" s="70">
        <v>12</v>
      </c>
      <c r="B118" s="12">
        <v>-0.030560349494873698</v>
      </c>
      <c r="C118" s="12">
        <v>0.0013875520076974193</v>
      </c>
      <c r="D118" s="12">
        <v>0.021751930380145744</v>
      </c>
      <c r="E118" s="12">
        <v>0.011394277200273183</v>
      </c>
      <c r="F118" s="12">
        <v>0.016721529432005618</v>
      </c>
      <c r="G118" s="12">
        <v>0.016161809211799705</v>
      </c>
      <c r="H118" s="12">
        <v>0.00832170330458707</v>
      </c>
      <c r="I118" s="12">
        <v>0.011864682565544044</v>
      </c>
      <c r="J118" s="12">
        <v>0.013349436655131414</v>
      </c>
      <c r="K118" s="12">
        <v>0.0231782659440857</v>
      </c>
      <c r="L118" s="12">
        <v>0.008969417003510043</v>
      </c>
      <c r="M118" s="12">
        <v>0.013189011577516058</v>
      </c>
      <c r="N118" s="12">
        <v>0.01002519897487519</v>
      </c>
      <c r="O118" s="12">
        <v>0.015004338718414906</v>
      </c>
      <c r="P118" s="12">
        <v>0.010623829516733994</v>
      </c>
      <c r="Q118" s="12">
        <v>0.011571041026243123</v>
      </c>
      <c r="R118" s="12">
        <v>0.01589879399563923</v>
      </c>
      <c r="S118" s="12">
        <v>0.005297732788833484</v>
      </c>
      <c r="T118" s="12">
        <v>0.012487588333317968</v>
      </c>
      <c r="U118" s="12">
        <v>-0.01480885777100218</v>
      </c>
      <c r="V118" s="69">
        <f>'Summary Data'!AS16*10</f>
        <v>0</v>
      </c>
      <c r="W118" s="35" t="s">
        <v>57</v>
      </c>
    </row>
    <row r="119" spans="1:23" ht="11.25">
      <c r="A119" s="70">
        <v>13</v>
      </c>
      <c r="B119" s="12">
        <v>0.06728892550776674</v>
      </c>
      <c r="C119" s="12">
        <v>0.022659380298624687</v>
      </c>
      <c r="D119" s="12">
        <v>0.01911965568135013</v>
      </c>
      <c r="E119" s="12">
        <v>0.016751522657242335</v>
      </c>
      <c r="F119" s="12">
        <v>0.02379151203370622</v>
      </c>
      <c r="G119" s="12">
        <v>0.032475465950469115</v>
      </c>
      <c r="H119" s="12">
        <v>0.02511381298911916</v>
      </c>
      <c r="I119" s="12">
        <v>0.02241257816732664</v>
      </c>
      <c r="J119" s="12">
        <v>0.031876441390140606</v>
      </c>
      <c r="K119" s="12">
        <v>0.019959069183794823</v>
      </c>
      <c r="L119" s="12">
        <v>0.024859847054577028</v>
      </c>
      <c r="M119" s="12">
        <v>0.02066149043370928</v>
      </c>
      <c r="N119" s="12">
        <v>0.02750709950639224</v>
      </c>
      <c r="O119" s="12">
        <v>0.027844315710764192</v>
      </c>
      <c r="P119" s="12">
        <v>0.02154170241102038</v>
      </c>
      <c r="Q119" s="12">
        <v>0.020924987760811004</v>
      </c>
      <c r="R119" s="12">
        <v>0.034642623960796926</v>
      </c>
      <c r="S119" s="12">
        <v>0.01402413434528113</v>
      </c>
      <c r="T119" s="12">
        <v>0.021131825207884383</v>
      </c>
      <c r="U119" s="12">
        <v>0.014682562246725664</v>
      </c>
      <c r="V119" s="69">
        <f>'Summary Data'!AS17*10</f>
        <v>0</v>
      </c>
      <c r="W119" s="35" t="s">
        <v>57</v>
      </c>
    </row>
    <row r="120" spans="1:23" ht="11.25">
      <c r="A120" s="70">
        <v>14</v>
      </c>
      <c r="B120" s="12">
        <v>-0.02327196571826416</v>
      </c>
      <c r="C120" s="12">
        <v>0.01263334430781653</v>
      </c>
      <c r="D120" s="12">
        <v>0.017677759519066007</v>
      </c>
      <c r="E120" s="12">
        <v>0.010938418969436772</v>
      </c>
      <c r="F120" s="12">
        <v>0.020598052890878127</v>
      </c>
      <c r="G120" s="12">
        <v>0.012720149389704758</v>
      </c>
      <c r="H120" s="12">
        <v>0.007524039101548155</v>
      </c>
      <c r="I120" s="12">
        <v>0.016010164303102235</v>
      </c>
      <c r="J120" s="12">
        <v>0.008217947902003316</v>
      </c>
      <c r="K120" s="12">
        <v>0.02495113603396256</v>
      </c>
      <c r="L120" s="12">
        <v>0.012388171335426723</v>
      </c>
      <c r="M120" s="12">
        <v>0.015205028651480552</v>
      </c>
      <c r="N120" s="12">
        <v>0.022616084154734498</v>
      </c>
      <c r="O120" s="12">
        <v>0.01522786704402005</v>
      </c>
      <c r="P120" s="12">
        <v>0.016576829249498104</v>
      </c>
      <c r="Q120" s="12">
        <v>0.015324684167974634</v>
      </c>
      <c r="R120" s="12">
        <v>0.014592784619451831</v>
      </c>
      <c r="S120" s="12">
        <v>0.022483812418579757</v>
      </c>
      <c r="T120" s="12">
        <v>0.01653143542162256</v>
      </c>
      <c r="U120" s="12">
        <v>-0.04481915169226844</v>
      </c>
      <c r="V120" s="69">
        <f>'Summary Data'!AS18*10</f>
        <v>0</v>
      </c>
      <c r="W120" s="35" t="s">
        <v>57</v>
      </c>
    </row>
    <row r="121" spans="1:23" ht="11.25">
      <c r="A121" s="70">
        <v>15</v>
      </c>
      <c r="B121" s="12">
        <v>-0.11053378991971452</v>
      </c>
      <c r="C121" s="12">
        <v>-0.04726897288135596</v>
      </c>
      <c r="D121" s="12">
        <v>-0.05120801016949148</v>
      </c>
      <c r="E121" s="12">
        <v>-0.05042939999999999</v>
      </c>
      <c r="F121" s="12">
        <v>-0.04675944237288136</v>
      </c>
      <c r="G121" s="12">
        <v>-0.038628303389830476</v>
      </c>
      <c r="H121" s="12">
        <v>-0.063979093220339</v>
      </c>
      <c r="I121" s="12">
        <v>-0.03977853559322033</v>
      </c>
      <c r="J121" s="12">
        <v>-0.03608483220338986</v>
      </c>
      <c r="K121" s="12">
        <v>-0.055449110169491535</v>
      </c>
      <c r="L121" s="12">
        <v>-0.06519567966101691</v>
      </c>
      <c r="M121" s="12">
        <v>-0.04487122881355932</v>
      </c>
      <c r="N121" s="12">
        <v>-0.03186745084745764</v>
      </c>
      <c r="O121" s="12">
        <v>-0.043974293220338974</v>
      </c>
      <c r="P121" s="12">
        <v>-0.052578572881355895</v>
      </c>
      <c r="Q121" s="12">
        <v>-0.03167066440677966</v>
      </c>
      <c r="R121" s="12">
        <v>-0.0458600745762712</v>
      </c>
      <c r="S121" s="12">
        <v>-0.054043827118644104</v>
      </c>
      <c r="T121" s="12">
        <v>-0.04490406101694915</v>
      </c>
      <c r="U121" s="12">
        <v>-0.12463110491132572</v>
      </c>
      <c r="V121" s="69">
        <f>'Summary Data'!AS19*10</f>
        <v>0</v>
      </c>
      <c r="W121" s="35" t="s">
        <v>57</v>
      </c>
    </row>
    <row r="122" spans="1:23" ht="11.25">
      <c r="A122" s="70">
        <v>16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69">
        <f>'Summary Data'!AS20*10</f>
        <v>0</v>
      </c>
      <c r="W122" s="35" t="s">
        <v>57</v>
      </c>
    </row>
    <row r="123" spans="1:23" ht="12" thickBot="1">
      <c r="A123" s="71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457" t="s">
        <v>93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9"/>
    </row>
    <row r="126" spans="1:22" ht="11.25">
      <c r="A126" s="70"/>
      <c r="B126" s="68" t="s">
        <v>52</v>
      </c>
      <c r="C126" s="68" t="s">
        <v>53</v>
      </c>
      <c r="D126" s="68" t="s">
        <v>54</v>
      </c>
      <c r="E126" s="68" t="s">
        <v>55</v>
      </c>
      <c r="F126" s="68" t="s">
        <v>56</v>
      </c>
      <c r="G126" s="68" t="s">
        <v>61</v>
      </c>
      <c r="H126" s="68" t="s">
        <v>62</v>
      </c>
      <c r="I126" s="68" t="s">
        <v>63</v>
      </c>
      <c r="J126" s="68" t="s">
        <v>64</v>
      </c>
      <c r="K126" s="68" t="s">
        <v>65</v>
      </c>
      <c r="L126" s="68" t="s">
        <v>66</v>
      </c>
      <c r="M126" s="68" t="s">
        <v>67</v>
      </c>
      <c r="N126" s="68" t="s">
        <v>68</v>
      </c>
      <c r="O126" s="68" t="s">
        <v>69</v>
      </c>
      <c r="P126" s="68" t="s">
        <v>70</v>
      </c>
      <c r="Q126" s="68" t="s">
        <v>71</v>
      </c>
      <c r="R126" s="68" t="s">
        <v>72</v>
      </c>
      <c r="S126" s="68" t="s">
        <v>73</v>
      </c>
      <c r="T126" s="68" t="s">
        <v>74</v>
      </c>
      <c r="U126" s="68" t="s">
        <v>75</v>
      </c>
      <c r="V126" s="13" t="s">
        <v>76</v>
      </c>
    </row>
    <row r="127" spans="1:22" ht="11.25">
      <c r="A127" s="70">
        <v>1</v>
      </c>
      <c r="B127" s="12">
        <v>0.8989820000000002</v>
      </c>
      <c r="C127" s="12">
        <v>-1.821843</v>
      </c>
      <c r="D127" s="12">
        <v>-0.168643</v>
      </c>
      <c r="E127" s="12">
        <v>-0.5258449999999999</v>
      </c>
      <c r="F127" s="12">
        <v>0.8541669999999999</v>
      </c>
      <c r="G127" s="12">
        <v>0.06667699999999999</v>
      </c>
      <c r="H127" s="12">
        <v>0.733133</v>
      </c>
      <c r="I127" s="12">
        <v>-0.585143</v>
      </c>
      <c r="J127" s="12">
        <v>0.302607</v>
      </c>
      <c r="K127" s="12">
        <v>-0.23006900000000002</v>
      </c>
      <c r="L127" s="12">
        <v>1.2169050000000001</v>
      </c>
      <c r="M127" s="12">
        <v>-0.17673</v>
      </c>
      <c r="N127" s="12">
        <v>0.245814</v>
      </c>
      <c r="O127" s="12">
        <v>-1.144865</v>
      </c>
      <c r="P127" s="12">
        <v>-0.26804000000000006</v>
      </c>
      <c r="Q127" s="12">
        <v>-0.5280960000000001</v>
      </c>
      <c r="R127" s="12">
        <v>0.8527279999999999</v>
      </c>
      <c r="S127" s="12">
        <v>0.20597000000000001</v>
      </c>
      <c r="T127" s="12">
        <v>1.0654810000000001</v>
      </c>
      <c r="U127" s="12">
        <v>-0.29646300000000003</v>
      </c>
      <c r="V127" s="69"/>
    </row>
    <row r="128" spans="1:22" ht="11.25">
      <c r="A128" s="70">
        <v>2</v>
      </c>
      <c r="B128" s="12">
        <v>-8.195328282425105</v>
      </c>
      <c r="C128" s="12">
        <v>0.0525012985989963</v>
      </c>
      <c r="D128" s="12">
        <v>-0.1666904840968336</v>
      </c>
      <c r="E128" s="12">
        <v>-0.0442432008100031</v>
      </c>
      <c r="F128" s="12">
        <v>-0.4053790038679304</v>
      </c>
      <c r="G128" s="12">
        <v>0.06422171699106327</v>
      </c>
      <c r="H128" s="12">
        <v>-0.12211582707317559</v>
      </c>
      <c r="I128" s="12">
        <v>-0.15543388308872896</v>
      </c>
      <c r="J128" s="12">
        <v>-0.13823812244140155</v>
      </c>
      <c r="K128" s="12">
        <v>-0.15830843698533648</v>
      </c>
      <c r="L128" s="12">
        <v>-0.043453800378207896</v>
      </c>
      <c r="M128" s="12">
        <v>-0.1452020466602012</v>
      </c>
      <c r="N128" s="12">
        <v>-0.04604622835503447</v>
      </c>
      <c r="O128" s="12">
        <v>-0.08867004217428498</v>
      </c>
      <c r="P128" s="12">
        <v>0.07606378564062743</v>
      </c>
      <c r="Q128" s="12">
        <v>-0.11459507431377702</v>
      </c>
      <c r="R128" s="12">
        <v>-0.1411399031083811</v>
      </c>
      <c r="S128" s="12">
        <v>-0.23551474857436022</v>
      </c>
      <c r="T128" s="12">
        <v>-0.1035695293277421</v>
      </c>
      <c r="U128" s="12">
        <v>-0.15338545857706665</v>
      </c>
      <c r="V128" s="69">
        <f>'Summary Data'!AS23</f>
        <v>0</v>
      </c>
    </row>
    <row r="129" spans="1:22" ht="11.25">
      <c r="A129" s="70">
        <v>3</v>
      </c>
      <c r="B129" s="12">
        <v>-3.1861637661468567</v>
      </c>
      <c r="C129" s="12">
        <v>-0.029761221172632912</v>
      </c>
      <c r="D129" s="12">
        <v>-0.10114497657794036</v>
      </c>
      <c r="E129" s="12">
        <v>-0.04536655961168834</v>
      </c>
      <c r="F129" s="12">
        <v>-0.043334862207776624</v>
      </c>
      <c r="G129" s="12">
        <v>-0.05596833128191875</v>
      </c>
      <c r="H129" s="12">
        <v>-0.0658225749635822</v>
      </c>
      <c r="I129" s="12">
        <v>-0.04332274413849238</v>
      </c>
      <c r="J129" s="12">
        <v>0.0014331468523433172</v>
      </c>
      <c r="K129" s="12">
        <v>-0.009385353898220206</v>
      </c>
      <c r="L129" s="12">
        <v>0.05805199571796837</v>
      </c>
      <c r="M129" s="12">
        <v>-0.013557224587348461</v>
      </c>
      <c r="N129" s="12">
        <v>-0.022123622942278987</v>
      </c>
      <c r="O129" s="12">
        <v>-0.08567764051166121</v>
      </c>
      <c r="P129" s="12">
        <v>0.019787099274241854</v>
      </c>
      <c r="Q129" s="12">
        <v>0.030261362520185547</v>
      </c>
      <c r="R129" s="12">
        <v>-0.04220201203674334</v>
      </c>
      <c r="S129" s="12">
        <v>-0.061460574749477706</v>
      </c>
      <c r="T129" s="12">
        <v>-0.05507314994334234</v>
      </c>
      <c r="U129" s="12">
        <v>-0.02311425885295243</v>
      </c>
      <c r="V129" s="69">
        <f>'Summary Data'!AS24</f>
        <v>0</v>
      </c>
    </row>
    <row r="130" spans="1:22" ht="11.25">
      <c r="A130" s="70">
        <v>4</v>
      </c>
      <c r="B130" s="12">
        <v>-1.455255797911481</v>
      </c>
      <c r="C130" s="12">
        <v>0.06418608222046882</v>
      </c>
      <c r="D130" s="12">
        <v>0.01728466728692757</v>
      </c>
      <c r="E130" s="12">
        <v>0.03626522975541413</v>
      </c>
      <c r="F130" s="12">
        <v>0.01752814828766966</v>
      </c>
      <c r="G130" s="12">
        <v>0.021908305597682004</v>
      </c>
      <c r="H130" s="12">
        <v>0.04268072575593158</v>
      </c>
      <c r="I130" s="12">
        <v>-0.0015423413776548545</v>
      </c>
      <c r="J130" s="12">
        <v>0.028440564661651457</v>
      </c>
      <c r="K130" s="12">
        <v>0.013985394419746777</v>
      </c>
      <c r="L130" s="12">
        <v>0.01255911644659724</v>
      </c>
      <c r="M130" s="12">
        <v>0.014453688755334593</v>
      </c>
      <c r="N130" s="12">
        <v>-0.002059459984042167</v>
      </c>
      <c r="O130" s="12">
        <v>0.05242384633737629</v>
      </c>
      <c r="P130" s="12">
        <v>0.0025397823500532546</v>
      </c>
      <c r="Q130" s="12">
        <v>0.00045090257127300415</v>
      </c>
      <c r="R130" s="12">
        <v>-0.0037787492018154234</v>
      </c>
      <c r="S130" s="12">
        <v>-0.003277083141960291</v>
      </c>
      <c r="T130" s="12">
        <v>0.012348045462863944</v>
      </c>
      <c r="U130" s="12">
        <v>-0.09895327530299826</v>
      </c>
      <c r="V130" s="69">
        <f>'Summary Data'!AS25</f>
        <v>0</v>
      </c>
    </row>
    <row r="131" spans="1:22" ht="11.25">
      <c r="A131" s="70">
        <v>5</v>
      </c>
      <c r="B131" s="12">
        <v>-0.11367160744563964</v>
      </c>
      <c r="C131" s="12">
        <v>0.016149267579078516</v>
      </c>
      <c r="D131" s="12">
        <v>-0.0038887494406134523</v>
      </c>
      <c r="E131" s="12">
        <v>-0.002533429782596429</v>
      </c>
      <c r="F131" s="12">
        <v>0.013113023979143379</v>
      </c>
      <c r="G131" s="12">
        <v>0.01595900342044812</v>
      </c>
      <c r="H131" s="12">
        <v>0.009089109391397752</v>
      </c>
      <c r="I131" s="12">
        <v>0.0005318853373365573</v>
      </c>
      <c r="J131" s="12">
        <v>0.0034452008856289892</v>
      </c>
      <c r="K131" s="12">
        <v>0.0006478027948123855</v>
      </c>
      <c r="L131" s="12">
        <v>0.01256699358936119</v>
      </c>
      <c r="M131" s="12">
        <v>-0.001990358763259212</v>
      </c>
      <c r="N131" s="12">
        <v>0.011316557814993508</v>
      </c>
      <c r="O131" s="12">
        <v>0.009454861539394753</v>
      </c>
      <c r="P131" s="12">
        <v>0.006765538998174531</v>
      </c>
      <c r="Q131" s="12">
        <v>0.009102359096684047</v>
      </c>
      <c r="R131" s="12">
        <v>0.007612348728214575</v>
      </c>
      <c r="S131" s="12">
        <v>0.0007313659983855334</v>
      </c>
      <c r="T131" s="12">
        <v>0.006846938126474217</v>
      </c>
      <c r="U131" s="12">
        <v>0.03738359690951576</v>
      </c>
      <c r="V131" s="69">
        <f>'Summary Data'!AS26</f>
        <v>0</v>
      </c>
    </row>
    <row r="132" spans="1:22" ht="11.25">
      <c r="A132" s="70">
        <v>6</v>
      </c>
      <c r="B132" s="12">
        <v>-0.13981733357323753</v>
      </c>
      <c r="C132" s="12">
        <v>0.005817114122999886</v>
      </c>
      <c r="D132" s="12">
        <v>0.007798484184951028</v>
      </c>
      <c r="E132" s="12">
        <v>0.003323294164458479</v>
      </c>
      <c r="F132" s="12">
        <v>0.011439292472236226</v>
      </c>
      <c r="G132" s="12">
        <v>0.012588972664371978</v>
      </c>
      <c r="H132" s="12">
        <v>0.017887119958971187</v>
      </c>
      <c r="I132" s="12">
        <v>-0.0007876667902362161</v>
      </c>
      <c r="J132" s="12">
        <v>0.005499578753690601</v>
      </c>
      <c r="K132" s="12">
        <v>0.011933340631410987</v>
      </c>
      <c r="L132" s="12">
        <v>0.0023563277057630228</v>
      </c>
      <c r="M132" s="12">
        <v>0.007116592160732481</v>
      </c>
      <c r="N132" s="12">
        <v>0.006451189340943263</v>
      </c>
      <c r="O132" s="12">
        <v>0.007117978435188896</v>
      </c>
      <c r="P132" s="12">
        <v>0.004460497697827158</v>
      </c>
      <c r="Q132" s="12">
        <v>0.005607174214764829</v>
      </c>
      <c r="R132" s="12">
        <v>0.005657934280238211</v>
      </c>
      <c r="S132" s="12">
        <v>0.00034117386062860414</v>
      </c>
      <c r="T132" s="12">
        <v>0.002379898756693477</v>
      </c>
      <c r="U132" s="12">
        <v>0.002171632790891241</v>
      </c>
      <c r="V132" s="69">
        <f>'Summary Data'!AS27</f>
        <v>0</v>
      </c>
    </row>
    <row r="133" spans="1:22" ht="11.25">
      <c r="A133" s="70">
        <v>7</v>
      </c>
      <c r="B133" s="12">
        <v>0.1725415876930696</v>
      </c>
      <c r="C133" s="12">
        <v>-0.018792540268971508</v>
      </c>
      <c r="D133" s="12">
        <v>-0.012751531236815897</v>
      </c>
      <c r="E133" s="12">
        <v>-0.0029817323947443977</v>
      </c>
      <c r="F133" s="12">
        <v>-0.005792629342744396</v>
      </c>
      <c r="G133" s="12">
        <v>-0.0024604953136315123</v>
      </c>
      <c r="H133" s="12">
        <v>-0.0016795120722965483</v>
      </c>
      <c r="I133" s="12">
        <v>-0.008571204995317896</v>
      </c>
      <c r="J133" s="12">
        <v>-0.005888495195305377</v>
      </c>
      <c r="K133" s="12">
        <v>-0.008869087223955262</v>
      </c>
      <c r="L133" s="12">
        <v>0.003792408962384336</v>
      </c>
      <c r="M133" s="12">
        <v>-0.011702598346028631</v>
      </c>
      <c r="N133" s="12">
        <v>-0.004746055294126042</v>
      </c>
      <c r="O133" s="12">
        <v>-0.009372482857361458</v>
      </c>
      <c r="P133" s="12">
        <v>-0.00585605893857204</v>
      </c>
      <c r="Q133" s="12">
        <v>-0.006817371016259852</v>
      </c>
      <c r="R133" s="12">
        <v>-0.0008609687818491307</v>
      </c>
      <c r="S133" s="12">
        <v>-0.006072078118080076</v>
      </c>
      <c r="T133" s="12">
        <v>-0.0016284608936087824</v>
      </c>
      <c r="U133" s="12">
        <v>0.000473532699610979</v>
      </c>
      <c r="V133" s="69">
        <f>'Summary Data'!AS28</f>
        <v>0</v>
      </c>
    </row>
    <row r="134" spans="1:22" ht="11.25">
      <c r="A134" s="70">
        <v>8</v>
      </c>
      <c r="B134" s="12">
        <v>0.03400367888452622</v>
      </c>
      <c r="C134" s="12">
        <v>0.003929516364381928</v>
      </c>
      <c r="D134" s="12">
        <v>-0.00034892941739607126</v>
      </c>
      <c r="E134" s="12">
        <v>-0.0009754610549307999</v>
      </c>
      <c r="F134" s="12">
        <v>0.00793273810884234</v>
      </c>
      <c r="G134" s="12">
        <v>-0.0013182184850643215</v>
      </c>
      <c r="H134" s="12">
        <v>0.003129806533518433</v>
      </c>
      <c r="I134" s="12">
        <v>0.0029304472526942293</v>
      </c>
      <c r="J134" s="12">
        <v>0.0024870226702010355</v>
      </c>
      <c r="K134" s="12">
        <v>0.0008253828332601514</v>
      </c>
      <c r="L134" s="12">
        <v>0.0005700603408055798</v>
      </c>
      <c r="M134" s="12">
        <v>0.0020387550971311796</v>
      </c>
      <c r="N134" s="12">
        <v>0.004500941482232394</v>
      </c>
      <c r="O134" s="12">
        <v>-0.0007170758706593477</v>
      </c>
      <c r="P134" s="12">
        <v>0.0006798642580595968</v>
      </c>
      <c r="Q134" s="12">
        <v>-0.001618353755789264</v>
      </c>
      <c r="R134" s="12">
        <v>-0.0004512032878519574</v>
      </c>
      <c r="S134" s="12">
        <v>-0.002252564201069153</v>
      </c>
      <c r="T134" s="12">
        <v>-0.0012117255152579408</v>
      </c>
      <c r="U134" s="12">
        <v>0.001265224827274182</v>
      </c>
      <c r="V134" s="69">
        <f>'Summary Data'!AS29</f>
        <v>0</v>
      </c>
    </row>
    <row r="135" spans="1:22" ht="11.25">
      <c r="A135" s="70">
        <v>9</v>
      </c>
      <c r="B135" s="12">
        <v>-0.06286807936475244</v>
      </c>
      <c r="C135" s="12">
        <v>-0.006843474806769955</v>
      </c>
      <c r="D135" s="12">
        <v>-0.0029165176454825498</v>
      </c>
      <c r="E135" s="12">
        <v>-0.008926446901195173</v>
      </c>
      <c r="F135" s="12">
        <v>-0.007828749438499503</v>
      </c>
      <c r="G135" s="12">
        <v>0.0013011532228509384</v>
      </c>
      <c r="H135" s="12">
        <v>-0.0056257162233110045</v>
      </c>
      <c r="I135" s="12">
        <v>-0.008412092034210419</v>
      </c>
      <c r="J135" s="12">
        <v>-0.003601950998053601</v>
      </c>
      <c r="K135" s="12">
        <v>-0.005761311285437477</v>
      </c>
      <c r="L135" s="12">
        <v>-0.0009825041173893677</v>
      </c>
      <c r="M135" s="12">
        <v>-0.005123545067967972</v>
      </c>
      <c r="N135" s="12">
        <v>-0.003574648419532693</v>
      </c>
      <c r="O135" s="12">
        <v>-0.010957128659613402</v>
      </c>
      <c r="P135" s="12">
        <v>-0.006838248137851045</v>
      </c>
      <c r="Q135" s="12">
        <v>-0.00574562227843687</v>
      </c>
      <c r="R135" s="12">
        <v>0.00048560837399781037</v>
      </c>
      <c r="S135" s="12">
        <v>-0.006028932815369738</v>
      </c>
      <c r="T135" s="12">
        <v>-0.002314164755027215</v>
      </c>
      <c r="U135" s="12">
        <v>-0.001473820487024928</v>
      </c>
      <c r="V135" s="69">
        <f>'Summary Data'!AS30</f>
        <v>0</v>
      </c>
    </row>
    <row r="136" spans="1:22" ht="11.25">
      <c r="A136" s="70">
        <v>10</v>
      </c>
      <c r="B136" s="12">
        <v>0.000212098724084897</v>
      </c>
      <c r="C136" s="12">
        <v>1.9293943455589077E-07</v>
      </c>
      <c r="D136" s="12">
        <v>-7.346048018990267E-06</v>
      </c>
      <c r="E136" s="12">
        <v>0.0011701883374117083</v>
      </c>
      <c r="F136" s="12">
        <v>0.0035297474655582766</v>
      </c>
      <c r="G136" s="12">
        <v>-1.8408862718353686E-05</v>
      </c>
      <c r="H136" s="12">
        <v>5.404615369348865E-06</v>
      </c>
      <c r="I136" s="12">
        <v>0.0015827348855530108</v>
      </c>
      <c r="J136" s="12">
        <v>1.1034876808457802E-05</v>
      </c>
      <c r="K136" s="12">
        <v>-1.7706044735093307E-06</v>
      </c>
      <c r="L136" s="12">
        <v>-2.8519088373475742E-05</v>
      </c>
      <c r="M136" s="12">
        <v>2.1409048791213075E-06</v>
      </c>
      <c r="N136" s="12">
        <v>7.307994938671872E-06</v>
      </c>
      <c r="O136" s="12">
        <v>-2.322064230475058E-05</v>
      </c>
      <c r="P136" s="12">
        <v>7.154681154387314E-06</v>
      </c>
      <c r="Q136" s="12">
        <v>-0.0012838843469286326</v>
      </c>
      <c r="R136" s="12">
        <v>3.8626075057947466E-05</v>
      </c>
      <c r="S136" s="12">
        <v>-5.2888476397037046E-05</v>
      </c>
      <c r="T136" s="12">
        <v>-0.0014258447188094665</v>
      </c>
      <c r="U136" s="12">
        <v>3.7349105539648036E-05</v>
      </c>
      <c r="V136" s="69">
        <f>'Summary Data'!AS31</f>
        <v>0</v>
      </c>
    </row>
    <row r="137" spans="1:22" ht="11.25">
      <c r="A137" s="70">
        <v>11</v>
      </c>
      <c r="B137" s="12">
        <v>0.03693772465354689</v>
      </c>
      <c r="C137" s="12">
        <v>-0.018730631992385047</v>
      </c>
      <c r="D137" s="12">
        <v>-0.00896359164686187</v>
      </c>
      <c r="E137" s="12">
        <v>-0.010498582722395032</v>
      </c>
      <c r="F137" s="12">
        <v>-0.0020762383238638535</v>
      </c>
      <c r="G137" s="12">
        <v>-0.006449156706852883</v>
      </c>
      <c r="H137" s="12">
        <v>-0.0018616987244205255</v>
      </c>
      <c r="I137" s="12">
        <v>-0.011772994136004765</v>
      </c>
      <c r="J137" s="12">
        <v>-0.004431125585797616</v>
      </c>
      <c r="K137" s="12">
        <v>-0.008465373690014929</v>
      </c>
      <c r="L137" s="12">
        <v>0.0009437915331204777</v>
      </c>
      <c r="M137" s="12">
        <v>-0.008966886451231643</v>
      </c>
      <c r="N137" s="12">
        <v>-0.005217498057478873</v>
      </c>
      <c r="O137" s="12">
        <v>-0.01538858068972497</v>
      </c>
      <c r="P137" s="12">
        <v>-0.00846096898051948</v>
      </c>
      <c r="Q137" s="12">
        <v>-0.010326376305168868</v>
      </c>
      <c r="R137" s="12">
        <v>-0.0017331683402248277</v>
      </c>
      <c r="S137" s="12">
        <v>-0.005485863572777042</v>
      </c>
      <c r="T137" s="12">
        <v>-0.00010585744331503832</v>
      </c>
      <c r="U137" s="12">
        <v>-0.005728272121530251</v>
      </c>
      <c r="V137" s="69">
        <f>'Summary Data'!AS32</f>
        <v>0</v>
      </c>
    </row>
    <row r="138" spans="1:23" ht="11.25">
      <c r="A138" s="70">
        <v>12</v>
      </c>
      <c r="B138" s="12">
        <v>0.0685109308394715</v>
      </c>
      <c r="C138" s="12">
        <v>-0.00156861554675246</v>
      </c>
      <c r="D138" s="12">
        <v>0.0028260212922235164</v>
      </c>
      <c r="E138" s="12">
        <v>-0.002218129714528015</v>
      </c>
      <c r="F138" s="12">
        <v>-0.00670574806124237</v>
      </c>
      <c r="G138" s="12">
        <v>0.011845948228587505</v>
      </c>
      <c r="H138" s="12">
        <v>0.0031931668524498927</v>
      </c>
      <c r="I138" s="12">
        <v>0.00363550721335865</v>
      </c>
      <c r="J138" s="12">
        <v>0.014804474060196183</v>
      </c>
      <c r="K138" s="12">
        <v>0.012669128401862038</v>
      </c>
      <c r="L138" s="12">
        <v>-0.005967107258648963</v>
      </c>
      <c r="M138" s="12">
        <v>-0.0008865120312084125</v>
      </c>
      <c r="N138" s="12">
        <v>0.0065813826285855345</v>
      </c>
      <c r="O138" s="12">
        <v>0.00025162646484554706</v>
      </c>
      <c r="P138" s="12">
        <v>0.007833906964050093</v>
      </c>
      <c r="Q138" s="12">
        <v>0.0013856078170175132</v>
      </c>
      <c r="R138" s="12">
        <v>-0.0016410283014581944</v>
      </c>
      <c r="S138" s="12">
        <v>0.0008863583490847839</v>
      </c>
      <c r="T138" s="12">
        <v>0.0004453634651445902</v>
      </c>
      <c r="U138" s="12">
        <v>-0.015531503991572868</v>
      </c>
      <c r="V138" s="69">
        <f>'Summary Data'!AS33*10</f>
        <v>0</v>
      </c>
      <c r="W138" s="35" t="s">
        <v>57</v>
      </c>
    </row>
    <row r="139" spans="1:23" ht="11.25">
      <c r="A139" s="70">
        <v>13</v>
      </c>
      <c r="B139" s="12">
        <v>-0.05909601512996531</v>
      </c>
      <c r="C139" s="12">
        <v>-0.024184100128720326</v>
      </c>
      <c r="D139" s="12">
        <v>-0.011246048883677261</v>
      </c>
      <c r="E139" s="12">
        <v>-0.014826480264929038</v>
      </c>
      <c r="F139" s="12">
        <v>-0.017590889246689105</v>
      </c>
      <c r="G139" s="12">
        <v>-0.013347291562377102</v>
      </c>
      <c r="H139" s="12">
        <v>-0.013803706399128472</v>
      </c>
      <c r="I139" s="12">
        <v>-0.02248193519555524</v>
      </c>
      <c r="J139" s="12">
        <v>-0.008542516834713831</v>
      </c>
      <c r="K139" s="12">
        <v>-0.0063638156994059655</v>
      </c>
      <c r="L139" s="12">
        <v>-0.007329180424214023</v>
      </c>
      <c r="M139" s="12">
        <v>-0.012048419738506623</v>
      </c>
      <c r="N139" s="12">
        <v>-0.01340675514019461</v>
      </c>
      <c r="O139" s="12">
        <v>-0.02477382035585797</v>
      </c>
      <c r="P139" s="12">
        <v>-0.00887492074702284</v>
      </c>
      <c r="Q139" s="12">
        <v>-0.010753374465130036</v>
      </c>
      <c r="R139" s="12">
        <v>-0.0046545473103961656</v>
      </c>
      <c r="S139" s="12">
        <v>-0.014745553772406229</v>
      </c>
      <c r="T139" s="12">
        <v>-0.010689425346243663</v>
      </c>
      <c r="U139" s="12">
        <v>-0.008783900536189111</v>
      </c>
      <c r="V139" s="69">
        <f>'Summary Data'!AS34*10</f>
        <v>0</v>
      </c>
      <c r="W139" s="35" t="s">
        <v>57</v>
      </c>
    </row>
    <row r="140" spans="1:23" ht="11.25">
      <c r="A140" s="70">
        <v>14</v>
      </c>
      <c r="B140" s="12">
        <v>0.023868183774807962</v>
      </c>
      <c r="C140" s="12">
        <v>0.0419788685597492</v>
      </c>
      <c r="D140" s="12">
        <v>0.040418540927219596</v>
      </c>
      <c r="E140" s="12">
        <v>0.04259242860331958</v>
      </c>
      <c r="F140" s="12">
        <v>0.030977212211362425</v>
      </c>
      <c r="G140" s="12">
        <v>0.0346639494661176</v>
      </c>
      <c r="H140" s="12">
        <v>0.036442670057268964</v>
      </c>
      <c r="I140" s="12">
        <v>0.03402431304191759</v>
      </c>
      <c r="J140" s="12">
        <v>0.025731246842676567</v>
      </c>
      <c r="K140" s="12">
        <v>0.04155331824090395</v>
      </c>
      <c r="L140" s="12">
        <v>0.04142699180074101</v>
      </c>
      <c r="M140" s="12">
        <v>0.04188407425814096</v>
      </c>
      <c r="N140" s="12">
        <v>0.03750212101610291</v>
      </c>
      <c r="O140" s="12">
        <v>0.0410297930108004</v>
      </c>
      <c r="P140" s="12">
        <v>0.04716265587838651</v>
      </c>
      <c r="Q140" s="12">
        <v>0.034367424743033385</v>
      </c>
      <c r="R140" s="12">
        <v>0.03670168695498402</v>
      </c>
      <c r="S140" s="12">
        <v>0.03611950244888304</v>
      </c>
      <c r="T140" s="12">
        <v>0.03812722099563375</v>
      </c>
      <c r="U140" s="12">
        <v>0.002662486519885615</v>
      </c>
      <c r="V140" s="69">
        <f>'Summary Data'!AS35*10</f>
        <v>0</v>
      </c>
      <c r="W140" s="35" t="s">
        <v>57</v>
      </c>
    </row>
    <row r="141" spans="1:23" ht="11.25">
      <c r="A141" s="70">
        <v>15</v>
      </c>
      <c r="B141" s="12">
        <v>0.05707016690454952</v>
      </c>
      <c r="C141" s="12">
        <v>0.00597634457627119</v>
      </c>
      <c r="D141" s="12">
        <v>0.011807574745762717</v>
      </c>
      <c r="E141" s="12">
        <v>0.053150374745762716</v>
      </c>
      <c r="F141" s="12">
        <v>0.007910095084745763</v>
      </c>
      <c r="G141" s="12">
        <v>0.05373302593220339</v>
      </c>
      <c r="H141" s="12">
        <v>0.052058200508474574</v>
      </c>
      <c r="I141" s="12">
        <v>0.015604266610169493</v>
      </c>
      <c r="J141" s="12">
        <v>0.05121611542372882</v>
      </c>
      <c r="K141" s="12">
        <v>0.01839025661016949</v>
      </c>
      <c r="L141" s="12">
        <v>0.0052576428813559326</v>
      </c>
      <c r="M141" s="12">
        <v>0.02564256474576271</v>
      </c>
      <c r="N141" s="12">
        <v>0.03014656491525425</v>
      </c>
      <c r="O141" s="12">
        <v>0.04155272559322035</v>
      </c>
      <c r="P141" s="12">
        <v>0.030974764576271182</v>
      </c>
      <c r="Q141" s="12">
        <v>0.03924230893220339</v>
      </c>
      <c r="R141" s="12">
        <v>0.05898011542372883</v>
      </c>
      <c r="S141" s="12">
        <v>-0.013374682711864401</v>
      </c>
      <c r="T141" s="12">
        <v>-0.03348198677966102</v>
      </c>
      <c r="U141" s="12">
        <v>0.07946708692625108</v>
      </c>
      <c r="V141" s="69">
        <f>'Summary Data'!AS36*10</f>
        <v>0</v>
      </c>
      <c r="W141" s="35" t="s">
        <v>57</v>
      </c>
    </row>
    <row r="142" spans="1:23" ht="11.25">
      <c r="A142" s="70">
        <v>16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69">
        <f>'Summary Data'!AS37*10</f>
        <v>0</v>
      </c>
      <c r="W142" s="35" t="s">
        <v>57</v>
      </c>
    </row>
    <row r="143" spans="1:23" ht="12" thickBot="1">
      <c r="A143" s="71">
        <v>17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28">
        <f>'Summary Data'!AS38*10</f>
        <v>0</v>
      </c>
      <c r="W143" s="35" t="s">
        <v>57</v>
      </c>
    </row>
    <row r="145" spans="1:22" s="37" customFormat="1" ht="11.25">
      <c r="A145" s="557"/>
      <c r="B145" s="557"/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7"/>
      <c r="N145" s="557"/>
      <c r="O145" s="557"/>
      <c r="P145" s="557"/>
      <c r="Q145" s="557"/>
      <c r="R145" s="557"/>
      <c r="S145" s="557"/>
      <c r="T145" s="557"/>
      <c r="U145" s="557"/>
      <c r="V145" s="557"/>
    </row>
    <row r="146" spans="2:22" s="37" customFormat="1" ht="11.2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</row>
    <row r="147" spans="3:22" s="37" customFormat="1" ht="11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V147" s="44"/>
    </row>
    <row r="148" spans="3:22" s="37" customFormat="1" ht="11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V148" s="44"/>
    </row>
    <row r="149" s="37" customFormat="1" ht="11.25"/>
    <row r="150" spans="1:23" s="224" customFormat="1" ht="12.75">
      <c r="A150" s="223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1:23" s="224" customFormat="1" ht="11.25">
      <c r="A151" s="222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</row>
    <row r="152" spans="1:23" s="224" customFormat="1" ht="11.25">
      <c r="A152" s="225"/>
      <c r="B152" s="226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</row>
    <row r="153" spans="1:23" s="224" customFormat="1" ht="11.25">
      <c r="A153" s="222"/>
      <c r="B153" s="222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</row>
    <row r="154" spans="1:23" s="224" customFormat="1" ht="11.25">
      <c r="A154" s="225"/>
      <c r="B154" s="227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</row>
    <row r="155" spans="1:23" s="224" customFormat="1" ht="11.25">
      <c r="A155" s="222"/>
      <c r="B155" s="222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</row>
    <row r="156" spans="1:23" s="224" customFormat="1" ht="11.25">
      <c r="A156" s="225"/>
      <c r="B156" s="227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</row>
    <row r="157" spans="1:23" s="224" customFormat="1" ht="12.75">
      <c r="A157" s="225"/>
      <c r="B157" s="228"/>
      <c r="C157" s="229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</row>
    <row r="158" spans="1:23" s="224" customFormat="1" ht="12.75">
      <c r="A158" s="225"/>
      <c r="B158" s="228"/>
      <c r="C158" s="229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7"/>
      <c r="W158" s="227"/>
    </row>
    <row r="159" spans="1:23" s="224" customFormat="1" ht="12.75">
      <c r="A159" s="225"/>
      <c r="B159" s="228"/>
      <c r="C159" s="230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</row>
    <row r="160" spans="1:23" s="224" customFormat="1" ht="12.75">
      <c r="A160" s="225"/>
      <c r="B160" s="228"/>
      <c r="C160" s="229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7"/>
      <c r="W160" s="227"/>
    </row>
    <row r="161" spans="1:23" s="224" customFormat="1" ht="12.75">
      <c r="A161" s="225"/>
      <c r="B161" s="228"/>
      <c r="C161" s="230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7"/>
      <c r="W161" s="227"/>
    </row>
    <row r="162" spans="1:23" s="224" customFormat="1" ht="12.75">
      <c r="A162" s="225"/>
      <c r="B162" s="228"/>
      <c r="C162" s="229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7"/>
      <c r="W162" s="227"/>
    </row>
    <row r="163" spans="1:23" s="224" customFormat="1" ht="12.75">
      <c r="A163" s="225"/>
      <c r="B163" s="228"/>
      <c r="C163" s="230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7"/>
      <c r="W163" s="227"/>
    </row>
    <row r="164" spans="1:23" s="224" customFormat="1" ht="12.75">
      <c r="A164" s="225"/>
      <c r="B164" s="228"/>
      <c r="C164" s="229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7"/>
      <c r="W164" s="227"/>
    </row>
    <row r="165" spans="1:23" s="224" customFormat="1" ht="12.75">
      <c r="A165" s="225"/>
      <c r="B165" s="228"/>
      <c r="C165" s="230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</row>
    <row r="166" spans="1:23" s="224" customFormat="1" ht="12.75">
      <c r="A166" s="225"/>
      <c r="B166" s="228"/>
      <c r="C166" s="229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7"/>
      <c r="W166" s="227"/>
    </row>
    <row r="167" spans="1:23" s="224" customFormat="1" ht="12.75">
      <c r="A167" s="225"/>
      <c r="B167" s="228"/>
      <c r="C167" s="230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</row>
    <row r="168" spans="1:23" s="224" customFormat="1" ht="12.75">
      <c r="A168" s="225"/>
      <c r="B168" s="228"/>
      <c r="C168" s="229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7"/>
      <c r="W168" s="227"/>
    </row>
    <row r="169" spans="1:23" s="224" customFormat="1" ht="12.75">
      <c r="A169" s="225"/>
      <c r="B169" s="228"/>
      <c r="C169" s="230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</row>
    <row r="170" spans="1:23" s="224" customFormat="1" ht="12.75">
      <c r="A170" s="225"/>
      <c r="B170" s="228"/>
      <c r="C170" s="230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7"/>
      <c r="W170" s="227"/>
    </row>
    <row r="171" spans="1:23" s="224" customFormat="1" ht="12.75">
      <c r="A171" s="225"/>
      <c r="B171" s="228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7"/>
      <c r="W171" s="227"/>
    </row>
    <row r="172" spans="1:23" s="224" customFormat="1" ht="12.75">
      <c r="A172" s="225"/>
      <c r="B172" s="228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7"/>
      <c r="W172" s="227"/>
    </row>
    <row r="173" spans="1:23" s="224" customFormat="1" ht="12.75">
      <c r="A173" s="225"/>
      <c r="B173" s="228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7"/>
      <c r="W173" s="227"/>
    </row>
    <row r="174" spans="1:23" s="224" customFormat="1" ht="12.75">
      <c r="A174" s="225"/>
      <c r="B174" s="228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7"/>
      <c r="W174" s="227"/>
    </row>
    <row r="175" spans="1:23" s="224" customFormat="1" ht="12.75">
      <c r="A175" s="225"/>
      <c r="B175" s="228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7"/>
      <c r="W175" s="227"/>
    </row>
    <row r="176" spans="1:23" s="224" customFormat="1" ht="12.75">
      <c r="A176" s="225"/>
      <c r="B176" s="228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7"/>
      <c r="W176" s="227"/>
    </row>
    <row r="177" spans="1:23" s="224" customFormat="1" ht="12.75">
      <c r="A177" s="225"/>
      <c r="B177" s="228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7"/>
      <c r="W177" s="227"/>
    </row>
    <row r="178" spans="1:23" s="224" customFormat="1" ht="12.75">
      <c r="A178" s="225"/>
      <c r="B178" s="228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</row>
    <row r="179" spans="1:23" s="224" customFormat="1" ht="12.75">
      <c r="A179" s="225"/>
      <c r="B179" s="228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7"/>
    </row>
    <row r="180" spans="1:23" s="224" customFormat="1" ht="12.75">
      <c r="A180" s="225"/>
      <c r="B180" s="231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7"/>
    </row>
    <row r="181" spans="1:23" s="224" customFormat="1" ht="12.75">
      <c r="A181" s="225"/>
      <c r="B181" s="228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7"/>
    </row>
    <row r="182" spans="1:23" s="224" customFormat="1" ht="12.75">
      <c r="A182" s="225"/>
      <c r="B182" s="231"/>
      <c r="C182" s="227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7"/>
      <c r="W182" s="227"/>
    </row>
    <row r="183" spans="1:23" s="224" customFormat="1" ht="12.75">
      <c r="A183" s="225"/>
      <c r="B183" s="231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7"/>
    </row>
    <row r="184" spans="1:23" s="224" customFormat="1" ht="12.75">
      <c r="A184" s="225"/>
      <c r="B184" s="228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7"/>
    </row>
    <row r="185" spans="1:23" s="224" customFormat="1" ht="12.7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</row>
    <row r="186" spans="1:23" s="224" customFormat="1" ht="11.25">
      <c r="A186" s="222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</row>
    <row r="187" spans="1:23" s="224" customFormat="1" ht="11.25">
      <c r="A187" s="225"/>
      <c r="B187" s="226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</row>
    <row r="188" spans="1:23" s="224" customFormat="1" ht="11.25">
      <c r="A188" s="222"/>
      <c r="B188" s="222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</row>
    <row r="189" spans="1:23" s="224" customFormat="1" ht="11.25">
      <c r="A189" s="225"/>
      <c r="B189" s="227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7"/>
    </row>
    <row r="190" spans="1:23" s="224" customFormat="1" ht="11.25">
      <c r="A190" s="222"/>
      <c r="B190" s="222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</row>
    <row r="191" spans="1:23" s="224" customFormat="1" ht="11.25">
      <c r="A191" s="225"/>
      <c r="B191" s="227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7"/>
    </row>
    <row r="192" spans="1:23" s="224" customFormat="1" ht="12.75">
      <c r="A192" s="225"/>
      <c r="B192" s="228"/>
      <c r="C192" s="229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7"/>
    </row>
    <row r="193" spans="1:23" s="224" customFormat="1" ht="12.75">
      <c r="A193" s="225"/>
      <c r="B193" s="228"/>
      <c r="C193" s="229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7"/>
      <c r="W193" s="227"/>
    </row>
    <row r="194" spans="1:23" s="224" customFormat="1" ht="12.75">
      <c r="A194" s="225"/>
      <c r="B194" s="228"/>
      <c r="C194" s="230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7"/>
    </row>
    <row r="195" spans="1:23" s="224" customFormat="1" ht="12.75">
      <c r="A195" s="225"/>
      <c r="B195" s="228"/>
      <c r="C195" s="229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7"/>
      <c r="W195" s="227"/>
    </row>
    <row r="196" spans="1:23" s="224" customFormat="1" ht="12.75">
      <c r="A196" s="225"/>
      <c r="B196" s="228"/>
      <c r="C196" s="230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7"/>
      <c r="W196" s="227"/>
    </row>
    <row r="197" spans="1:23" s="224" customFormat="1" ht="12.75">
      <c r="A197" s="225"/>
      <c r="B197" s="228"/>
      <c r="C197" s="229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7"/>
      <c r="W197" s="227"/>
    </row>
    <row r="198" spans="1:23" s="224" customFormat="1" ht="12.75">
      <c r="A198" s="225"/>
      <c r="B198" s="228"/>
      <c r="C198" s="230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7"/>
      <c r="W198" s="227"/>
    </row>
    <row r="199" spans="1:23" s="224" customFormat="1" ht="12.75">
      <c r="A199" s="225"/>
      <c r="B199" s="228"/>
      <c r="C199" s="229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7"/>
      <c r="W199" s="227"/>
    </row>
    <row r="200" spans="1:23" s="224" customFormat="1" ht="12.75">
      <c r="A200" s="225"/>
      <c r="B200" s="228"/>
      <c r="C200" s="230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7"/>
    </row>
    <row r="201" spans="1:23" s="224" customFormat="1" ht="12.75">
      <c r="A201" s="225"/>
      <c r="B201" s="228"/>
      <c r="C201" s="229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7"/>
      <c r="W201" s="227"/>
    </row>
    <row r="202" spans="1:23" s="224" customFormat="1" ht="12.75">
      <c r="A202" s="225"/>
      <c r="B202" s="228"/>
      <c r="C202" s="230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7"/>
    </row>
    <row r="203" spans="1:23" s="224" customFormat="1" ht="12.75">
      <c r="A203" s="225"/>
      <c r="B203" s="228"/>
      <c r="C203" s="229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7"/>
      <c r="W203" s="227"/>
    </row>
    <row r="204" spans="1:23" s="224" customFormat="1" ht="12.75">
      <c r="A204" s="225"/>
      <c r="B204" s="228"/>
      <c r="C204" s="230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7"/>
    </row>
    <row r="205" spans="1:23" s="224" customFormat="1" ht="12.75">
      <c r="A205" s="225"/>
      <c r="B205" s="228"/>
      <c r="C205" s="230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7"/>
      <c r="W205" s="227"/>
    </row>
    <row r="206" spans="1:23" s="224" customFormat="1" ht="12.75">
      <c r="A206" s="225"/>
      <c r="B206" s="228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7"/>
      <c r="W206" s="227"/>
    </row>
    <row r="207" spans="1:23" s="224" customFormat="1" ht="12.75">
      <c r="A207" s="225"/>
      <c r="B207" s="228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7"/>
      <c r="W207" s="227"/>
    </row>
    <row r="208" spans="1:23" s="224" customFormat="1" ht="12.75">
      <c r="A208" s="225"/>
      <c r="B208" s="228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7"/>
      <c r="W208" s="227"/>
    </row>
    <row r="209" spans="1:23" s="224" customFormat="1" ht="12.75">
      <c r="A209" s="225"/>
      <c r="B209" s="228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7"/>
      <c r="W209" s="227"/>
    </row>
    <row r="210" spans="1:23" s="224" customFormat="1" ht="12.75">
      <c r="A210" s="225"/>
      <c r="B210" s="228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7"/>
      <c r="W210" s="227"/>
    </row>
    <row r="211" spans="1:23" s="224" customFormat="1" ht="12.75">
      <c r="A211" s="225"/>
      <c r="B211" s="228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7"/>
      <c r="W211" s="227"/>
    </row>
    <row r="212" spans="1:23" s="224" customFormat="1" ht="12.75">
      <c r="A212" s="225"/>
      <c r="B212" s="228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7"/>
      <c r="W212" s="227"/>
    </row>
    <row r="213" spans="1:23" s="224" customFormat="1" ht="12.75">
      <c r="A213" s="225"/>
      <c r="B213" s="228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7"/>
    </row>
    <row r="214" spans="1:23" s="224" customFormat="1" ht="12.75">
      <c r="A214" s="225"/>
      <c r="B214" s="228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7"/>
    </row>
    <row r="215" spans="1:23" s="224" customFormat="1" ht="12.75">
      <c r="A215" s="225"/>
      <c r="B215" s="231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7"/>
    </row>
    <row r="216" spans="1:23" s="224" customFormat="1" ht="12.75">
      <c r="A216" s="225"/>
      <c r="B216" s="228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7"/>
    </row>
    <row r="217" spans="1:23" s="224" customFormat="1" ht="12.75">
      <c r="A217" s="225"/>
      <c r="B217" s="231"/>
      <c r="C217" s="227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7"/>
      <c r="W217" s="227"/>
    </row>
    <row r="218" spans="1:23" s="224" customFormat="1" ht="12.75">
      <c r="A218" s="225"/>
      <c r="B218" s="231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7"/>
    </row>
    <row r="219" spans="1:23" s="224" customFormat="1" ht="12.75">
      <c r="A219" s="225"/>
      <c r="B219" s="228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7"/>
    </row>
    <row r="220" s="224" customFormat="1" ht="11.25">
      <c r="A220" s="225"/>
    </row>
    <row r="221" spans="1:5" s="224" customFormat="1" ht="11.25">
      <c r="A221" s="225"/>
      <c r="B221" s="226"/>
      <c r="D221" s="232"/>
      <c r="E221" s="232"/>
    </row>
    <row r="222" s="224" customFormat="1" ht="11.25">
      <c r="A222" s="225"/>
    </row>
    <row r="223" spans="1:12" s="224" customFormat="1" ht="11.2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</row>
    <row r="224" spans="1:12" s="224" customFormat="1" ht="11.25">
      <c r="A224" s="227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</row>
    <row r="225" spans="1:12" s="224" customFormat="1" ht="11.2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</row>
    <row r="226" spans="1:12" s="224" customFormat="1" ht="11.2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</row>
    <row r="227" s="224" customFormat="1" ht="11.25"/>
    <row r="228" s="224" customFormat="1" ht="11.25"/>
    <row r="229" s="224" customFormat="1" ht="11.25"/>
    <row r="230" s="224" customFormat="1" ht="11.25"/>
    <row r="231" s="224" customFormat="1" ht="11.25"/>
    <row r="232" s="224" customFormat="1" ht="11.25"/>
    <row r="233" s="224" customFormat="1" ht="11.25"/>
    <row r="234" s="224" customFormat="1" ht="11.25"/>
    <row r="235" s="224" customFormat="1" ht="11.25"/>
    <row r="236" s="224" customFormat="1" ht="11.25"/>
    <row r="237" s="224" customFormat="1" ht="11.25"/>
    <row r="238" s="224" customFormat="1" ht="11.25"/>
    <row r="239" s="224" customFormat="1" ht="11.25"/>
    <row r="240" s="224" customFormat="1" ht="11.25"/>
    <row r="241" s="224" customFormat="1" ht="11.25"/>
    <row r="242" s="224" customFormat="1" ht="11.25"/>
    <row r="243" s="224" customFormat="1" ht="11.25"/>
    <row r="244" s="224" customFormat="1" ht="11.25"/>
    <row r="245" s="224" customFormat="1" ht="11.25"/>
    <row r="246" s="224" customFormat="1" ht="11.25"/>
    <row r="247" s="224" customFormat="1" ht="11.25"/>
    <row r="248" s="224" customFormat="1" ht="11.25"/>
    <row r="249" s="224" customFormat="1" ht="11.25"/>
    <row r="250" s="224" customFormat="1" ht="11.25"/>
    <row r="251" s="224" customFormat="1" ht="11.25"/>
    <row r="252" s="224" customFormat="1" ht="11.25"/>
    <row r="253" s="224" customFormat="1" ht="11.25"/>
    <row r="254" s="224" customFormat="1" ht="11.25"/>
    <row r="255" s="224" customFormat="1" ht="11.25"/>
    <row r="256" s="224" customFormat="1" ht="11.25"/>
    <row r="257" s="224" customFormat="1" ht="11.25"/>
    <row r="258" s="224" customFormat="1" ht="11.25"/>
    <row r="259" s="224" customFormat="1" ht="11.25"/>
    <row r="260" s="224" customFormat="1" ht="11.25"/>
    <row r="261" s="224" customFormat="1" ht="11.25"/>
    <row r="262" s="224" customFormat="1" ht="11.25"/>
    <row r="263" s="224" customFormat="1" ht="11.25"/>
    <row r="264" s="224" customFormat="1" ht="11.25"/>
    <row r="265" s="224" customFormat="1" ht="11.25"/>
    <row r="266" s="224" customFormat="1" ht="11.25"/>
    <row r="267" s="224" customFormat="1" ht="11.25"/>
    <row r="268" s="224" customFormat="1" ht="11.25"/>
    <row r="269" s="224" customFormat="1" ht="11.25"/>
    <row r="270" s="224" customFormat="1" ht="11.25"/>
    <row r="271" s="224" customFormat="1" ht="11.25"/>
    <row r="272" s="224" customFormat="1" ht="11.25"/>
    <row r="273" s="224" customFormat="1" ht="11.25"/>
    <row r="274" s="224" customFormat="1" ht="11.25"/>
    <row r="275" s="224" customFormat="1" ht="11.25"/>
    <row r="276" s="224" customFormat="1" ht="11.25"/>
    <row r="277" s="224" customFormat="1" ht="11.25"/>
    <row r="278" s="224" customFormat="1" ht="11.25"/>
    <row r="279" s="224" customFormat="1" ht="11.25"/>
    <row r="280" s="224" customFormat="1" ht="11.25"/>
    <row r="281" s="224" customFormat="1" ht="11.25"/>
    <row r="282" s="224" customFormat="1" ht="11.25"/>
    <row r="283" s="224" customFormat="1" ht="11.25"/>
    <row r="284" s="224" customFormat="1" ht="11.25"/>
    <row r="285" s="224" customFormat="1" ht="11.25"/>
    <row r="286" s="224" customFormat="1" ht="11.25"/>
    <row r="287" s="224" customFormat="1" ht="11.25"/>
    <row r="288" s="224" customFormat="1" ht="11.25"/>
    <row r="289" s="224" customFormat="1" ht="11.25"/>
    <row r="290" s="224" customFormat="1" ht="11.25"/>
    <row r="291" s="224" customFormat="1" ht="11.25"/>
    <row r="292" s="224" customFormat="1" ht="11.25"/>
    <row r="293" s="224" customFormat="1" ht="11.25"/>
    <row r="294" s="224" customFormat="1" ht="11.25"/>
    <row r="295" s="224" customFormat="1" ht="11.25"/>
    <row r="296" s="224" customFormat="1" ht="11.25"/>
    <row r="297" s="224" customFormat="1" ht="11.25"/>
    <row r="298" s="224" customFormat="1" ht="11.25"/>
    <row r="299" s="224" customFormat="1" ht="11.25"/>
    <row r="300" s="224" customFormat="1" ht="11.25"/>
    <row r="301" s="224" customFormat="1" ht="11.25"/>
    <row r="302" s="224" customFormat="1" ht="11.25"/>
    <row r="303" s="224" customFormat="1" ht="11.25"/>
    <row r="304" s="224" customFormat="1" ht="11.25"/>
    <row r="305" s="224" customFormat="1" ht="11.25"/>
    <row r="306" s="224" customFormat="1" ht="11.25"/>
    <row r="307" s="224" customFormat="1" ht="11.25"/>
    <row r="308" s="224" customFormat="1" ht="11.25"/>
    <row r="309" s="224" customFormat="1" ht="11.25"/>
    <row r="310" s="224" customFormat="1" ht="11.25"/>
    <row r="311" s="224" customFormat="1" ht="11.25"/>
    <row r="312" s="224" customFormat="1" ht="11.25"/>
    <row r="313" s="224" customFormat="1" ht="11.25"/>
    <row r="314" s="224" customFormat="1" ht="11.25"/>
    <row r="315" s="224" customFormat="1" ht="11.25"/>
    <row r="316" s="224" customFormat="1" ht="11.25"/>
    <row r="317" s="224" customFormat="1" ht="11.25"/>
    <row r="318" s="224" customFormat="1" ht="11.25"/>
    <row r="319" s="224" customFormat="1" ht="11.25"/>
    <row r="320" s="224" customFormat="1" ht="11.25"/>
    <row r="321" s="224" customFormat="1" ht="11.25"/>
    <row r="322" s="224" customFormat="1" ht="11.25"/>
    <row r="323" s="224" customFormat="1" ht="11.25"/>
    <row r="324" s="224" customFormat="1" ht="11.25"/>
    <row r="325" s="224" customFormat="1" ht="11.25"/>
    <row r="326" s="224" customFormat="1" ht="11.25"/>
    <row r="327" s="224" customFormat="1" ht="11.25"/>
    <row r="328" s="224" customFormat="1" ht="11.25"/>
    <row r="329" s="224" customFormat="1" ht="11.25"/>
    <row r="330" s="224" customFormat="1" ht="11.25"/>
    <row r="331" s="224" customFormat="1" ht="11.25"/>
    <row r="332" s="224" customFormat="1" ht="11.25"/>
    <row r="333" s="224" customFormat="1" ht="11.25"/>
    <row r="334" s="224" customFormat="1" ht="11.25"/>
    <row r="335" s="224" customFormat="1" ht="11.25"/>
    <row r="336" s="224" customFormat="1" ht="11.25"/>
    <row r="337" s="224" customFormat="1" ht="11.25"/>
    <row r="338" s="224" customFormat="1" ht="11.25"/>
    <row r="339" s="224" customFormat="1" ht="11.25"/>
    <row r="340" s="224" customFormat="1" ht="11.25"/>
    <row r="341" s="224" customFormat="1" ht="11.25"/>
    <row r="342" s="224" customFormat="1" ht="11.25"/>
    <row r="343" s="224" customFormat="1" ht="11.25"/>
    <row r="344" s="224" customFormat="1" ht="11.25"/>
    <row r="345" s="224" customFormat="1" ht="11.25"/>
    <row r="346" s="224" customFormat="1" ht="11.25"/>
    <row r="347" s="224" customFormat="1" ht="11.25"/>
    <row r="348" s="224" customFormat="1" ht="11.25"/>
    <row r="349" s="224" customFormat="1" ht="11.25"/>
    <row r="350" s="224" customFormat="1" ht="11.25"/>
    <row r="351" s="224" customFormat="1" ht="11.25"/>
    <row r="352" s="224" customFormat="1" ht="11.25"/>
    <row r="353" s="224" customFormat="1" ht="11.25"/>
    <row r="354" s="224" customFormat="1" ht="11.25"/>
    <row r="355" s="224" customFormat="1" ht="11.25"/>
    <row r="356" s="224" customFormat="1" ht="11.25"/>
    <row r="357" s="224" customFormat="1" ht="11.25"/>
    <row r="358" s="224" customFormat="1" ht="11.25"/>
    <row r="359" s="224" customFormat="1" ht="11.25"/>
    <row r="360" s="224" customFormat="1" ht="11.25"/>
    <row r="361" s="224" customFormat="1" ht="11.25"/>
    <row r="362" s="224" customFormat="1" ht="11.25"/>
    <row r="363" s="224" customFormat="1" ht="11.25"/>
    <row r="364" s="224" customFormat="1" ht="11.25"/>
    <row r="365" s="224" customFormat="1" ht="11.25"/>
    <row r="366" s="224" customFormat="1" ht="11.25"/>
    <row r="367" s="224" customFormat="1" ht="11.25"/>
    <row r="368" s="224" customFormat="1" ht="11.25"/>
    <row r="369" s="224" customFormat="1" ht="11.25"/>
    <row r="370" s="224" customFormat="1" ht="11.25"/>
    <row r="371" s="224" customFormat="1" ht="11.25"/>
    <row r="372" s="224" customFormat="1" ht="11.25"/>
    <row r="373" s="224" customFormat="1" ht="11.25"/>
    <row r="374" s="224" customFormat="1" ht="11.25"/>
    <row r="375" s="224" customFormat="1" ht="11.25"/>
    <row r="376" s="224" customFormat="1" ht="11.25"/>
    <row r="377" s="224" customFormat="1" ht="11.25"/>
    <row r="378" s="224" customFormat="1" ht="11.25"/>
    <row r="379" s="224" customFormat="1" ht="11.25"/>
    <row r="380" s="224" customFormat="1" ht="11.25"/>
    <row r="381" s="224" customFormat="1" ht="11.25"/>
    <row r="382" s="224" customFormat="1" ht="11.25"/>
    <row r="383" s="224" customFormat="1" ht="11.25"/>
    <row r="384" s="224" customFormat="1" ht="11.25"/>
    <row r="385" s="224" customFormat="1" ht="11.25"/>
    <row r="386" s="224" customFormat="1" ht="11.25"/>
    <row r="387" s="224" customFormat="1" ht="11.25"/>
    <row r="388" s="224" customFormat="1" ht="11.25"/>
    <row r="389" s="224" customFormat="1" ht="11.25"/>
    <row r="390" s="224" customFormat="1" ht="11.25"/>
    <row r="391" s="224" customFormat="1" ht="11.25"/>
    <row r="392" s="224" customFormat="1" ht="11.25"/>
    <row r="393" s="224" customFormat="1" ht="11.25"/>
    <row r="394" s="224" customFormat="1" ht="11.25"/>
    <row r="395" s="224" customFormat="1" ht="11.25"/>
    <row r="396" s="224" customFormat="1" ht="11.25"/>
    <row r="397" s="224" customFormat="1" ht="11.25"/>
    <row r="398" s="224" customFormat="1" ht="11.25"/>
    <row r="399" s="224" customFormat="1" ht="11.25"/>
    <row r="400" s="224" customFormat="1" ht="11.25"/>
    <row r="401" s="224" customFormat="1" ht="11.25"/>
    <row r="402" s="224" customFormat="1" ht="11.25"/>
    <row r="403" s="224" customFormat="1" ht="11.25"/>
    <row r="404" s="224" customFormat="1" ht="11.25"/>
    <row r="405" s="224" customFormat="1" ht="11.25"/>
    <row r="406" s="224" customFormat="1" ht="11.25"/>
    <row r="407" s="224" customFormat="1" ht="11.25"/>
    <row r="408" s="224" customFormat="1" ht="11.25"/>
    <row r="409" s="224" customFormat="1" ht="11.25"/>
    <row r="410" s="224" customFormat="1" ht="11.25"/>
    <row r="411" s="224" customFormat="1" ht="11.25"/>
    <row r="412" s="224" customFormat="1" ht="11.25"/>
    <row r="413" s="224" customFormat="1" ht="11.25"/>
    <row r="414" s="224" customFormat="1" ht="11.25"/>
    <row r="415" s="224" customFormat="1" ht="11.25"/>
    <row r="416" s="224" customFormat="1" ht="11.25"/>
    <row r="417" s="224" customFormat="1" ht="11.25"/>
    <row r="418" s="224" customFormat="1" ht="11.25"/>
    <row r="419" s="224" customFormat="1" ht="11.25"/>
    <row r="420" s="224" customFormat="1" ht="11.25"/>
    <row r="421" s="224" customFormat="1" ht="11.25"/>
    <row r="422" s="224" customFormat="1" ht="11.25"/>
    <row r="423" s="224" customFormat="1" ht="11.25"/>
    <row r="424" s="224" customFormat="1" ht="11.25"/>
    <row r="425" s="224" customFormat="1" ht="11.25"/>
    <row r="426" s="224" customFormat="1" ht="11.25"/>
    <row r="427" s="224" customFormat="1" ht="11.25"/>
    <row r="428" s="224" customFormat="1" ht="11.25"/>
    <row r="429" s="224" customFormat="1" ht="11.25"/>
    <row r="430" s="224" customFormat="1" ht="11.25"/>
    <row r="431" s="224" customFormat="1" ht="11.25"/>
    <row r="432" s="224" customFormat="1" ht="11.25"/>
    <row r="433" s="224" customFormat="1" ht="11.25"/>
    <row r="434" s="224" customFormat="1" ht="11.25"/>
    <row r="435" s="224" customFormat="1" ht="11.25"/>
    <row r="436" s="224" customFormat="1" ht="11.25"/>
    <row r="437" s="224" customFormat="1" ht="11.25"/>
    <row r="438" s="224" customFormat="1" ht="11.25"/>
    <row r="439" s="224" customFormat="1" ht="11.25"/>
    <row r="440" s="224" customFormat="1" ht="11.25"/>
    <row r="441" s="224" customFormat="1" ht="11.25"/>
    <row r="442" s="224" customFormat="1" ht="11.25"/>
    <row r="443" s="224" customFormat="1" ht="11.25"/>
    <row r="444" s="224" customFormat="1" ht="11.25"/>
    <row r="445" s="224" customFormat="1" ht="11.25"/>
    <row r="446" s="224" customFormat="1" ht="11.25"/>
    <row r="447" s="224" customFormat="1" ht="11.25"/>
    <row r="448" s="224" customFormat="1" ht="11.25"/>
    <row r="449" s="224" customFormat="1" ht="11.25"/>
    <row r="450" s="224" customFormat="1" ht="11.25"/>
    <row r="451" s="224" customFormat="1" ht="11.25"/>
    <row r="452" s="224" customFormat="1" ht="11.25"/>
    <row r="453" s="224" customFormat="1" ht="11.25"/>
    <row r="454" s="224" customFormat="1" ht="11.25"/>
    <row r="455" s="224" customFormat="1" ht="11.25"/>
    <row r="456" s="224" customFormat="1" ht="11.25"/>
    <row r="457" s="224" customFormat="1" ht="11.25"/>
    <row r="458" s="224" customFormat="1" ht="11.25"/>
    <row r="459" s="224" customFormat="1" ht="11.25"/>
    <row r="460" s="224" customFormat="1" ht="11.25"/>
    <row r="461" s="224" customFormat="1" ht="11.25"/>
    <row r="462" s="224" customFormat="1" ht="11.25"/>
    <row r="463" s="224" customFormat="1" ht="11.25"/>
    <row r="464" s="224" customFormat="1" ht="11.25"/>
    <row r="465" s="224" customFormat="1" ht="11.25"/>
    <row r="466" s="224" customFormat="1" ht="11.25"/>
    <row r="467" s="224" customFormat="1" ht="11.25"/>
    <row r="468" s="224" customFormat="1" ht="11.25"/>
    <row r="469" s="224" customFormat="1" ht="11.25"/>
    <row r="470" s="224" customFormat="1" ht="11.25"/>
    <row r="471" s="224" customFormat="1" ht="11.25"/>
    <row r="472" s="224" customFormat="1" ht="11.25"/>
    <row r="473" s="224" customFormat="1" ht="11.25"/>
    <row r="474" s="224" customFormat="1" ht="11.25"/>
    <row r="475" s="224" customFormat="1" ht="11.25"/>
    <row r="476" s="224" customFormat="1" ht="11.25"/>
    <row r="477" s="224" customFormat="1" ht="11.25"/>
    <row r="478" s="224" customFormat="1" ht="11.25"/>
    <row r="479" s="224" customFormat="1" ht="11.25"/>
    <row r="480" s="224" customFormat="1" ht="11.25"/>
    <row r="481" s="224" customFormat="1" ht="11.25"/>
    <row r="482" s="224" customFormat="1" ht="11.25"/>
    <row r="483" s="224" customFormat="1" ht="11.25"/>
    <row r="484" s="224" customFormat="1" ht="11.25"/>
    <row r="485" s="224" customFormat="1" ht="11.25"/>
    <row r="486" s="224" customFormat="1" ht="11.25"/>
    <row r="487" s="224" customFormat="1" ht="11.25"/>
    <row r="488" s="224" customFormat="1" ht="11.25"/>
    <row r="489" s="224" customFormat="1" ht="11.25"/>
    <row r="490" s="224" customFormat="1" ht="11.25"/>
    <row r="491" s="224" customFormat="1" ht="11.25"/>
    <row r="492" s="224" customFormat="1" ht="11.25"/>
    <row r="493" s="224" customFormat="1" ht="11.25"/>
    <row r="494" s="224" customFormat="1" ht="11.25"/>
    <row r="495" s="224" customFormat="1" ht="11.25"/>
    <row r="496" s="224" customFormat="1" ht="11.25"/>
    <row r="497" s="224" customFormat="1" ht="11.25"/>
    <row r="498" s="224" customFormat="1" ht="11.25"/>
    <row r="499" s="224" customFormat="1" ht="11.25"/>
    <row r="500" s="224" customFormat="1" ht="11.25"/>
    <row r="501" s="224" customFormat="1" ht="11.25"/>
    <row r="502" s="224" customFormat="1" ht="11.25"/>
    <row r="503" s="224" customFormat="1" ht="11.25"/>
    <row r="504" s="224" customFormat="1" ht="11.25"/>
    <row r="505" s="224" customFormat="1" ht="11.25"/>
    <row r="506" s="224" customFormat="1" ht="11.25"/>
    <row r="507" s="224" customFormat="1" ht="11.25"/>
    <row r="508" s="224" customFormat="1" ht="11.25"/>
    <row r="509" s="224" customFormat="1" ht="11.25"/>
    <row r="510" s="224" customFormat="1" ht="11.25"/>
    <row r="511" s="224" customFormat="1" ht="11.25"/>
    <row r="512" s="224" customFormat="1" ht="11.25"/>
    <row r="513" s="224" customFormat="1" ht="11.25"/>
    <row r="514" s="224" customFormat="1" ht="11.25"/>
    <row r="515" s="224" customFormat="1" ht="11.25"/>
    <row r="516" s="224" customFormat="1" ht="11.25"/>
    <row r="517" s="224" customFormat="1" ht="11.25"/>
    <row r="518" s="224" customFormat="1" ht="11.25"/>
    <row r="519" s="224" customFormat="1" ht="11.25"/>
    <row r="520" s="224" customFormat="1" ht="11.25"/>
    <row r="521" s="224" customFormat="1" ht="11.25"/>
    <row r="522" s="224" customFormat="1" ht="11.25"/>
    <row r="523" s="224" customFormat="1" ht="11.25"/>
    <row r="524" s="224" customFormat="1" ht="11.25"/>
    <row r="525" s="224" customFormat="1" ht="11.25"/>
    <row r="526" s="224" customFormat="1" ht="11.25"/>
    <row r="527" s="224" customFormat="1" ht="11.25"/>
    <row r="528" s="224" customFormat="1" ht="11.25"/>
    <row r="529" s="224" customFormat="1" ht="11.25"/>
    <row r="530" s="224" customFormat="1" ht="11.25"/>
    <row r="531" s="224" customFormat="1" ht="11.25"/>
    <row r="532" s="224" customFormat="1" ht="11.25"/>
    <row r="533" s="224" customFormat="1" ht="11.25"/>
    <row r="534" s="224" customFormat="1" ht="11.25"/>
    <row r="535" s="224" customFormat="1" ht="11.25"/>
    <row r="536" s="224" customFormat="1" ht="11.25"/>
    <row r="537" s="224" customFormat="1" ht="11.25"/>
    <row r="538" s="224" customFormat="1" ht="11.25"/>
    <row r="539" s="224" customFormat="1" ht="11.25"/>
    <row r="540" s="224" customFormat="1" ht="11.25"/>
    <row r="541" s="224" customFormat="1" ht="11.25"/>
    <row r="542" s="224" customFormat="1" ht="11.25"/>
    <row r="543" s="224" customFormat="1" ht="11.25"/>
    <row r="544" s="224" customFormat="1" ht="11.25"/>
    <row r="545" s="224" customFormat="1" ht="11.25"/>
    <row r="546" s="224" customFormat="1" ht="11.25"/>
    <row r="547" s="224" customFormat="1" ht="11.25"/>
    <row r="548" s="224" customFormat="1" ht="11.25"/>
    <row r="549" s="224" customFormat="1" ht="11.25"/>
    <row r="550" s="224" customFormat="1" ht="11.25"/>
    <row r="551" s="224" customFormat="1" ht="11.25"/>
    <row r="552" s="224" customFormat="1" ht="11.25"/>
    <row r="553" s="224" customFormat="1" ht="11.25"/>
    <row r="554" s="224" customFormat="1" ht="11.25"/>
    <row r="555" s="224" customFormat="1" ht="11.25"/>
    <row r="556" s="224" customFormat="1" ht="11.25"/>
    <row r="557" s="224" customFormat="1" ht="11.25"/>
    <row r="558" s="224" customFormat="1" ht="11.25"/>
    <row r="559" s="224" customFormat="1" ht="11.25"/>
    <row r="560" s="224" customFormat="1" ht="11.25"/>
    <row r="561" s="224" customFormat="1" ht="11.25"/>
    <row r="562" s="224" customFormat="1" ht="11.25"/>
    <row r="563" s="224" customFormat="1" ht="11.25"/>
    <row r="564" s="224" customFormat="1" ht="11.25"/>
    <row r="565" s="224" customFormat="1" ht="11.25"/>
    <row r="566" s="224" customFormat="1" ht="11.25"/>
    <row r="567" s="224" customFormat="1" ht="11.25"/>
    <row r="568" s="224" customFormat="1" ht="11.25"/>
    <row r="569" s="224" customFormat="1" ht="11.25"/>
    <row r="570" s="224" customFormat="1" ht="11.25"/>
    <row r="571" s="224" customFormat="1" ht="11.25"/>
    <row r="572" s="224" customFormat="1" ht="11.25"/>
    <row r="573" s="224" customFormat="1" ht="11.25"/>
    <row r="574" s="224" customFormat="1" ht="11.25"/>
    <row r="575" s="224" customFormat="1" ht="11.25"/>
    <row r="576" s="224" customFormat="1" ht="11.25"/>
    <row r="577" s="224" customFormat="1" ht="11.25"/>
    <row r="578" s="224" customFormat="1" ht="11.25"/>
    <row r="579" s="224" customFormat="1" ht="11.25"/>
    <row r="580" s="224" customFormat="1" ht="11.25"/>
    <row r="581" s="224" customFormat="1" ht="11.25"/>
    <row r="582" s="224" customFormat="1" ht="11.25"/>
    <row r="583" s="224" customFormat="1" ht="11.25"/>
    <row r="584" s="224" customFormat="1" ht="11.25"/>
    <row r="585" s="224" customFormat="1" ht="11.25"/>
    <row r="586" s="224" customFormat="1" ht="11.25"/>
    <row r="587" s="224" customFormat="1" ht="11.25"/>
    <row r="588" s="224" customFormat="1" ht="11.25"/>
    <row r="589" s="224" customFormat="1" ht="11.25"/>
    <row r="590" s="224" customFormat="1" ht="11.25"/>
    <row r="591" s="224" customFormat="1" ht="11.25"/>
    <row r="592" s="224" customFormat="1" ht="11.25"/>
    <row r="593" s="224" customFormat="1" ht="11.25"/>
    <row r="594" s="224" customFormat="1" ht="11.25"/>
    <row r="595" s="224" customFormat="1" ht="11.25"/>
    <row r="596" s="224" customFormat="1" ht="11.25"/>
    <row r="597" s="224" customFormat="1" ht="11.25"/>
    <row r="598" s="224" customFormat="1" ht="11.25"/>
    <row r="599" s="224" customFormat="1" ht="11.25"/>
    <row r="600" s="224" customFormat="1" ht="11.25"/>
    <row r="601" s="224" customFormat="1" ht="11.25"/>
    <row r="602" s="224" customFormat="1" ht="11.25"/>
    <row r="603" s="224" customFormat="1" ht="11.25"/>
    <row r="604" s="224" customFormat="1" ht="11.25"/>
    <row r="605" s="224" customFormat="1" ht="11.25"/>
    <row r="606" s="224" customFormat="1" ht="11.25"/>
    <row r="607" s="224" customFormat="1" ht="11.25"/>
    <row r="608" s="224" customFormat="1" ht="11.25"/>
    <row r="609" s="224" customFormat="1" ht="11.25"/>
    <row r="610" s="224" customFormat="1" ht="11.25"/>
    <row r="611" s="224" customFormat="1" ht="11.25"/>
    <row r="612" s="224" customFormat="1" ht="11.25"/>
    <row r="613" s="224" customFormat="1" ht="11.25"/>
    <row r="614" s="224" customFormat="1" ht="11.25"/>
    <row r="615" s="224" customFormat="1" ht="11.25"/>
    <row r="616" s="224" customFormat="1" ht="11.25"/>
    <row r="617" s="224" customFormat="1" ht="11.25"/>
    <row r="618" s="224" customFormat="1" ht="11.25"/>
    <row r="619" s="224" customFormat="1" ht="11.25"/>
    <row r="620" s="224" customFormat="1" ht="11.25"/>
    <row r="621" s="224" customFormat="1" ht="11.25"/>
    <row r="622" s="224" customFormat="1" ht="11.25"/>
    <row r="623" s="224" customFormat="1" ht="11.25"/>
    <row r="624" s="224" customFormat="1" ht="11.25"/>
    <row r="625" s="224" customFormat="1" ht="11.25"/>
    <row r="626" s="224" customFormat="1" ht="11.25"/>
    <row r="627" s="224" customFormat="1" ht="11.25"/>
    <row r="628" s="224" customFormat="1" ht="11.25"/>
    <row r="629" s="224" customFormat="1" ht="11.25"/>
    <row r="630" s="224" customFormat="1" ht="11.25"/>
    <row r="631" s="224" customFormat="1" ht="11.25"/>
    <row r="632" s="224" customFormat="1" ht="11.25"/>
    <row r="633" s="224" customFormat="1" ht="11.25"/>
    <row r="634" s="224" customFormat="1" ht="11.25"/>
    <row r="635" s="224" customFormat="1" ht="11.25"/>
    <row r="636" s="224" customFormat="1" ht="11.25"/>
    <row r="637" s="224" customFormat="1" ht="11.25"/>
    <row r="638" s="224" customFormat="1" ht="11.25"/>
    <row r="639" s="224" customFormat="1" ht="11.25"/>
    <row r="640" s="224" customFormat="1" ht="11.25"/>
    <row r="641" s="224" customFormat="1" ht="11.25"/>
    <row r="642" s="224" customFormat="1" ht="11.25"/>
    <row r="643" s="224" customFormat="1" ht="11.25"/>
    <row r="644" s="224" customFormat="1" ht="11.25"/>
    <row r="645" s="224" customFormat="1" ht="11.25"/>
    <row r="646" s="224" customFormat="1" ht="11.25"/>
    <row r="647" s="224" customFormat="1" ht="11.25"/>
    <row r="648" s="224" customFormat="1" ht="11.25"/>
    <row r="649" s="224" customFormat="1" ht="11.25"/>
    <row r="650" s="224" customFormat="1" ht="11.25"/>
  </sheetData>
  <sheetProtection/>
  <mergeCells count="30">
    <mergeCell ref="F47:G47"/>
    <mergeCell ref="B44:G44"/>
    <mergeCell ref="I44:O44"/>
    <mergeCell ref="B45:D45"/>
    <mergeCell ref="F45:G45"/>
    <mergeCell ref="I45:K45"/>
    <mergeCell ref="L45:N45"/>
    <mergeCell ref="B23:K23"/>
    <mergeCell ref="B24:F24"/>
    <mergeCell ref="G24:K24"/>
    <mergeCell ref="N25:Q25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  <mergeCell ref="A145:V145"/>
    <mergeCell ref="A65:V65"/>
    <mergeCell ref="A85:V85"/>
    <mergeCell ref="A105:V105"/>
    <mergeCell ref="A125:V125"/>
  </mergeCells>
  <printOptions/>
  <pageMargins left="0.75" right="0.75" top="1" bottom="1" header="0.5" footer="0.5"/>
  <pageSetup fitToHeight="1" fitToWidth="1" horizontalDpi="300" verticalDpi="3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9.57421875" style="81" customWidth="1"/>
    <col min="17" max="17" width="9.7109375" style="81" bestFit="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74" t="s">
        <v>149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50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75"/>
      <c r="G2" s="576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77" t="s">
        <v>148</v>
      </c>
      <c r="G3" s="578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79"/>
      <c r="G4" s="580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68" t="s">
        <v>156</v>
      </c>
      <c r="C5" s="509"/>
      <c r="D5" s="509"/>
      <c r="E5" s="569"/>
      <c r="F5" s="565" t="s">
        <v>157</v>
      </c>
      <c r="G5" s="566"/>
      <c r="H5" s="566"/>
      <c r="I5" s="567"/>
      <c r="J5" s="565" t="s">
        <v>158</v>
      </c>
      <c r="K5" s="566"/>
      <c r="L5" s="566"/>
      <c r="M5" s="567"/>
      <c r="N5" s="565" t="s">
        <v>159</v>
      </c>
      <c r="O5" s="566"/>
      <c r="P5" s="566"/>
      <c r="Q5" s="567"/>
      <c r="R5" s="565" t="s">
        <v>160</v>
      </c>
      <c r="S5" s="566"/>
      <c r="T5" s="566"/>
      <c r="U5" s="567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68" t="s">
        <v>164</v>
      </c>
      <c r="C8" s="509"/>
      <c r="D8" s="509"/>
      <c r="E8" s="569"/>
      <c r="F8" s="568" t="s">
        <v>165</v>
      </c>
      <c r="G8" s="509"/>
      <c r="H8" s="509"/>
      <c r="I8" s="509"/>
      <c r="J8" s="582" t="s">
        <v>166</v>
      </c>
      <c r="K8" s="584"/>
      <c r="L8" s="584"/>
      <c r="M8" s="585"/>
      <c r="N8" s="582" t="s">
        <v>167</v>
      </c>
      <c r="O8" s="584"/>
      <c r="P8" s="584"/>
      <c r="Q8" s="585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00">
        <v>3.5</v>
      </c>
      <c r="Q11" s="301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192">
        <v>3.5</v>
      </c>
      <c r="Q12" s="184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192">
        <v>3.5</v>
      </c>
      <c r="Q13" s="184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192">
        <v>3.5</v>
      </c>
      <c r="Q14" s="184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192">
        <v>3.5</v>
      </c>
      <c r="Q15" s="184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192">
        <v>3.5</v>
      </c>
      <c r="Q16" s="184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192">
        <v>3.5</v>
      </c>
      <c r="Q17" s="184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192">
        <v>3.5</v>
      </c>
      <c r="Q18" s="184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192">
        <v>3.5</v>
      </c>
      <c r="Q19" s="184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192">
        <v>3.5</v>
      </c>
      <c r="Q20" s="184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192">
        <v>3.5</v>
      </c>
      <c r="Q21" s="184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192">
        <v>3.5</v>
      </c>
      <c r="Q22" s="184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192">
        <v>3.5</v>
      </c>
      <c r="Q23" s="184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02">
        <v>3.5</v>
      </c>
      <c r="Q24" s="193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189">
        <v>3.5</v>
      </c>
      <c r="Q25" s="184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189">
        <v>3.5</v>
      </c>
      <c r="Q26" s="184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189">
        <v>3.5</v>
      </c>
      <c r="Q27" s="184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189">
        <v>3.5</v>
      </c>
      <c r="Q28" s="184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189">
        <v>3.5</v>
      </c>
      <c r="Q29" s="184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189">
        <v>3.5</v>
      </c>
      <c r="Q30" s="184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189">
        <v>3.5</v>
      </c>
      <c r="Q31" s="184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189">
        <v>3.5</v>
      </c>
      <c r="Q32" s="184">
        <v>7</v>
      </c>
      <c r="R32" s="357"/>
      <c r="S32" s="357"/>
      <c r="T32" s="357"/>
      <c r="U32" s="171"/>
    </row>
    <row r="33" spans="1:21" ht="12.75">
      <c r="A33" s="355" t="s">
        <v>191</v>
      </c>
      <c r="B33" s="284">
        <v>-1.874794916143342E-05</v>
      </c>
      <c r="C33" s="280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189">
        <v>3.5</v>
      </c>
      <c r="Q33" s="184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189">
        <v>3.5</v>
      </c>
      <c r="Q34" s="184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189">
        <v>3.5</v>
      </c>
      <c r="Q35" s="184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189">
        <v>3.5</v>
      </c>
      <c r="Q36" s="184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189">
        <v>3.5</v>
      </c>
      <c r="Q37" s="184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194">
        <v>3.5</v>
      </c>
      <c r="Q38" s="193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74" t="s">
        <v>197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50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75"/>
      <c r="G41" s="576"/>
      <c r="H41" s="305" t="s">
        <v>198</v>
      </c>
      <c r="I41" s="364" t="s">
        <v>199</v>
      </c>
      <c r="J41" s="306" t="s">
        <v>200</v>
      </c>
      <c r="K41" s="364" t="s">
        <v>201</v>
      </c>
      <c r="L41" s="565"/>
      <c r="M41" s="581"/>
      <c r="N41" s="581"/>
      <c r="O41" s="364" t="s">
        <v>200</v>
      </c>
      <c r="P41" s="364" t="s">
        <v>201</v>
      </c>
      <c r="Q41" s="185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77" t="s">
        <v>148</v>
      </c>
      <c r="G42" s="578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68" t="s">
        <v>332</v>
      </c>
      <c r="M42" s="509"/>
      <c r="N42" s="509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79"/>
      <c r="G43" s="580"/>
      <c r="H43" s="138"/>
      <c r="I43" s="139"/>
      <c r="J43" s="182"/>
      <c r="K43" s="139"/>
      <c r="L43" s="582"/>
      <c r="M43" s="583"/>
      <c r="N43" s="583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68" t="s">
        <v>156</v>
      </c>
      <c r="C44" s="509"/>
      <c r="D44" s="509"/>
      <c r="E44" s="569"/>
      <c r="F44" s="565" t="s">
        <v>157</v>
      </c>
      <c r="G44" s="566"/>
      <c r="H44" s="566"/>
      <c r="I44" s="567"/>
      <c r="J44" s="565" t="s">
        <v>158</v>
      </c>
      <c r="K44" s="566"/>
      <c r="L44" s="566"/>
      <c r="M44" s="567"/>
      <c r="N44" s="565" t="s">
        <v>159</v>
      </c>
      <c r="O44" s="566"/>
      <c r="P44" s="566"/>
      <c r="Q44" s="567"/>
      <c r="R44" s="565" t="s">
        <v>160</v>
      </c>
      <c r="S44" s="566"/>
      <c r="T44" s="566"/>
      <c r="U44" s="567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68" t="s">
        <v>164</v>
      </c>
      <c r="C47" s="509"/>
      <c r="D47" s="509"/>
      <c r="E47" s="569"/>
      <c r="F47" s="568" t="s">
        <v>165</v>
      </c>
      <c r="G47" s="509"/>
      <c r="H47" s="509"/>
      <c r="I47" s="569"/>
      <c r="J47" s="570" t="s">
        <v>166</v>
      </c>
      <c r="K47" s="571"/>
      <c r="L47" s="571"/>
      <c r="M47" s="571"/>
      <c r="N47" s="568" t="s">
        <v>167</v>
      </c>
      <c r="O47" s="572"/>
      <c r="P47" s="572"/>
      <c r="Q47" s="573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400">
        <f t="shared" si="0"/>
        <v>0.775</v>
      </c>
      <c r="C50" s="401">
        <f t="shared" si="1"/>
        <v>1.8250000000000002</v>
      </c>
      <c r="D50" s="401">
        <f t="shared" si="2"/>
        <v>0.25</v>
      </c>
      <c r="E50" s="402">
        <f t="shared" si="3"/>
        <v>2.35</v>
      </c>
      <c r="F50" s="400">
        <f t="shared" si="4"/>
        <v>-2.0338983050847457</v>
      </c>
      <c r="G50" s="401">
        <f t="shared" si="5"/>
        <v>2.0338983050847457</v>
      </c>
      <c r="H50" s="401">
        <f t="shared" si="6"/>
        <v>-4.067796610169491</v>
      </c>
      <c r="I50" s="402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403">
        <f t="shared" si="0"/>
        <v>4.039999999999999</v>
      </c>
      <c r="C51" s="404">
        <f t="shared" si="1"/>
        <v>5.16</v>
      </c>
      <c r="D51" s="404">
        <f t="shared" si="2"/>
        <v>3.4799999999999995</v>
      </c>
      <c r="E51" s="405">
        <f t="shared" si="3"/>
        <v>5.72</v>
      </c>
      <c r="F51" s="403">
        <f t="shared" si="4"/>
        <v>-2.0338983050847457</v>
      </c>
      <c r="G51" s="404">
        <f t="shared" si="5"/>
        <v>2.0338983050847457</v>
      </c>
      <c r="H51" s="404">
        <f t="shared" si="6"/>
        <v>-4.067796610169491</v>
      </c>
      <c r="I51" s="40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403">
        <f t="shared" si="0"/>
        <v>-0.05900000000000001</v>
      </c>
      <c r="C52" s="404">
        <f t="shared" si="1"/>
        <v>0.179</v>
      </c>
      <c r="D52" s="404">
        <f t="shared" si="2"/>
        <v>-0.17800000000000002</v>
      </c>
      <c r="E52" s="405">
        <f t="shared" si="3"/>
        <v>0.29800000000000004</v>
      </c>
      <c r="F52" s="403">
        <f t="shared" si="4"/>
        <v>-0.5423728813559322</v>
      </c>
      <c r="G52" s="404">
        <f t="shared" si="5"/>
        <v>0.5423728813559322</v>
      </c>
      <c r="H52" s="404">
        <f t="shared" si="6"/>
        <v>-1.0847457627118644</v>
      </c>
      <c r="I52" s="40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403">
        <f t="shared" si="0"/>
        <v>-0.044000000000000004</v>
      </c>
      <c r="C53" s="404">
        <f t="shared" si="1"/>
        <v>0.124</v>
      </c>
      <c r="D53" s="404">
        <f t="shared" si="2"/>
        <v>-0.128</v>
      </c>
      <c r="E53" s="405">
        <f t="shared" si="3"/>
        <v>0.20800000000000002</v>
      </c>
      <c r="F53" s="403">
        <f t="shared" si="4"/>
        <v>-0.5423728813559322</v>
      </c>
      <c r="G53" s="404">
        <f t="shared" si="5"/>
        <v>0.5423728813559322</v>
      </c>
      <c r="H53" s="404">
        <f t="shared" si="6"/>
        <v>-1.0847457627118644</v>
      </c>
      <c r="I53" s="40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403">
        <f t="shared" si="0"/>
        <v>-0.03874043615003028</v>
      </c>
      <c r="C54" s="404">
        <f t="shared" si="1"/>
        <v>-0.000807828676790228</v>
      </c>
      <c r="D54" s="404">
        <f t="shared" si="2"/>
        <v>-0.0577067398866503</v>
      </c>
      <c r="E54" s="405">
        <f t="shared" si="3"/>
        <v>0.018158475059829798</v>
      </c>
      <c r="F54" s="403">
        <f t="shared" si="4"/>
        <v>-0.23728813559322037</v>
      </c>
      <c r="G54" s="404">
        <f t="shared" si="5"/>
        <v>0.23728813559322037</v>
      </c>
      <c r="H54" s="404">
        <f t="shared" si="6"/>
        <v>-0.47457627118644075</v>
      </c>
      <c r="I54" s="40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403">
        <f t="shared" si="0"/>
        <v>-0.04583737345822186</v>
      </c>
      <c r="C55" s="404">
        <f t="shared" si="1"/>
        <v>0.02416262654177815</v>
      </c>
      <c r="D55" s="404">
        <f t="shared" si="2"/>
        <v>-0.08083737345822187</v>
      </c>
      <c r="E55" s="405">
        <f t="shared" si="3"/>
        <v>0.05916262654177815</v>
      </c>
      <c r="F55" s="403">
        <f t="shared" si="4"/>
        <v>-0.18305084745762712</v>
      </c>
      <c r="G55" s="404">
        <f t="shared" si="5"/>
        <v>0.18305084745762712</v>
      </c>
      <c r="H55" s="404">
        <f t="shared" si="6"/>
        <v>-0.36610169491525424</v>
      </c>
      <c r="I55" s="40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403">
        <f t="shared" si="0"/>
        <v>-0.015145133544779633</v>
      </c>
      <c r="C56" s="404">
        <f t="shared" si="1"/>
        <v>0.008910429536739494</v>
      </c>
      <c r="D56" s="404">
        <f t="shared" si="2"/>
        <v>-0.027172915085539196</v>
      </c>
      <c r="E56" s="405">
        <f t="shared" si="3"/>
        <v>0.020938211077499057</v>
      </c>
      <c r="F56" s="403">
        <f t="shared" si="4"/>
        <v>-0.11525423728813561</v>
      </c>
      <c r="G56" s="404">
        <f t="shared" si="5"/>
        <v>0.11525423728813561</v>
      </c>
      <c r="H56" s="404">
        <f t="shared" si="6"/>
        <v>-0.23050847457627122</v>
      </c>
      <c r="I56" s="40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403">
        <f t="shared" si="0"/>
        <v>-0.03921619545133756</v>
      </c>
      <c r="C57" s="404">
        <f t="shared" si="1"/>
        <v>0.058783804548662444</v>
      </c>
      <c r="D57" s="404">
        <f t="shared" si="2"/>
        <v>-0.08821619545133756</v>
      </c>
      <c r="E57" s="405">
        <f t="shared" si="3"/>
        <v>0.10778380454866245</v>
      </c>
      <c r="F57" s="403">
        <f t="shared" si="4"/>
        <v>-0.06779661016949153</v>
      </c>
      <c r="G57" s="404">
        <f t="shared" si="5"/>
        <v>0.06779661016949153</v>
      </c>
      <c r="H57" s="404">
        <f t="shared" si="6"/>
        <v>-0.13559322033898305</v>
      </c>
      <c r="I57" s="40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403">
        <f t="shared" si="0"/>
        <v>-0.006355627483822764</v>
      </c>
      <c r="C58" s="404">
        <f t="shared" si="1"/>
        <v>0.00665066089364021</v>
      </c>
      <c r="D58" s="404">
        <f t="shared" si="2"/>
        <v>-0.012858771672554252</v>
      </c>
      <c r="E58" s="405">
        <f t="shared" si="3"/>
        <v>0.013153805082371696</v>
      </c>
      <c r="F58" s="403">
        <f t="shared" si="4"/>
        <v>-0.13559322033898305</v>
      </c>
      <c r="G58" s="404">
        <f t="shared" si="5"/>
        <v>0.13559322033898305</v>
      </c>
      <c r="H58" s="404">
        <f t="shared" si="6"/>
        <v>-0.2711864406779661</v>
      </c>
      <c r="I58" s="40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403">
        <f t="shared" si="0"/>
        <v>-0.07350000000000001</v>
      </c>
      <c r="C59" s="404">
        <f t="shared" si="1"/>
        <v>0.07350000000000001</v>
      </c>
      <c r="D59" s="404">
        <f t="shared" si="2"/>
        <v>-0.14700000000000002</v>
      </c>
      <c r="E59" s="405">
        <f t="shared" si="3"/>
        <v>0.14700000000000002</v>
      </c>
      <c r="F59" s="403">
        <f t="shared" si="4"/>
        <v>-0.02</v>
      </c>
      <c r="G59" s="404">
        <f t="shared" si="5"/>
        <v>0.02</v>
      </c>
      <c r="H59" s="404">
        <f t="shared" si="6"/>
        <v>-0.04</v>
      </c>
      <c r="I59" s="40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403">
        <f t="shared" si="0"/>
        <v>-0.003479435497452964</v>
      </c>
      <c r="C60" s="404">
        <f t="shared" si="1"/>
        <v>0.003520564502547036</v>
      </c>
      <c r="D60" s="404">
        <f t="shared" si="2"/>
        <v>-0.006979435497452964</v>
      </c>
      <c r="E60" s="405">
        <f t="shared" si="3"/>
        <v>0.007020564502547036</v>
      </c>
      <c r="F60" s="403">
        <f t="shared" si="4"/>
        <v>-0.02067796610169492</v>
      </c>
      <c r="G60" s="404">
        <f t="shared" si="5"/>
        <v>0.02067796610169492</v>
      </c>
      <c r="H60" s="404">
        <f t="shared" si="6"/>
        <v>-0.04135593220338984</v>
      </c>
      <c r="I60" s="40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403">
        <f t="shared" si="0"/>
        <v>-0.008260355048725476</v>
      </c>
      <c r="C61" s="404">
        <f t="shared" si="1"/>
        <v>0.008260355048725476</v>
      </c>
      <c r="D61" s="404">
        <f t="shared" si="2"/>
        <v>-0.01652071009745095</v>
      </c>
      <c r="E61" s="405">
        <f t="shared" si="3"/>
        <v>0.01652071009745095</v>
      </c>
      <c r="F61" s="403">
        <f t="shared" si="4"/>
        <v>-0.00847457627118644</v>
      </c>
      <c r="G61" s="404">
        <f t="shared" si="5"/>
        <v>0.00847457627118644</v>
      </c>
      <c r="H61" s="404">
        <f t="shared" si="6"/>
        <v>-0.01694915254237288</v>
      </c>
      <c r="I61" s="40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403">
        <f t="shared" si="0"/>
        <v>-0.02219241317633501</v>
      </c>
      <c r="C62" s="404">
        <f t="shared" si="1"/>
        <v>0.02120758682366499</v>
      </c>
      <c r="D62" s="404">
        <f t="shared" si="2"/>
        <v>-0.043892413176335014</v>
      </c>
      <c r="E62" s="405">
        <f t="shared" si="3"/>
        <v>0.04290758682366499</v>
      </c>
      <c r="F62" s="403">
        <f t="shared" si="4"/>
        <v>-0.01152542372881356</v>
      </c>
      <c r="G62" s="404">
        <f t="shared" si="5"/>
        <v>0.01152542372881356</v>
      </c>
      <c r="H62" s="404">
        <f t="shared" si="6"/>
        <v>-0.02305084745762712</v>
      </c>
      <c r="I62" s="40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406">
        <f t="shared" si="0"/>
        <v>-0.012649999999999998</v>
      </c>
      <c r="C63" s="407">
        <f t="shared" si="1"/>
        <v>0.01465</v>
      </c>
      <c r="D63" s="407">
        <f t="shared" si="2"/>
        <v>-0.026299999999999997</v>
      </c>
      <c r="E63" s="408">
        <f t="shared" si="3"/>
        <v>0.0283</v>
      </c>
      <c r="F63" s="406">
        <f t="shared" si="4"/>
        <v>-0.009152542372881357</v>
      </c>
      <c r="G63" s="407">
        <f t="shared" si="5"/>
        <v>0.009152542372881357</v>
      </c>
      <c r="H63" s="407">
        <f t="shared" si="6"/>
        <v>-0.018305084745762715</v>
      </c>
      <c r="I63" s="408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400">
        <f t="shared" si="0"/>
        <v>-0.41500000000000004</v>
      </c>
      <c r="C64" s="401">
        <f t="shared" si="1"/>
        <v>0.355</v>
      </c>
      <c r="D64" s="401">
        <f t="shared" si="2"/>
        <v>-0.8</v>
      </c>
      <c r="E64" s="402">
        <f t="shared" si="3"/>
        <v>0.74</v>
      </c>
      <c r="F64" s="400">
        <f t="shared" si="4"/>
        <v>-3.728813559322034</v>
      </c>
      <c r="G64" s="401">
        <f t="shared" si="5"/>
        <v>3.728813559322034</v>
      </c>
      <c r="H64" s="401">
        <f t="shared" si="6"/>
        <v>-7.457627118644068</v>
      </c>
      <c r="I64" s="402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403">
        <f t="shared" si="0"/>
        <v>-0.29050000000000004</v>
      </c>
      <c r="C65" s="404">
        <f t="shared" si="1"/>
        <v>0.29050000000000004</v>
      </c>
      <c r="D65" s="404">
        <f t="shared" si="2"/>
        <v>-0.5810000000000001</v>
      </c>
      <c r="E65" s="405">
        <f t="shared" si="3"/>
        <v>0.5810000000000001</v>
      </c>
      <c r="F65" s="403">
        <f t="shared" si="4"/>
        <v>-1.1864406779661016</v>
      </c>
      <c r="G65" s="404">
        <f t="shared" si="5"/>
        <v>1.1864406779661016</v>
      </c>
      <c r="H65" s="404">
        <f t="shared" si="6"/>
        <v>-2.3728813559322033</v>
      </c>
      <c r="I65" s="40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403">
        <f t="shared" si="0"/>
        <v>-0.063</v>
      </c>
      <c r="C66" s="404">
        <f t="shared" si="1"/>
        <v>0.063</v>
      </c>
      <c r="D66" s="404">
        <f t="shared" si="2"/>
        <v>-0.126</v>
      </c>
      <c r="E66" s="405">
        <f t="shared" si="3"/>
        <v>0.126</v>
      </c>
      <c r="F66" s="403">
        <f t="shared" si="4"/>
        <v>-0.9152542372881357</v>
      </c>
      <c r="G66" s="404">
        <f t="shared" si="5"/>
        <v>0.9152542372881357</v>
      </c>
      <c r="H66" s="404">
        <f t="shared" si="6"/>
        <v>-1.8305084745762714</v>
      </c>
      <c r="I66" s="40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403">
        <f t="shared" si="0"/>
        <v>-0.1575</v>
      </c>
      <c r="C67" s="404">
        <f t="shared" si="1"/>
        <v>0.1575</v>
      </c>
      <c r="D67" s="404">
        <f t="shared" si="2"/>
        <v>-0.315</v>
      </c>
      <c r="E67" s="405">
        <f t="shared" si="3"/>
        <v>0.315</v>
      </c>
      <c r="F67" s="403">
        <f t="shared" si="4"/>
        <v>-0.4067796610169492</v>
      </c>
      <c r="G67" s="404">
        <f t="shared" si="5"/>
        <v>0.4067796610169492</v>
      </c>
      <c r="H67" s="404">
        <f t="shared" si="6"/>
        <v>-0.8135593220338984</v>
      </c>
      <c r="I67" s="40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403">
        <f t="shared" si="0"/>
        <v>-0.017172312763543834</v>
      </c>
      <c r="C68" s="404">
        <f t="shared" si="1"/>
        <v>0.017172312763543834</v>
      </c>
      <c r="D68" s="404">
        <f t="shared" si="2"/>
        <v>-0.03434462552708767</v>
      </c>
      <c r="E68" s="405">
        <f t="shared" si="3"/>
        <v>0.03434462552708767</v>
      </c>
      <c r="F68" s="403">
        <f t="shared" si="4"/>
        <v>-0.23050847457627122</v>
      </c>
      <c r="G68" s="404">
        <f t="shared" si="5"/>
        <v>0.23050847457627122</v>
      </c>
      <c r="H68" s="404">
        <f t="shared" si="6"/>
        <v>-0.46101694915254243</v>
      </c>
      <c r="I68" s="40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403">
        <f t="shared" si="0"/>
        <v>-0.091</v>
      </c>
      <c r="C69" s="404">
        <f t="shared" si="1"/>
        <v>0.091</v>
      </c>
      <c r="D69" s="404">
        <f t="shared" si="2"/>
        <v>-0.182</v>
      </c>
      <c r="E69" s="405">
        <f t="shared" si="3"/>
        <v>0.182</v>
      </c>
      <c r="F69" s="403">
        <f t="shared" si="4"/>
        <v>-0.18983050847457628</v>
      </c>
      <c r="G69" s="404">
        <f t="shared" si="5"/>
        <v>0.18983050847457628</v>
      </c>
      <c r="H69" s="404">
        <f t="shared" si="6"/>
        <v>-0.37966101694915255</v>
      </c>
      <c r="I69" s="40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403">
        <f t="shared" si="0"/>
        <v>-0.006677631343550725</v>
      </c>
      <c r="C70" s="404">
        <f t="shared" si="1"/>
        <v>0.008677631343550724</v>
      </c>
      <c r="D70" s="404">
        <f t="shared" si="2"/>
        <v>-0.01435526268710145</v>
      </c>
      <c r="E70" s="405">
        <f t="shared" si="3"/>
        <v>0.01635526268710145</v>
      </c>
      <c r="F70" s="403">
        <f t="shared" si="4"/>
        <v>-0.08474576271186442</v>
      </c>
      <c r="G70" s="404">
        <f t="shared" si="5"/>
        <v>0.08474576271186442</v>
      </c>
      <c r="H70" s="404">
        <f t="shared" si="6"/>
        <v>-0.16949152542372883</v>
      </c>
      <c r="I70" s="40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403">
        <f t="shared" si="0"/>
        <v>-0.063</v>
      </c>
      <c r="C71" s="404">
        <f t="shared" si="1"/>
        <v>0.063</v>
      </c>
      <c r="D71" s="404">
        <f t="shared" si="2"/>
        <v>-0.126</v>
      </c>
      <c r="E71" s="405">
        <f t="shared" si="3"/>
        <v>0.126</v>
      </c>
      <c r="F71" s="403">
        <f t="shared" si="4"/>
        <v>-0.0711864406779661</v>
      </c>
      <c r="G71" s="404">
        <f t="shared" si="5"/>
        <v>0.0711864406779661</v>
      </c>
      <c r="H71" s="404">
        <f t="shared" si="6"/>
        <v>-0.1423728813559322</v>
      </c>
      <c r="I71" s="40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403">
        <f t="shared" si="0"/>
        <v>-0.0033433588925483836</v>
      </c>
      <c r="C72" s="404">
        <f t="shared" si="1"/>
        <v>0.0033058629942255167</v>
      </c>
      <c r="D72" s="404">
        <f t="shared" si="2"/>
        <v>-0.006667969835935333</v>
      </c>
      <c r="E72" s="405">
        <f t="shared" si="3"/>
        <v>0.006630473937612467</v>
      </c>
      <c r="F72" s="403">
        <f t="shared" si="4"/>
        <v>-0.11525423728813561</v>
      </c>
      <c r="G72" s="404">
        <f t="shared" si="5"/>
        <v>0.11525423728813561</v>
      </c>
      <c r="H72" s="404">
        <f t="shared" si="6"/>
        <v>-0.23050847457627122</v>
      </c>
      <c r="I72" s="40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403">
        <f t="shared" si="0"/>
        <v>-0.18385</v>
      </c>
      <c r="C73" s="404">
        <f t="shared" si="1"/>
        <v>0.17385</v>
      </c>
      <c r="D73" s="404">
        <f t="shared" si="2"/>
        <v>-0.3627</v>
      </c>
      <c r="E73" s="405">
        <f t="shared" si="3"/>
        <v>0.3527</v>
      </c>
      <c r="F73" s="403">
        <f t="shared" si="4"/>
        <v>-0.030508474576271184</v>
      </c>
      <c r="G73" s="404">
        <f t="shared" si="5"/>
        <v>0.030508474576271184</v>
      </c>
      <c r="H73" s="404">
        <f t="shared" si="6"/>
        <v>-0.06101694915254237</v>
      </c>
      <c r="I73" s="40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403">
        <f t="shared" si="0"/>
        <v>-0.0028</v>
      </c>
      <c r="C74" s="404">
        <f t="shared" si="1"/>
        <v>0.0028</v>
      </c>
      <c r="D74" s="404">
        <f t="shared" si="2"/>
        <v>-0.0056</v>
      </c>
      <c r="E74" s="405">
        <f t="shared" si="3"/>
        <v>0.0056</v>
      </c>
      <c r="F74" s="403">
        <f t="shared" si="4"/>
        <v>-0.018983050847457626</v>
      </c>
      <c r="G74" s="404">
        <f t="shared" si="5"/>
        <v>0.018983050847457626</v>
      </c>
      <c r="H74" s="404">
        <f t="shared" si="6"/>
        <v>-0.03796610169491525</v>
      </c>
      <c r="I74" s="40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403">
        <f t="shared" si="0"/>
        <v>-0.0195</v>
      </c>
      <c r="C75" s="404">
        <f t="shared" si="1"/>
        <v>0.022500000000000003</v>
      </c>
      <c r="D75" s="404">
        <f t="shared" si="2"/>
        <v>-0.0405</v>
      </c>
      <c r="E75" s="405">
        <f t="shared" si="3"/>
        <v>0.043500000000000004</v>
      </c>
      <c r="F75" s="403">
        <f t="shared" si="4"/>
        <v>-0.007457627118644069</v>
      </c>
      <c r="G75" s="404">
        <f t="shared" si="5"/>
        <v>0.007457627118644069</v>
      </c>
      <c r="H75" s="404">
        <f t="shared" si="6"/>
        <v>-0.014915254237288138</v>
      </c>
      <c r="I75" s="40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403">
        <f t="shared" si="0"/>
        <v>-0.015649999999999997</v>
      </c>
      <c r="C76" s="404">
        <f t="shared" si="1"/>
        <v>0.011649999999999999</v>
      </c>
      <c r="D76" s="404">
        <f t="shared" si="2"/>
        <v>-0.0293</v>
      </c>
      <c r="E76" s="405">
        <f t="shared" si="3"/>
        <v>0.025299999999999996</v>
      </c>
      <c r="F76" s="403">
        <f t="shared" si="4"/>
        <v>-0.01016949152542373</v>
      </c>
      <c r="G76" s="404">
        <f t="shared" si="5"/>
        <v>0.01016949152542373</v>
      </c>
      <c r="H76" s="404">
        <f t="shared" si="6"/>
        <v>-0.02033898305084746</v>
      </c>
      <c r="I76" s="40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406">
        <f t="shared" si="0"/>
        <v>-0.026199999999999998</v>
      </c>
      <c r="C77" s="407">
        <f t="shared" si="1"/>
        <v>0.02</v>
      </c>
      <c r="D77" s="407">
        <f t="shared" si="2"/>
        <v>-0.0493</v>
      </c>
      <c r="E77" s="408">
        <f t="shared" si="3"/>
        <v>0.0431</v>
      </c>
      <c r="F77" s="406">
        <f t="shared" si="4"/>
        <v>-0.01016949152542373</v>
      </c>
      <c r="G77" s="407">
        <f t="shared" si="5"/>
        <v>0.01016949152542373</v>
      </c>
      <c r="H77" s="407">
        <f t="shared" si="6"/>
        <v>-0.02033898305084746</v>
      </c>
      <c r="I77" s="408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5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L41:N41"/>
    <mergeCell ref="L42:N42"/>
    <mergeCell ref="L43:N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9.421875" style="81" customWidth="1"/>
    <col min="17" max="17" width="9.7109375" style="81" bestFit="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74" t="s">
        <v>149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50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75"/>
      <c r="G2" s="576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77" t="s">
        <v>148</v>
      </c>
      <c r="G3" s="578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79"/>
      <c r="G4" s="580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68" t="s">
        <v>156</v>
      </c>
      <c r="C5" s="509"/>
      <c r="D5" s="509"/>
      <c r="E5" s="569"/>
      <c r="F5" s="565" t="s">
        <v>157</v>
      </c>
      <c r="G5" s="566"/>
      <c r="H5" s="566"/>
      <c r="I5" s="567"/>
      <c r="J5" s="565" t="s">
        <v>158</v>
      </c>
      <c r="K5" s="566"/>
      <c r="L5" s="566"/>
      <c r="M5" s="567"/>
      <c r="N5" s="565" t="s">
        <v>159</v>
      </c>
      <c r="O5" s="566"/>
      <c r="P5" s="566"/>
      <c r="Q5" s="567"/>
      <c r="R5" s="565" t="s">
        <v>160</v>
      </c>
      <c r="S5" s="566"/>
      <c r="T5" s="566"/>
      <c r="U5" s="567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68" t="s">
        <v>164</v>
      </c>
      <c r="C8" s="509"/>
      <c r="D8" s="509"/>
      <c r="E8" s="569"/>
      <c r="F8" s="568" t="s">
        <v>165</v>
      </c>
      <c r="G8" s="509"/>
      <c r="H8" s="509"/>
      <c r="I8" s="509"/>
      <c r="J8" s="582" t="s">
        <v>166</v>
      </c>
      <c r="K8" s="584"/>
      <c r="L8" s="584"/>
      <c r="M8" s="585"/>
      <c r="N8" s="582" t="s">
        <v>167</v>
      </c>
      <c r="O8" s="584"/>
      <c r="P8" s="584"/>
      <c r="Q8" s="585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92">
        <v>3.5</v>
      </c>
      <c r="Q11" s="393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394">
        <v>3.5</v>
      </c>
      <c r="Q12" s="395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394">
        <v>3.5</v>
      </c>
      <c r="Q13" s="395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394">
        <v>3.5</v>
      </c>
      <c r="Q14" s="395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394">
        <v>3.5</v>
      </c>
      <c r="Q15" s="395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394">
        <v>3.5</v>
      </c>
      <c r="Q16" s="395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394">
        <v>3.5</v>
      </c>
      <c r="Q17" s="395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394">
        <v>3.5</v>
      </c>
      <c r="Q18" s="395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394">
        <v>3.5</v>
      </c>
      <c r="Q19" s="395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394">
        <v>3.5</v>
      </c>
      <c r="Q20" s="395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394">
        <v>3.5</v>
      </c>
      <c r="Q21" s="395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394">
        <v>3.5</v>
      </c>
      <c r="Q22" s="395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394">
        <v>3.5</v>
      </c>
      <c r="Q23" s="395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98">
        <v>3.5</v>
      </c>
      <c r="Q24" s="399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409">
        <v>3.5</v>
      </c>
      <c r="Q25" s="395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409">
        <v>3.5</v>
      </c>
      <c r="Q26" s="395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409">
        <v>3.5</v>
      </c>
      <c r="Q27" s="395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409">
        <v>3.5</v>
      </c>
      <c r="Q28" s="395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409">
        <v>3.5</v>
      </c>
      <c r="Q29" s="395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409">
        <v>3.5</v>
      </c>
      <c r="Q30" s="395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409">
        <v>3.5</v>
      </c>
      <c r="Q31" s="395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409">
        <v>3.5</v>
      </c>
      <c r="Q32" s="395">
        <v>7</v>
      </c>
      <c r="R32" s="357"/>
      <c r="S32" s="357"/>
      <c r="T32" s="357"/>
      <c r="U32" s="171"/>
    </row>
    <row r="33" spans="1:21" ht="12.75">
      <c r="A33" s="355" t="s">
        <v>191</v>
      </c>
      <c r="B33" s="285">
        <v>-1.874794916143342E-05</v>
      </c>
      <c r="C33" s="281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409">
        <v>3.5</v>
      </c>
      <c r="Q33" s="395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409">
        <v>3.5</v>
      </c>
      <c r="Q34" s="395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409">
        <v>3.5</v>
      </c>
      <c r="Q35" s="395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409">
        <v>3.5</v>
      </c>
      <c r="Q36" s="395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409">
        <v>3.5</v>
      </c>
      <c r="Q37" s="395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410">
        <v>3.5</v>
      </c>
      <c r="Q38" s="399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74" t="s">
        <v>197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50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75"/>
      <c r="G41" s="576"/>
      <c r="H41" s="305" t="s">
        <v>198</v>
      </c>
      <c r="I41" s="364" t="s">
        <v>199</v>
      </c>
      <c r="J41" s="306" t="s">
        <v>200</v>
      </c>
      <c r="K41" s="364" t="s">
        <v>201</v>
      </c>
      <c r="L41" s="565"/>
      <c r="M41" s="581"/>
      <c r="N41" s="581"/>
      <c r="O41" s="364" t="s">
        <v>200</v>
      </c>
      <c r="P41" s="364" t="s">
        <v>201</v>
      </c>
      <c r="Q41" s="185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77" t="s">
        <v>148</v>
      </c>
      <c r="G42" s="578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68" t="s">
        <v>332</v>
      </c>
      <c r="M42" s="509"/>
      <c r="N42" s="509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79"/>
      <c r="G43" s="580"/>
      <c r="H43" s="138"/>
      <c r="I43" s="139"/>
      <c r="J43" s="182"/>
      <c r="K43" s="139"/>
      <c r="L43" s="582"/>
      <c r="M43" s="583"/>
      <c r="N43" s="583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68" t="s">
        <v>156</v>
      </c>
      <c r="C44" s="509"/>
      <c r="D44" s="509"/>
      <c r="E44" s="569"/>
      <c r="F44" s="565" t="s">
        <v>157</v>
      </c>
      <c r="G44" s="566"/>
      <c r="H44" s="566"/>
      <c r="I44" s="567"/>
      <c r="J44" s="565" t="s">
        <v>158</v>
      </c>
      <c r="K44" s="566"/>
      <c r="L44" s="566"/>
      <c r="M44" s="567"/>
      <c r="N44" s="565" t="s">
        <v>159</v>
      </c>
      <c r="O44" s="566"/>
      <c r="P44" s="566"/>
      <c r="Q44" s="567"/>
      <c r="R44" s="565" t="s">
        <v>160</v>
      </c>
      <c r="S44" s="566"/>
      <c r="T44" s="566"/>
      <c r="U44" s="567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68" t="s">
        <v>164</v>
      </c>
      <c r="C47" s="509"/>
      <c r="D47" s="509"/>
      <c r="E47" s="569"/>
      <c r="F47" s="568" t="s">
        <v>165</v>
      </c>
      <c r="G47" s="509"/>
      <c r="H47" s="509"/>
      <c r="I47" s="569"/>
      <c r="J47" s="570" t="s">
        <v>166</v>
      </c>
      <c r="K47" s="571"/>
      <c r="L47" s="571"/>
      <c r="M47" s="571"/>
      <c r="N47" s="568" t="s">
        <v>167</v>
      </c>
      <c r="O47" s="572"/>
      <c r="P47" s="572"/>
      <c r="Q47" s="573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310">
        <f t="shared" si="0"/>
        <v>0.775</v>
      </c>
      <c r="C50" s="298">
        <f t="shared" si="1"/>
        <v>1.8250000000000002</v>
      </c>
      <c r="D50" s="298">
        <f t="shared" si="2"/>
        <v>0.25</v>
      </c>
      <c r="E50" s="294">
        <f t="shared" si="3"/>
        <v>2.35</v>
      </c>
      <c r="F50" s="310">
        <f t="shared" si="4"/>
        <v>-2.0338983050847457</v>
      </c>
      <c r="G50" s="298">
        <f t="shared" si="5"/>
        <v>2.0338983050847457</v>
      </c>
      <c r="H50" s="298">
        <f t="shared" si="6"/>
        <v>-4.067796610169491</v>
      </c>
      <c r="I50" s="294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311">
        <f t="shared" si="0"/>
        <v>4.039999999999999</v>
      </c>
      <c r="C51" s="293">
        <f t="shared" si="1"/>
        <v>5.16</v>
      </c>
      <c r="D51" s="293">
        <f t="shared" si="2"/>
        <v>3.4799999999999995</v>
      </c>
      <c r="E51" s="295">
        <f t="shared" si="3"/>
        <v>5.72</v>
      </c>
      <c r="F51" s="311">
        <f t="shared" si="4"/>
        <v>-2.0338983050847457</v>
      </c>
      <c r="G51" s="293">
        <f t="shared" si="5"/>
        <v>2.0338983050847457</v>
      </c>
      <c r="H51" s="293">
        <f t="shared" si="6"/>
        <v>-4.067796610169491</v>
      </c>
      <c r="I51" s="29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311">
        <f t="shared" si="0"/>
        <v>-0.05900000000000001</v>
      </c>
      <c r="C52" s="293">
        <f t="shared" si="1"/>
        <v>0.179</v>
      </c>
      <c r="D52" s="293">
        <f t="shared" si="2"/>
        <v>-0.17800000000000002</v>
      </c>
      <c r="E52" s="295">
        <f t="shared" si="3"/>
        <v>0.29800000000000004</v>
      </c>
      <c r="F52" s="311">
        <f t="shared" si="4"/>
        <v>-0.5423728813559322</v>
      </c>
      <c r="G52" s="293">
        <f t="shared" si="5"/>
        <v>0.5423728813559322</v>
      </c>
      <c r="H52" s="293">
        <f t="shared" si="6"/>
        <v>-1.0847457627118644</v>
      </c>
      <c r="I52" s="29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311">
        <f t="shared" si="0"/>
        <v>-0.044000000000000004</v>
      </c>
      <c r="C53" s="293">
        <f t="shared" si="1"/>
        <v>0.124</v>
      </c>
      <c r="D53" s="293">
        <f t="shared" si="2"/>
        <v>-0.128</v>
      </c>
      <c r="E53" s="295">
        <f t="shared" si="3"/>
        <v>0.20800000000000002</v>
      </c>
      <c r="F53" s="311">
        <f t="shared" si="4"/>
        <v>-0.5423728813559322</v>
      </c>
      <c r="G53" s="293">
        <f t="shared" si="5"/>
        <v>0.5423728813559322</v>
      </c>
      <c r="H53" s="293">
        <f t="shared" si="6"/>
        <v>-1.0847457627118644</v>
      </c>
      <c r="I53" s="29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311">
        <f t="shared" si="0"/>
        <v>-0.03874043615003028</v>
      </c>
      <c r="C54" s="293">
        <f t="shared" si="1"/>
        <v>-0.000807828676790228</v>
      </c>
      <c r="D54" s="293">
        <f t="shared" si="2"/>
        <v>-0.0577067398866503</v>
      </c>
      <c r="E54" s="295">
        <f t="shared" si="3"/>
        <v>0.018158475059829798</v>
      </c>
      <c r="F54" s="311">
        <f t="shared" si="4"/>
        <v>-0.23728813559322037</v>
      </c>
      <c r="G54" s="293">
        <f t="shared" si="5"/>
        <v>0.23728813559322037</v>
      </c>
      <c r="H54" s="293">
        <f t="shared" si="6"/>
        <v>-0.47457627118644075</v>
      </c>
      <c r="I54" s="29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311">
        <f t="shared" si="0"/>
        <v>-0.04583737345822186</v>
      </c>
      <c r="C55" s="293">
        <f t="shared" si="1"/>
        <v>0.02416262654177815</v>
      </c>
      <c r="D55" s="293">
        <f t="shared" si="2"/>
        <v>-0.08083737345822187</v>
      </c>
      <c r="E55" s="295">
        <f t="shared" si="3"/>
        <v>0.05916262654177815</v>
      </c>
      <c r="F55" s="311">
        <f t="shared" si="4"/>
        <v>-0.18305084745762712</v>
      </c>
      <c r="G55" s="293">
        <f t="shared" si="5"/>
        <v>0.18305084745762712</v>
      </c>
      <c r="H55" s="293">
        <f t="shared" si="6"/>
        <v>-0.36610169491525424</v>
      </c>
      <c r="I55" s="29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311">
        <f t="shared" si="0"/>
        <v>-0.015145133544779633</v>
      </c>
      <c r="C56" s="293">
        <f t="shared" si="1"/>
        <v>0.008910429536739494</v>
      </c>
      <c r="D56" s="293">
        <f t="shared" si="2"/>
        <v>-0.027172915085539196</v>
      </c>
      <c r="E56" s="295">
        <f t="shared" si="3"/>
        <v>0.020938211077499057</v>
      </c>
      <c r="F56" s="311">
        <f t="shared" si="4"/>
        <v>-0.11525423728813561</v>
      </c>
      <c r="G56" s="293">
        <f t="shared" si="5"/>
        <v>0.11525423728813561</v>
      </c>
      <c r="H56" s="293">
        <f t="shared" si="6"/>
        <v>-0.23050847457627122</v>
      </c>
      <c r="I56" s="29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311">
        <f t="shared" si="0"/>
        <v>-0.03921619545133756</v>
      </c>
      <c r="C57" s="293">
        <f t="shared" si="1"/>
        <v>0.058783804548662444</v>
      </c>
      <c r="D57" s="293">
        <f t="shared" si="2"/>
        <v>-0.08821619545133756</v>
      </c>
      <c r="E57" s="295">
        <f t="shared" si="3"/>
        <v>0.10778380454866245</v>
      </c>
      <c r="F57" s="311">
        <f t="shared" si="4"/>
        <v>-0.06779661016949153</v>
      </c>
      <c r="G57" s="293">
        <f t="shared" si="5"/>
        <v>0.06779661016949153</v>
      </c>
      <c r="H57" s="293">
        <f t="shared" si="6"/>
        <v>-0.13559322033898305</v>
      </c>
      <c r="I57" s="29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311">
        <f t="shared" si="0"/>
        <v>-0.006355627483822764</v>
      </c>
      <c r="C58" s="293">
        <f t="shared" si="1"/>
        <v>0.00665066089364021</v>
      </c>
      <c r="D58" s="293">
        <f t="shared" si="2"/>
        <v>-0.012858771672554252</v>
      </c>
      <c r="E58" s="295">
        <f t="shared" si="3"/>
        <v>0.013153805082371696</v>
      </c>
      <c r="F58" s="311">
        <f t="shared" si="4"/>
        <v>-0.13559322033898305</v>
      </c>
      <c r="G58" s="293">
        <f t="shared" si="5"/>
        <v>0.13559322033898305</v>
      </c>
      <c r="H58" s="293">
        <f t="shared" si="6"/>
        <v>-0.2711864406779661</v>
      </c>
      <c r="I58" s="29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311">
        <f t="shared" si="0"/>
        <v>-0.07350000000000001</v>
      </c>
      <c r="C59" s="293">
        <f t="shared" si="1"/>
        <v>0.07350000000000001</v>
      </c>
      <c r="D59" s="293">
        <f t="shared" si="2"/>
        <v>-0.14700000000000002</v>
      </c>
      <c r="E59" s="295">
        <f t="shared" si="3"/>
        <v>0.14700000000000002</v>
      </c>
      <c r="F59" s="311">
        <f t="shared" si="4"/>
        <v>-0.02</v>
      </c>
      <c r="G59" s="293">
        <f t="shared" si="5"/>
        <v>0.02</v>
      </c>
      <c r="H59" s="293">
        <f t="shared" si="6"/>
        <v>-0.04</v>
      </c>
      <c r="I59" s="29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311">
        <f t="shared" si="0"/>
        <v>-0.003479435497452964</v>
      </c>
      <c r="C60" s="293">
        <f t="shared" si="1"/>
        <v>0.003520564502547036</v>
      </c>
      <c r="D60" s="293">
        <f t="shared" si="2"/>
        <v>-0.006979435497452964</v>
      </c>
      <c r="E60" s="295">
        <f t="shared" si="3"/>
        <v>0.007020564502547036</v>
      </c>
      <c r="F60" s="311">
        <f t="shared" si="4"/>
        <v>-0.02067796610169492</v>
      </c>
      <c r="G60" s="293">
        <f t="shared" si="5"/>
        <v>0.02067796610169492</v>
      </c>
      <c r="H60" s="293">
        <f t="shared" si="6"/>
        <v>-0.04135593220338984</v>
      </c>
      <c r="I60" s="29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311">
        <f t="shared" si="0"/>
        <v>-0.008260355048725476</v>
      </c>
      <c r="C61" s="293">
        <f t="shared" si="1"/>
        <v>0.008260355048725476</v>
      </c>
      <c r="D61" s="293">
        <f t="shared" si="2"/>
        <v>-0.01652071009745095</v>
      </c>
      <c r="E61" s="295">
        <f t="shared" si="3"/>
        <v>0.01652071009745095</v>
      </c>
      <c r="F61" s="311">
        <f t="shared" si="4"/>
        <v>-0.00847457627118644</v>
      </c>
      <c r="G61" s="293">
        <f t="shared" si="5"/>
        <v>0.00847457627118644</v>
      </c>
      <c r="H61" s="293">
        <f t="shared" si="6"/>
        <v>-0.01694915254237288</v>
      </c>
      <c r="I61" s="29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311">
        <f t="shared" si="0"/>
        <v>-0.02219241317633501</v>
      </c>
      <c r="C62" s="293">
        <f t="shared" si="1"/>
        <v>0.02120758682366499</v>
      </c>
      <c r="D62" s="293">
        <f t="shared" si="2"/>
        <v>-0.043892413176335014</v>
      </c>
      <c r="E62" s="295">
        <f t="shared" si="3"/>
        <v>0.04290758682366499</v>
      </c>
      <c r="F62" s="311">
        <f t="shared" si="4"/>
        <v>-0.01152542372881356</v>
      </c>
      <c r="G62" s="293">
        <f t="shared" si="5"/>
        <v>0.01152542372881356</v>
      </c>
      <c r="H62" s="293">
        <f t="shared" si="6"/>
        <v>-0.02305084745762712</v>
      </c>
      <c r="I62" s="29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313">
        <f t="shared" si="0"/>
        <v>-0.012649999999999998</v>
      </c>
      <c r="C63" s="297">
        <f t="shared" si="1"/>
        <v>0.01465</v>
      </c>
      <c r="D63" s="297">
        <f t="shared" si="2"/>
        <v>-0.026299999999999997</v>
      </c>
      <c r="E63" s="296">
        <f t="shared" si="3"/>
        <v>0.0283</v>
      </c>
      <c r="F63" s="313">
        <f t="shared" si="4"/>
        <v>-0.009152542372881357</v>
      </c>
      <c r="G63" s="297">
        <f t="shared" si="5"/>
        <v>0.009152542372881357</v>
      </c>
      <c r="H63" s="297">
        <f t="shared" si="6"/>
        <v>-0.018305084745762715</v>
      </c>
      <c r="I63" s="296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310">
        <f t="shared" si="0"/>
        <v>-0.41500000000000004</v>
      </c>
      <c r="C64" s="298">
        <f t="shared" si="1"/>
        <v>0.355</v>
      </c>
      <c r="D64" s="298">
        <f t="shared" si="2"/>
        <v>-0.8</v>
      </c>
      <c r="E64" s="294">
        <f t="shared" si="3"/>
        <v>0.74</v>
      </c>
      <c r="F64" s="310">
        <f t="shared" si="4"/>
        <v>-3.728813559322034</v>
      </c>
      <c r="G64" s="298">
        <f t="shared" si="5"/>
        <v>3.728813559322034</v>
      </c>
      <c r="H64" s="298">
        <f t="shared" si="6"/>
        <v>-7.457627118644068</v>
      </c>
      <c r="I64" s="294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311">
        <f t="shared" si="0"/>
        <v>-0.29050000000000004</v>
      </c>
      <c r="C65" s="293">
        <f t="shared" si="1"/>
        <v>0.29050000000000004</v>
      </c>
      <c r="D65" s="293">
        <f t="shared" si="2"/>
        <v>-0.5810000000000001</v>
      </c>
      <c r="E65" s="295">
        <f t="shared" si="3"/>
        <v>0.5810000000000001</v>
      </c>
      <c r="F65" s="311">
        <f t="shared" si="4"/>
        <v>-1.1864406779661016</v>
      </c>
      <c r="G65" s="293">
        <f t="shared" si="5"/>
        <v>1.1864406779661016</v>
      </c>
      <c r="H65" s="293">
        <f t="shared" si="6"/>
        <v>-2.3728813559322033</v>
      </c>
      <c r="I65" s="29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311">
        <f t="shared" si="0"/>
        <v>-0.063</v>
      </c>
      <c r="C66" s="293">
        <f t="shared" si="1"/>
        <v>0.063</v>
      </c>
      <c r="D66" s="293">
        <f t="shared" si="2"/>
        <v>-0.126</v>
      </c>
      <c r="E66" s="295">
        <f t="shared" si="3"/>
        <v>0.126</v>
      </c>
      <c r="F66" s="311">
        <f t="shared" si="4"/>
        <v>-0.9152542372881357</v>
      </c>
      <c r="G66" s="293">
        <f t="shared" si="5"/>
        <v>0.9152542372881357</v>
      </c>
      <c r="H66" s="293">
        <f t="shared" si="6"/>
        <v>-1.8305084745762714</v>
      </c>
      <c r="I66" s="29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311">
        <f t="shared" si="0"/>
        <v>-0.1575</v>
      </c>
      <c r="C67" s="293">
        <f t="shared" si="1"/>
        <v>0.1575</v>
      </c>
      <c r="D67" s="293">
        <f t="shared" si="2"/>
        <v>-0.315</v>
      </c>
      <c r="E67" s="295">
        <f t="shared" si="3"/>
        <v>0.315</v>
      </c>
      <c r="F67" s="311">
        <f t="shared" si="4"/>
        <v>-0.4067796610169492</v>
      </c>
      <c r="G67" s="293">
        <f t="shared" si="5"/>
        <v>0.4067796610169492</v>
      </c>
      <c r="H67" s="293">
        <f t="shared" si="6"/>
        <v>-0.8135593220338984</v>
      </c>
      <c r="I67" s="29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311">
        <f t="shared" si="0"/>
        <v>-0.017172312763543834</v>
      </c>
      <c r="C68" s="293">
        <f t="shared" si="1"/>
        <v>0.017172312763543834</v>
      </c>
      <c r="D68" s="293">
        <f t="shared" si="2"/>
        <v>-0.03434462552708767</v>
      </c>
      <c r="E68" s="295">
        <f t="shared" si="3"/>
        <v>0.03434462552708767</v>
      </c>
      <c r="F68" s="311">
        <f t="shared" si="4"/>
        <v>-0.23050847457627122</v>
      </c>
      <c r="G68" s="293">
        <f t="shared" si="5"/>
        <v>0.23050847457627122</v>
      </c>
      <c r="H68" s="293">
        <f t="shared" si="6"/>
        <v>-0.46101694915254243</v>
      </c>
      <c r="I68" s="29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311">
        <f t="shared" si="0"/>
        <v>-0.091</v>
      </c>
      <c r="C69" s="293">
        <f t="shared" si="1"/>
        <v>0.091</v>
      </c>
      <c r="D69" s="293">
        <f t="shared" si="2"/>
        <v>-0.182</v>
      </c>
      <c r="E69" s="295">
        <f t="shared" si="3"/>
        <v>0.182</v>
      </c>
      <c r="F69" s="311">
        <f t="shared" si="4"/>
        <v>-0.18983050847457628</v>
      </c>
      <c r="G69" s="293">
        <f t="shared" si="5"/>
        <v>0.18983050847457628</v>
      </c>
      <c r="H69" s="293">
        <f t="shared" si="6"/>
        <v>-0.37966101694915255</v>
      </c>
      <c r="I69" s="29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311">
        <f t="shared" si="0"/>
        <v>-0.006677631343550725</v>
      </c>
      <c r="C70" s="293">
        <f t="shared" si="1"/>
        <v>0.008677631343550724</v>
      </c>
      <c r="D70" s="293">
        <f t="shared" si="2"/>
        <v>-0.01435526268710145</v>
      </c>
      <c r="E70" s="295">
        <f t="shared" si="3"/>
        <v>0.01635526268710145</v>
      </c>
      <c r="F70" s="311">
        <f t="shared" si="4"/>
        <v>-0.08474576271186442</v>
      </c>
      <c r="G70" s="293">
        <f t="shared" si="5"/>
        <v>0.08474576271186442</v>
      </c>
      <c r="H70" s="293">
        <f t="shared" si="6"/>
        <v>-0.16949152542372883</v>
      </c>
      <c r="I70" s="29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311">
        <f t="shared" si="0"/>
        <v>-0.063</v>
      </c>
      <c r="C71" s="293">
        <f t="shared" si="1"/>
        <v>0.063</v>
      </c>
      <c r="D71" s="293">
        <f t="shared" si="2"/>
        <v>-0.126</v>
      </c>
      <c r="E71" s="295">
        <f t="shared" si="3"/>
        <v>0.126</v>
      </c>
      <c r="F71" s="311">
        <f t="shared" si="4"/>
        <v>-0.0711864406779661</v>
      </c>
      <c r="G71" s="293">
        <f t="shared" si="5"/>
        <v>0.0711864406779661</v>
      </c>
      <c r="H71" s="293">
        <f t="shared" si="6"/>
        <v>-0.1423728813559322</v>
      </c>
      <c r="I71" s="29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403">
        <f t="shared" si="0"/>
        <v>-0.0033433588925483836</v>
      </c>
      <c r="C72" s="404">
        <f t="shared" si="1"/>
        <v>0.0033058629942255167</v>
      </c>
      <c r="D72" s="404">
        <f t="shared" si="2"/>
        <v>-0.006667969835935333</v>
      </c>
      <c r="E72" s="405">
        <f t="shared" si="3"/>
        <v>0.006630473937612467</v>
      </c>
      <c r="F72" s="403">
        <f t="shared" si="4"/>
        <v>-0.11525423728813561</v>
      </c>
      <c r="G72" s="293">
        <f t="shared" si="5"/>
        <v>0.11525423728813561</v>
      </c>
      <c r="H72" s="293">
        <f t="shared" si="6"/>
        <v>-0.23050847457627122</v>
      </c>
      <c r="I72" s="29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403">
        <f t="shared" si="0"/>
        <v>-0.18385</v>
      </c>
      <c r="C73" s="404">
        <f t="shared" si="1"/>
        <v>0.17385</v>
      </c>
      <c r="D73" s="404">
        <f t="shared" si="2"/>
        <v>-0.3627</v>
      </c>
      <c r="E73" s="405">
        <f t="shared" si="3"/>
        <v>0.3527</v>
      </c>
      <c r="F73" s="403">
        <f t="shared" si="4"/>
        <v>-0.030508474576271184</v>
      </c>
      <c r="G73" s="293">
        <f t="shared" si="5"/>
        <v>0.030508474576271184</v>
      </c>
      <c r="H73" s="293">
        <f t="shared" si="6"/>
        <v>-0.06101694915254237</v>
      </c>
      <c r="I73" s="29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403">
        <f t="shared" si="0"/>
        <v>-0.0028</v>
      </c>
      <c r="C74" s="404">
        <f t="shared" si="1"/>
        <v>0.0028</v>
      </c>
      <c r="D74" s="404">
        <f t="shared" si="2"/>
        <v>-0.0056</v>
      </c>
      <c r="E74" s="405">
        <f t="shared" si="3"/>
        <v>0.0056</v>
      </c>
      <c r="F74" s="403">
        <f t="shared" si="4"/>
        <v>-0.018983050847457626</v>
      </c>
      <c r="G74" s="293">
        <f t="shared" si="5"/>
        <v>0.018983050847457626</v>
      </c>
      <c r="H74" s="293">
        <f t="shared" si="6"/>
        <v>-0.03796610169491525</v>
      </c>
      <c r="I74" s="29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403">
        <f t="shared" si="0"/>
        <v>-0.0195</v>
      </c>
      <c r="C75" s="404">
        <f t="shared" si="1"/>
        <v>0.022500000000000003</v>
      </c>
      <c r="D75" s="404">
        <f t="shared" si="2"/>
        <v>-0.0405</v>
      </c>
      <c r="E75" s="405">
        <f t="shared" si="3"/>
        <v>0.043500000000000004</v>
      </c>
      <c r="F75" s="403">
        <f t="shared" si="4"/>
        <v>-0.007457627118644069</v>
      </c>
      <c r="G75" s="293">
        <f t="shared" si="5"/>
        <v>0.007457627118644069</v>
      </c>
      <c r="H75" s="293">
        <f t="shared" si="6"/>
        <v>-0.014915254237288138</v>
      </c>
      <c r="I75" s="29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403">
        <f t="shared" si="0"/>
        <v>-0.015649999999999997</v>
      </c>
      <c r="C76" s="404">
        <f t="shared" si="1"/>
        <v>0.011649999999999999</v>
      </c>
      <c r="D76" s="404">
        <f t="shared" si="2"/>
        <v>-0.0293</v>
      </c>
      <c r="E76" s="405">
        <f t="shared" si="3"/>
        <v>0.025299999999999996</v>
      </c>
      <c r="F76" s="403">
        <f t="shared" si="4"/>
        <v>-0.01016949152542373</v>
      </c>
      <c r="G76" s="293">
        <f t="shared" si="5"/>
        <v>0.01016949152542373</v>
      </c>
      <c r="H76" s="293">
        <f t="shared" si="6"/>
        <v>-0.02033898305084746</v>
      </c>
      <c r="I76" s="29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406">
        <f t="shared" si="0"/>
        <v>-0.026199999999999998</v>
      </c>
      <c r="C77" s="407">
        <f t="shared" si="1"/>
        <v>0.02</v>
      </c>
      <c r="D77" s="407">
        <f t="shared" si="2"/>
        <v>-0.0493</v>
      </c>
      <c r="E77" s="408">
        <f t="shared" si="3"/>
        <v>0.0431</v>
      </c>
      <c r="F77" s="406">
        <f t="shared" si="4"/>
        <v>-0.01016949152542373</v>
      </c>
      <c r="G77" s="297">
        <f t="shared" si="5"/>
        <v>0.01016949152542373</v>
      </c>
      <c r="H77" s="297">
        <f t="shared" si="6"/>
        <v>-0.02033898305084746</v>
      </c>
      <c r="I77" s="296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6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  <c r="F78" s="411"/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L41:N41"/>
    <mergeCell ref="L42:N42"/>
    <mergeCell ref="L43:N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10.57421875" style="81" customWidth="1"/>
    <col min="17" max="17" width="9.7109375" style="8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74" t="s">
        <v>149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50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75"/>
      <c r="G2" s="576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77" t="s">
        <v>148</v>
      </c>
      <c r="G3" s="578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79"/>
      <c r="G4" s="580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68" t="s">
        <v>156</v>
      </c>
      <c r="C5" s="509"/>
      <c r="D5" s="509"/>
      <c r="E5" s="569"/>
      <c r="F5" s="565" t="s">
        <v>157</v>
      </c>
      <c r="G5" s="566"/>
      <c r="H5" s="566"/>
      <c r="I5" s="567"/>
      <c r="J5" s="565" t="s">
        <v>158</v>
      </c>
      <c r="K5" s="566"/>
      <c r="L5" s="566"/>
      <c r="M5" s="567"/>
      <c r="N5" s="565" t="s">
        <v>159</v>
      </c>
      <c r="O5" s="566"/>
      <c r="P5" s="566"/>
      <c r="Q5" s="567"/>
      <c r="R5" s="565" t="s">
        <v>160</v>
      </c>
      <c r="S5" s="566"/>
      <c r="T5" s="566"/>
      <c r="U5" s="567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68" t="s">
        <v>164</v>
      </c>
      <c r="C8" s="509"/>
      <c r="D8" s="509"/>
      <c r="E8" s="569"/>
      <c r="F8" s="568" t="s">
        <v>165</v>
      </c>
      <c r="G8" s="509"/>
      <c r="H8" s="509"/>
      <c r="I8" s="509"/>
      <c r="J8" s="582" t="s">
        <v>166</v>
      </c>
      <c r="K8" s="584"/>
      <c r="L8" s="584"/>
      <c r="M8" s="585"/>
      <c r="N8" s="582" t="s">
        <v>167</v>
      </c>
      <c r="O8" s="584"/>
      <c r="P8" s="584"/>
      <c r="Q8" s="585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92">
        <v>3.5</v>
      </c>
      <c r="Q11" s="393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394">
        <v>3.5</v>
      </c>
      <c r="Q12" s="395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394">
        <v>3.5</v>
      </c>
      <c r="Q13" s="395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394">
        <v>3.5</v>
      </c>
      <c r="Q14" s="395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394">
        <v>3.5</v>
      </c>
      <c r="Q15" s="395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394">
        <v>3.5</v>
      </c>
      <c r="Q16" s="395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394">
        <v>3.5</v>
      </c>
      <c r="Q17" s="395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394">
        <v>3.5</v>
      </c>
      <c r="Q18" s="395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394">
        <v>3.5</v>
      </c>
      <c r="Q19" s="395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394">
        <v>3.5</v>
      </c>
      <c r="Q20" s="395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394">
        <v>3.5</v>
      </c>
      <c r="Q21" s="395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394">
        <v>3.5</v>
      </c>
      <c r="Q22" s="395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394">
        <v>3.5</v>
      </c>
      <c r="Q23" s="395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98">
        <v>3.5</v>
      </c>
      <c r="Q24" s="399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409">
        <v>3.5</v>
      </c>
      <c r="Q25" s="395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409">
        <v>3.5</v>
      </c>
      <c r="Q26" s="395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409">
        <v>3.5</v>
      </c>
      <c r="Q27" s="395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409">
        <v>3.5</v>
      </c>
      <c r="Q28" s="395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409">
        <v>3.5</v>
      </c>
      <c r="Q29" s="395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409">
        <v>3.5</v>
      </c>
      <c r="Q30" s="395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409">
        <v>3.5</v>
      </c>
      <c r="Q31" s="395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409">
        <v>3.5</v>
      </c>
      <c r="Q32" s="395">
        <v>7</v>
      </c>
      <c r="R32" s="357"/>
      <c r="S32" s="357"/>
      <c r="T32" s="357"/>
      <c r="U32" s="171"/>
    </row>
    <row r="33" spans="1:21" ht="12.75">
      <c r="A33" s="355" t="s">
        <v>191</v>
      </c>
      <c r="B33" s="285">
        <v>-1.874794916143342E-05</v>
      </c>
      <c r="C33" s="281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409">
        <v>3.5</v>
      </c>
      <c r="Q33" s="395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409">
        <v>3.5</v>
      </c>
      <c r="Q34" s="395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409">
        <v>3.5</v>
      </c>
      <c r="Q35" s="395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409">
        <v>3.5</v>
      </c>
      <c r="Q36" s="395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409">
        <v>3.5</v>
      </c>
      <c r="Q37" s="395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410">
        <v>3.5</v>
      </c>
      <c r="Q38" s="399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74" t="s">
        <v>197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50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75"/>
      <c r="G41" s="576"/>
      <c r="H41" s="305" t="s">
        <v>198</v>
      </c>
      <c r="I41" s="364" t="s">
        <v>199</v>
      </c>
      <c r="J41" s="306" t="s">
        <v>200</v>
      </c>
      <c r="K41" s="364" t="s">
        <v>201</v>
      </c>
      <c r="L41" s="565"/>
      <c r="M41" s="581"/>
      <c r="N41" s="581"/>
      <c r="O41" s="364" t="s">
        <v>200</v>
      </c>
      <c r="P41" s="364" t="s">
        <v>201</v>
      </c>
      <c r="Q41" s="306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77" t="s">
        <v>148</v>
      </c>
      <c r="G42" s="578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68" t="s">
        <v>332</v>
      </c>
      <c r="M42" s="509"/>
      <c r="N42" s="509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79"/>
      <c r="G43" s="580"/>
      <c r="H43" s="138"/>
      <c r="I43" s="139"/>
      <c r="J43" s="182"/>
      <c r="K43" s="139"/>
      <c r="L43" s="582"/>
      <c r="M43" s="583"/>
      <c r="N43" s="583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68" t="s">
        <v>156</v>
      </c>
      <c r="C44" s="509"/>
      <c r="D44" s="509"/>
      <c r="E44" s="569"/>
      <c r="F44" s="565" t="s">
        <v>157</v>
      </c>
      <c r="G44" s="566"/>
      <c r="H44" s="566"/>
      <c r="I44" s="567"/>
      <c r="J44" s="565" t="s">
        <v>158</v>
      </c>
      <c r="K44" s="566"/>
      <c r="L44" s="566"/>
      <c r="M44" s="567"/>
      <c r="N44" s="565" t="s">
        <v>159</v>
      </c>
      <c r="O44" s="566"/>
      <c r="P44" s="566"/>
      <c r="Q44" s="567"/>
      <c r="R44" s="565" t="s">
        <v>160</v>
      </c>
      <c r="S44" s="566"/>
      <c r="T44" s="566"/>
      <c r="U44" s="567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68" t="s">
        <v>164</v>
      </c>
      <c r="C47" s="509"/>
      <c r="D47" s="509"/>
      <c r="E47" s="569"/>
      <c r="F47" s="568" t="s">
        <v>165</v>
      </c>
      <c r="G47" s="509"/>
      <c r="H47" s="509"/>
      <c r="I47" s="569"/>
      <c r="J47" s="570" t="s">
        <v>166</v>
      </c>
      <c r="K47" s="571"/>
      <c r="L47" s="571"/>
      <c r="M47" s="571"/>
      <c r="N47" s="568" t="s">
        <v>167</v>
      </c>
      <c r="O47" s="572"/>
      <c r="P47" s="572"/>
      <c r="Q47" s="573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310">
        <f t="shared" si="0"/>
        <v>0.775</v>
      </c>
      <c r="C50" s="298">
        <f t="shared" si="1"/>
        <v>1.8250000000000002</v>
      </c>
      <c r="D50" s="298">
        <f t="shared" si="2"/>
        <v>0.25</v>
      </c>
      <c r="E50" s="294">
        <f t="shared" si="3"/>
        <v>2.35</v>
      </c>
      <c r="F50" s="310">
        <f t="shared" si="4"/>
        <v>-2.0338983050847457</v>
      </c>
      <c r="G50" s="298">
        <f t="shared" si="5"/>
        <v>2.0338983050847457</v>
      </c>
      <c r="H50" s="298">
        <f t="shared" si="6"/>
        <v>-4.067796610169491</v>
      </c>
      <c r="I50" s="294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311">
        <f t="shared" si="0"/>
        <v>4.039999999999999</v>
      </c>
      <c r="C51" s="293">
        <f t="shared" si="1"/>
        <v>5.16</v>
      </c>
      <c r="D51" s="293">
        <f t="shared" si="2"/>
        <v>3.4799999999999995</v>
      </c>
      <c r="E51" s="295">
        <f t="shared" si="3"/>
        <v>5.72</v>
      </c>
      <c r="F51" s="311">
        <f t="shared" si="4"/>
        <v>-2.0338983050847457</v>
      </c>
      <c r="G51" s="293">
        <f t="shared" si="5"/>
        <v>2.0338983050847457</v>
      </c>
      <c r="H51" s="293">
        <f t="shared" si="6"/>
        <v>-4.067796610169491</v>
      </c>
      <c r="I51" s="29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311">
        <f t="shared" si="0"/>
        <v>-0.05900000000000001</v>
      </c>
      <c r="C52" s="293">
        <f t="shared" si="1"/>
        <v>0.179</v>
      </c>
      <c r="D52" s="293">
        <f t="shared" si="2"/>
        <v>-0.17800000000000002</v>
      </c>
      <c r="E52" s="295">
        <f t="shared" si="3"/>
        <v>0.29800000000000004</v>
      </c>
      <c r="F52" s="311">
        <f t="shared" si="4"/>
        <v>-0.5423728813559322</v>
      </c>
      <c r="G52" s="293">
        <f t="shared" si="5"/>
        <v>0.5423728813559322</v>
      </c>
      <c r="H52" s="293">
        <f t="shared" si="6"/>
        <v>-1.0847457627118644</v>
      </c>
      <c r="I52" s="29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311">
        <f t="shared" si="0"/>
        <v>-0.044000000000000004</v>
      </c>
      <c r="C53" s="293">
        <f t="shared" si="1"/>
        <v>0.124</v>
      </c>
      <c r="D53" s="293">
        <f t="shared" si="2"/>
        <v>-0.128</v>
      </c>
      <c r="E53" s="295">
        <f t="shared" si="3"/>
        <v>0.20800000000000002</v>
      </c>
      <c r="F53" s="311">
        <f t="shared" si="4"/>
        <v>-0.5423728813559322</v>
      </c>
      <c r="G53" s="293">
        <f t="shared" si="5"/>
        <v>0.5423728813559322</v>
      </c>
      <c r="H53" s="293">
        <f t="shared" si="6"/>
        <v>-1.0847457627118644</v>
      </c>
      <c r="I53" s="29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311">
        <f t="shared" si="0"/>
        <v>-0.03874043615003028</v>
      </c>
      <c r="C54" s="293">
        <f t="shared" si="1"/>
        <v>-0.000807828676790228</v>
      </c>
      <c r="D54" s="293">
        <f t="shared" si="2"/>
        <v>-0.0577067398866503</v>
      </c>
      <c r="E54" s="295">
        <f t="shared" si="3"/>
        <v>0.018158475059829798</v>
      </c>
      <c r="F54" s="311">
        <f t="shared" si="4"/>
        <v>-0.23728813559322037</v>
      </c>
      <c r="G54" s="293">
        <f t="shared" si="5"/>
        <v>0.23728813559322037</v>
      </c>
      <c r="H54" s="293">
        <f t="shared" si="6"/>
        <v>-0.47457627118644075</v>
      </c>
      <c r="I54" s="29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311">
        <f t="shared" si="0"/>
        <v>-0.04583737345822186</v>
      </c>
      <c r="C55" s="293">
        <f t="shared" si="1"/>
        <v>0.02416262654177815</v>
      </c>
      <c r="D55" s="293">
        <f t="shared" si="2"/>
        <v>-0.08083737345822187</v>
      </c>
      <c r="E55" s="295">
        <f t="shared" si="3"/>
        <v>0.05916262654177815</v>
      </c>
      <c r="F55" s="311">
        <f t="shared" si="4"/>
        <v>-0.18305084745762712</v>
      </c>
      <c r="G55" s="293">
        <f t="shared" si="5"/>
        <v>0.18305084745762712</v>
      </c>
      <c r="H55" s="293">
        <f t="shared" si="6"/>
        <v>-0.36610169491525424</v>
      </c>
      <c r="I55" s="29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311">
        <f t="shared" si="0"/>
        <v>-0.015145133544779633</v>
      </c>
      <c r="C56" s="293">
        <f t="shared" si="1"/>
        <v>0.008910429536739494</v>
      </c>
      <c r="D56" s="293">
        <f t="shared" si="2"/>
        <v>-0.027172915085539196</v>
      </c>
      <c r="E56" s="295">
        <f t="shared" si="3"/>
        <v>0.020938211077499057</v>
      </c>
      <c r="F56" s="311">
        <f t="shared" si="4"/>
        <v>-0.11525423728813561</v>
      </c>
      <c r="G56" s="293">
        <f t="shared" si="5"/>
        <v>0.11525423728813561</v>
      </c>
      <c r="H56" s="293">
        <f t="shared" si="6"/>
        <v>-0.23050847457627122</v>
      </c>
      <c r="I56" s="29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311">
        <f t="shared" si="0"/>
        <v>-0.03921619545133756</v>
      </c>
      <c r="C57" s="293">
        <f t="shared" si="1"/>
        <v>0.058783804548662444</v>
      </c>
      <c r="D57" s="293">
        <f t="shared" si="2"/>
        <v>-0.08821619545133756</v>
      </c>
      <c r="E57" s="295">
        <f t="shared" si="3"/>
        <v>0.10778380454866245</v>
      </c>
      <c r="F57" s="311">
        <f t="shared" si="4"/>
        <v>-0.06779661016949153</v>
      </c>
      <c r="G57" s="293">
        <f t="shared" si="5"/>
        <v>0.06779661016949153</v>
      </c>
      <c r="H57" s="293">
        <f t="shared" si="6"/>
        <v>-0.13559322033898305</v>
      </c>
      <c r="I57" s="29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311">
        <f t="shared" si="0"/>
        <v>-0.006355627483822764</v>
      </c>
      <c r="C58" s="293">
        <f t="shared" si="1"/>
        <v>0.00665066089364021</v>
      </c>
      <c r="D58" s="293">
        <f t="shared" si="2"/>
        <v>-0.012858771672554252</v>
      </c>
      <c r="E58" s="295">
        <f t="shared" si="3"/>
        <v>0.013153805082371696</v>
      </c>
      <c r="F58" s="311">
        <f t="shared" si="4"/>
        <v>-0.13559322033898305</v>
      </c>
      <c r="G58" s="293">
        <f t="shared" si="5"/>
        <v>0.13559322033898305</v>
      </c>
      <c r="H58" s="293">
        <f t="shared" si="6"/>
        <v>-0.2711864406779661</v>
      </c>
      <c r="I58" s="29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311">
        <f t="shared" si="0"/>
        <v>-0.07350000000000001</v>
      </c>
      <c r="C59" s="293">
        <f t="shared" si="1"/>
        <v>0.07350000000000001</v>
      </c>
      <c r="D59" s="293">
        <f t="shared" si="2"/>
        <v>-0.14700000000000002</v>
      </c>
      <c r="E59" s="295">
        <f t="shared" si="3"/>
        <v>0.14700000000000002</v>
      </c>
      <c r="F59" s="311">
        <f t="shared" si="4"/>
        <v>-0.02</v>
      </c>
      <c r="G59" s="293">
        <f t="shared" si="5"/>
        <v>0.02</v>
      </c>
      <c r="H59" s="293">
        <f t="shared" si="6"/>
        <v>-0.04</v>
      </c>
      <c r="I59" s="29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311">
        <f t="shared" si="0"/>
        <v>-0.003479435497452964</v>
      </c>
      <c r="C60" s="293">
        <f t="shared" si="1"/>
        <v>0.003520564502547036</v>
      </c>
      <c r="D60" s="293">
        <f t="shared" si="2"/>
        <v>-0.006979435497452964</v>
      </c>
      <c r="E60" s="295">
        <f t="shared" si="3"/>
        <v>0.007020564502547036</v>
      </c>
      <c r="F60" s="311">
        <f t="shared" si="4"/>
        <v>-0.02067796610169492</v>
      </c>
      <c r="G60" s="293">
        <f t="shared" si="5"/>
        <v>0.02067796610169492</v>
      </c>
      <c r="H60" s="293">
        <f t="shared" si="6"/>
        <v>-0.04135593220338984</v>
      </c>
      <c r="I60" s="29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311">
        <f t="shared" si="0"/>
        <v>-0.008260355048725476</v>
      </c>
      <c r="C61" s="293">
        <f t="shared" si="1"/>
        <v>0.008260355048725476</v>
      </c>
      <c r="D61" s="293">
        <f t="shared" si="2"/>
        <v>-0.01652071009745095</v>
      </c>
      <c r="E61" s="295">
        <f t="shared" si="3"/>
        <v>0.01652071009745095</v>
      </c>
      <c r="F61" s="311">
        <f t="shared" si="4"/>
        <v>-0.00847457627118644</v>
      </c>
      <c r="G61" s="293">
        <f t="shared" si="5"/>
        <v>0.00847457627118644</v>
      </c>
      <c r="H61" s="293">
        <f t="shared" si="6"/>
        <v>-0.01694915254237288</v>
      </c>
      <c r="I61" s="29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311">
        <f t="shared" si="0"/>
        <v>-0.02219241317633501</v>
      </c>
      <c r="C62" s="293">
        <f t="shared" si="1"/>
        <v>0.02120758682366499</v>
      </c>
      <c r="D62" s="293">
        <f t="shared" si="2"/>
        <v>-0.043892413176335014</v>
      </c>
      <c r="E62" s="295">
        <f t="shared" si="3"/>
        <v>0.04290758682366499</v>
      </c>
      <c r="F62" s="311">
        <f t="shared" si="4"/>
        <v>-0.01152542372881356</v>
      </c>
      <c r="G62" s="293">
        <f t="shared" si="5"/>
        <v>0.01152542372881356</v>
      </c>
      <c r="H62" s="293">
        <f t="shared" si="6"/>
        <v>-0.02305084745762712</v>
      </c>
      <c r="I62" s="29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313">
        <f t="shared" si="0"/>
        <v>-0.012649999999999998</v>
      </c>
      <c r="C63" s="297">
        <f t="shared" si="1"/>
        <v>0.01465</v>
      </c>
      <c r="D63" s="297">
        <f t="shared" si="2"/>
        <v>-0.026299999999999997</v>
      </c>
      <c r="E63" s="296">
        <f t="shared" si="3"/>
        <v>0.0283</v>
      </c>
      <c r="F63" s="313">
        <f t="shared" si="4"/>
        <v>-0.009152542372881357</v>
      </c>
      <c r="G63" s="297">
        <f t="shared" si="5"/>
        <v>0.009152542372881357</v>
      </c>
      <c r="H63" s="297">
        <f t="shared" si="6"/>
        <v>-0.018305084745762715</v>
      </c>
      <c r="I63" s="296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310">
        <f t="shared" si="0"/>
        <v>-0.41500000000000004</v>
      </c>
      <c r="C64" s="298">
        <f t="shared" si="1"/>
        <v>0.355</v>
      </c>
      <c r="D64" s="298">
        <f t="shared" si="2"/>
        <v>-0.8</v>
      </c>
      <c r="E64" s="294">
        <f t="shared" si="3"/>
        <v>0.74</v>
      </c>
      <c r="F64" s="310">
        <f t="shared" si="4"/>
        <v>-3.728813559322034</v>
      </c>
      <c r="G64" s="298">
        <f t="shared" si="5"/>
        <v>3.728813559322034</v>
      </c>
      <c r="H64" s="298">
        <f t="shared" si="6"/>
        <v>-7.457627118644068</v>
      </c>
      <c r="I64" s="294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311">
        <f t="shared" si="0"/>
        <v>-0.29050000000000004</v>
      </c>
      <c r="C65" s="293">
        <f t="shared" si="1"/>
        <v>0.29050000000000004</v>
      </c>
      <c r="D65" s="293">
        <f t="shared" si="2"/>
        <v>-0.5810000000000001</v>
      </c>
      <c r="E65" s="295">
        <f t="shared" si="3"/>
        <v>0.5810000000000001</v>
      </c>
      <c r="F65" s="311">
        <f t="shared" si="4"/>
        <v>-1.1864406779661016</v>
      </c>
      <c r="G65" s="293">
        <f t="shared" si="5"/>
        <v>1.1864406779661016</v>
      </c>
      <c r="H65" s="293">
        <f t="shared" si="6"/>
        <v>-2.3728813559322033</v>
      </c>
      <c r="I65" s="29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311">
        <f t="shared" si="0"/>
        <v>-0.063</v>
      </c>
      <c r="C66" s="293">
        <f t="shared" si="1"/>
        <v>0.063</v>
      </c>
      <c r="D66" s="293">
        <f t="shared" si="2"/>
        <v>-0.126</v>
      </c>
      <c r="E66" s="295">
        <f t="shared" si="3"/>
        <v>0.126</v>
      </c>
      <c r="F66" s="311">
        <f t="shared" si="4"/>
        <v>-0.9152542372881357</v>
      </c>
      <c r="G66" s="293">
        <f t="shared" si="5"/>
        <v>0.9152542372881357</v>
      </c>
      <c r="H66" s="293">
        <f t="shared" si="6"/>
        <v>-1.8305084745762714</v>
      </c>
      <c r="I66" s="29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311">
        <f t="shared" si="0"/>
        <v>-0.1575</v>
      </c>
      <c r="C67" s="293">
        <f t="shared" si="1"/>
        <v>0.1575</v>
      </c>
      <c r="D67" s="293">
        <f t="shared" si="2"/>
        <v>-0.315</v>
      </c>
      <c r="E67" s="295">
        <f t="shared" si="3"/>
        <v>0.315</v>
      </c>
      <c r="F67" s="311">
        <f t="shared" si="4"/>
        <v>-0.4067796610169492</v>
      </c>
      <c r="G67" s="293">
        <f t="shared" si="5"/>
        <v>0.4067796610169492</v>
      </c>
      <c r="H67" s="293">
        <f t="shared" si="6"/>
        <v>-0.8135593220338984</v>
      </c>
      <c r="I67" s="29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311">
        <f t="shared" si="0"/>
        <v>-0.017172312763543834</v>
      </c>
      <c r="C68" s="293">
        <f t="shared" si="1"/>
        <v>0.017172312763543834</v>
      </c>
      <c r="D68" s="293">
        <f t="shared" si="2"/>
        <v>-0.03434462552708767</v>
      </c>
      <c r="E68" s="295">
        <f t="shared" si="3"/>
        <v>0.03434462552708767</v>
      </c>
      <c r="F68" s="311">
        <f t="shared" si="4"/>
        <v>-0.23050847457627122</v>
      </c>
      <c r="G68" s="293">
        <f t="shared" si="5"/>
        <v>0.23050847457627122</v>
      </c>
      <c r="H68" s="293">
        <f t="shared" si="6"/>
        <v>-0.46101694915254243</v>
      </c>
      <c r="I68" s="29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311">
        <f t="shared" si="0"/>
        <v>-0.091</v>
      </c>
      <c r="C69" s="293">
        <f t="shared" si="1"/>
        <v>0.091</v>
      </c>
      <c r="D69" s="293">
        <f t="shared" si="2"/>
        <v>-0.182</v>
      </c>
      <c r="E69" s="295">
        <f t="shared" si="3"/>
        <v>0.182</v>
      </c>
      <c r="F69" s="311">
        <f t="shared" si="4"/>
        <v>-0.18983050847457628</v>
      </c>
      <c r="G69" s="293">
        <f t="shared" si="5"/>
        <v>0.18983050847457628</v>
      </c>
      <c r="H69" s="293">
        <f t="shared" si="6"/>
        <v>-0.37966101694915255</v>
      </c>
      <c r="I69" s="29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311">
        <f t="shared" si="0"/>
        <v>-0.006677631343550725</v>
      </c>
      <c r="C70" s="293">
        <f t="shared" si="1"/>
        <v>0.008677631343550724</v>
      </c>
      <c r="D70" s="293">
        <f t="shared" si="2"/>
        <v>-0.01435526268710145</v>
      </c>
      <c r="E70" s="295">
        <f t="shared" si="3"/>
        <v>0.01635526268710145</v>
      </c>
      <c r="F70" s="311">
        <f t="shared" si="4"/>
        <v>-0.08474576271186442</v>
      </c>
      <c r="G70" s="293">
        <f t="shared" si="5"/>
        <v>0.08474576271186442</v>
      </c>
      <c r="H70" s="293">
        <f t="shared" si="6"/>
        <v>-0.16949152542372883</v>
      </c>
      <c r="I70" s="29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311">
        <f t="shared" si="0"/>
        <v>-0.063</v>
      </c>
      <c r="C71" s="293">
        <f t="shared" si="1"/>
        <v>0.063</v>
      </c>
      <c r="D71" s="293">
        <f t="shared" si="2"/>
        <v>-0.126</v>
      </c>
      <c r="E71" s="295">
        <f t="shared" si="3"/>
        <v>0.126</v>
      </c>
      <c r="F71" s="311">
        <f t="shared" si="4"/>
        <v>-0.0711864406779661</v>
      </c>
      <c r="G71" s="293">
        <f t="shared" si="5"/>
        <v>0.0711864406779661</v>
      </c>
      <c r="H71" s="293">
        <f t="shared" si="6"/>
        <v>-0.1423728813559322</v>
      </c>
      <c r="I71" s="29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311">
        <f t="shared" si="0"/>
        <v>-0.0033433588925483836</v>
      </c>
      <c r="C72" s="293">
        <f t="shared" si="1"/>
        <v>0.0033058629942255167</v>
      </c>
      <c r="D72" s="293">
        <f t="shared" si="2"/>
        <v>-0.006667969835935333</v>
      </c>
      <c r="E72" s="295">
        <f t="shared" si="3"/>
        <v>0.006630473937612467</v>
      </c>
      <c r="F72" s="311">
        <f t="shared" si="4"/>
        <v>-0.11525423728813561</v>
      </c>
      <c r="G72" s="293">
        <f t="shared" si="5"/>
        <v>0.11525423728813561</v>
      </c>
      <c r="H72" s="293">
        <f t="shared" si="6"/>
        <v>-0.23050847457627122</v>
      </c>
      <c r="I72" s="29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315">
        <f t="shared" si="0"/>
        <v>-0.18385</v>
      </c>
      <c r="C73" s="309">
        <f t="shared" si="1"/>
        <v>0.17385</v>
      </c>
      <c r="D73" s="309">
        <f t="shared" si="2"/>
        <v>-0.3627</v>
      </c>
      <c r="E73" s="312">
        <f t="shared" si="3"/>
        <v>0.3527</v>
      </c>
      <c r="F73" s="315">
        <f t="shared" si="4"/>
        <v>-0.030508474576271184</v>
      </c>
      <c r="G73" s="293">
        <f t="shared" si="5"/>
        <v>0.030508474576271184</v>
      </c>
      <c r="H73" s="293">
        <f t="shared" si="6"/>
        <v>-0.06101694915254237</v>
      </c>
      <c r="I73" s="29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311">
        <f t="shared" si="0"/>
        <v>-0.0028</v>
      </c>
      <c r="C74" s="293">
        <f t="shared" si="1"/>
        <v>0.0028</v>
      </c>
      <c r="D74" s="293">
        <f t="shared" si="2"/>
        <v>-0.0056</v>
      </c>
      <c r="E74" s="295">
        <f t="shared" si="3"/>
        <v>0.0056</v>
      </c>
      <c r="F74" s="311">
        <f t="shared" si="4"/>
        <v>-0.018983050847457626</v>
      </c>
      <c r="G74" s="293">
        <f t="shared" si="5"/>
        <v>0.018983050847457626</v>
      </c>
      <c r="H74" s="293">
        <f t="shared" si="6"/>
        <v>-0.03796610169491525</v>
      </c>
      <c r="I74" s="29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315">
        <f t="shared" si="0"/>
        <v>-0.0195</v>
      </c>
      <c r="C75" s="309">
        <f t="shared" si="1"/>
        <v>0.022500000000000003</v>
      </c>
      <c r="D75" s="309">
        <f t="shared" si="2"/>
        <v>-0.0405</v>
      </c>
      <c r="E75" s="312">
        <f t="shared" si="3"/>
        <v>0.043500000000000004</v>
      </c>
      <c r="F75" s="315">
        <f t="shared" si="4"/>
        <v>-0.007457627118644069</v>
      </c>
      <c r="G75" s="293">
        <f t="shared" si="5"/>
        <v>0.007457627118644069</v>
      </c>
      <c r="H75" s="293">
        <f t="shared" si="6"/>
        <v>-0.014915254237288138</v>
      </c>
      <c r="I75" s="29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315">
        <f t="shared" si="0"/>
        <v>-0.015649999999999997</v>
      </c>
      <c r="C76" s="309">
        <f t="shared" si="1"/>
        <v>0.011649999999999999</v>
      </c>
      <c r="D76" s="309">
        <f t="shared" si="2"/>
        <v>-0.0293</v>
      </c>
      <c r="E76" s="312">
        <f t="shared" si="3"/>
        <v>0.025299999999999996</v>
      </c>
      <c r="F76" s="315">
        <f t="shared" si="4"/>
        <v>-0.01016949152542373</v>
      </c>
      <c r="G76" s="293">
        <f t="shared" si="5"/>
        <v>0.01016949152542373</v>
      </c>
      <c r="H76" s="293">
        <f t="shared" si="6"/>
        <v>-0.02033898305084746</v>
      </c>
      <c r="I76" s="29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313">
        <f t="shared" si="0"/>
        <v>-0.026199999999999998</v>
      </c>
      <c r="C77" s="297">
        <f t="shared" si="1"/>
        <v>0.02</v>
      </c>
      <c r="D77" s="297">
        <f t="shared" si="2"/>
        <v>-0.0493</v>
      </c>
      <c r="E77" s="296">
        <f t="shared" si="3"/>
        <v>0.0431</v>
      </c>
      <c r="F77" s="313">
        <f t="shared" si="4"/>
        <v>-0.01016949152542373</v>
      </c>
      <c r="G77" s="297">
        <f t="shared" si="5"/>
        <v>0.01016949152542373</v>
      </c>
      <c r="H77" s="297">
        <f t="shared" si="6"/>
        <v>-0.02033898305084746</v>
      </c>
      <c r="I77" s="296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5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L41:N41"/>
    <mergeCell ref="L42:N42"/>
    <mergeCell ref="L43:N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2002-10-18T08:56:56Z</cp:lastPrinted>
  <dcterms:created xsi:type="dcterms:W3CDTF">2000-11-02T16:53:37Z</dcterms:created>
  <dcterms:modified xsi:type="dcterms:W3CDTF">2005-10-21T13:15:46Z</dcterms:modified>
  <cp:category/>
  <cp:version/>
  <cp:contentType/>
  <cp:contentStatus/>
</cp:coreProperties>
</file>