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ern.ch\dfs\Websites\_norep\lhc-div-mms\tests\MAG\docum\hilumi\Schedule\"/>
    </mc:Choice>
  </mc:AlternateContent>
  <bookViews>
    <workbookView xWindow="1920" yWindow="165" windowWidth="16950" windowHeight="9900" activeTab="3"/>
  </bookViews>
  <sheets>
    <sheet name="Mapping Table" sheetId="1" r:id="rId1"/>
    <sheet name="Sheet1" sheetId="12" r:id="rId2"/>
    <sheet name="Trace-Coil" sheetId="11" r:id="rId3"/>
    <sheet name="Schedule Data" sheetId="2" r:id="rId4"/>
    <sheet name="Total EAC Per CA" sheetId="9" r:id="rId5"/>
    <sheet name="LOE Adjustment" sheetId="10" r:id="rId6"/>
    <sheet name="Cable EAC" sheetId="8" r:id="rId7"/>
    <sheet name="FNAL Coil EAC" sheetId="5" r:id="rId8"/>
    <sheet name="BNL Coil EAC" sheetId="7" r:id="rId9"/>
    <sheet name="Cost Per Part" sheetId="4" r:id="rId10"/>
  </sheets>
  <definedNames>
    <definedName name="_xlnm._FilterDatabase" localSheetId="0" hidden="1">'Mapping Table'!$AM$4:$AM$30</definedName>
    <definedName name="_xlnm.Print_Area" localSheetId="0">'Mapping Table'!$A$1:$AR$61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0" l="1"/>
  <c r="H9" i="10"/>
  <c r="G9" i="10"/>
  <c r="F9" i="10"/>
  <c r="I9" i="10"/>
  <c r="J9" i="10"/>
  <c r="J5" i="7"/>
  <c r="J6" i="7"/>
  <c r="J7" i="7"/>
  <c r="J8" i="7"/>
  <c r="J9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K5" i="7"/>
  <c r="K6" i="7"/>
  <c r="K8" i="7"/>
  <c r="K9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4" i="7"/>
  <c r="J4" i="7"/>
  <c r="AR23" i="1"/>
  <c r="AQ23" i="1"/>
  <c r="B12" i="5"/>
  <c r="D16" i="4"/>
  <c r="D15" i="4"/>
  <c r="D14" i="4"/>
  <c r="D13" i="4"/>
  <c r="D12" i="4"/>
  <c r="D7" i="4"/>
  <c r="D8" i="4"/>
  <c r="D9" i="4"/>
  <c r="D10" i="4"/>
  <c r="D11" i="4"/>
  <c r="H5" i="8"/>
  <c r="H6" i="8"/>
  <c r="H7" i="8"/>
  <c r="H8" i="8"/>
  <c r="H9" i="8"/>
  <c r="H10" i="8"/>
  <c r="H11" i="8"/>
  <c r="H12" i="8"/>
  <c r="H13" i="8"/>
  <c r="H14" i="8"/>
  <c r="H15" i="8"/>
  <c r="H16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G5" i="8"/>
  <c r="G6" i="8"/>
  <c r="G7" i="8"/>
  <c r="G8" i="8"/>
  <c r="G9" i="8"/>
  <c r="G10" i="8"/>
  <c r="G11" i="8"/>
  <c r="G12" i="8"/>
  <c r="G13" i="8"/>
  <c r="G15" i="8"/>
  <c r="G16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H4" i="8"/>
  <c r="L4" i="8"/>
  <c r="G4" i="8"/>
  <c r="J4" i="8"/>
  <c r="J5" i="8"/>
  <c r="Q4" i="7"/>
  <c r="Q5" i="7"/>
  <c r="O4" i="7"/>
  <c r="O5" i="7"/>
  <c r="O6" i="7"/>
  <c r="O7" i="7"/>
  <c r="I4" i="7"/>
  <c r="N4" i="7"/>
  <c r="H4" i="7"/>
  <c r="M4" i="7"/>
  <c r="G4" i="7"/>
  <c r="L4" i="7"/>
  <c r="J6" i="5"/>
  <c r="J7" i="5"/>
  <c r="J8" i="5"/>
  <c r="J9" i="5"/>
  <c r="J10" i="5"/>
  <c r="J13" i="5"/>
  <c r="J14" i="5"/>
  <c r="J16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4" i="5"/>
  <c r="O4" i="5"/>
  <c r="K6" i="5"/>
  <c r="K7" i="5"/>
  <c r="K8" i="5"/>
  <c r="K9" i="5"/>
  <c r="K10" i="5"/>
  <c r="K13" i="5"/>
  <c r="K14" i="5"/>
  <c r="K16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F5" i="8"/>
  <c r="F6" i="8"/>
  <c r="F7" i="8"/>
  <c r="F8" i="8"/>
  <c r="F9" i="8"/>
  <c r="F10" i="8"/>
  <c r="F11" i="8"/>
  <c r="F12" i="8"/>
  <c r="F13" i="8"/>
  <c r="F15" i="8"/>
  <c r="F16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B5" i="8"/>
  <c r="C5" i="8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B47" i="8"/>
  <c r="C47" i="8"/>
  <c r="B48" i="8"/>
  <c r="C48" i="8"/>
  <c r="B49" i="8"/>
  <c r="C49" i="8"/>
  <c r="B50" i="8"/>
  <c r="C50" i="8"/>
  <c r="B51" i="8"/>
  <c r="C51" i="8"/>
  <c r="B52" i="8"/>
  <c r="C52" i="8"/>
  <c r="B53" i="8"/>
  <c r="C53" i="8"/>
  <c r="B54" i="8"/>
  <c r="C54" i="8"/>
  <c r="B55" i="8"/>
  <c r="C55" i="8"/>
  <c r="B56" i="8"/>
  <c r="C56" i="8"/>
  <c r="B57" i="8"/>
  <c r="C57" i="8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B69" i="8"/>
  <c r="C69" i="8"/>
  <c r="B70" i="8"/>
  <c r="C70" i="8"/>
  <c r="B71" i="8"/>
  <c r="C71" i="8"/>
  <c r="B72" i="8"/>
  <c r="C72" i="8"/>
  <c r="B73" i="8"/>
  <c r="C73" i="8"/>
  <c r="B74" i="8"/>
  <c r="C74" i="8"/>
  <c r="B75" i="8"/>
  <c r="C75" i="8"/>
  <c r="B76" i="8"/>
  <c r="C76" i="8"/>
  <c r="B77" i="8"/>
  <c r="C77" i="8"/>
  <c r="B78" i="8"/>
  <c r="C78" i="8"/>
  <c r="B79" i="8"/>
  <c r="C79" i="8"/>
  <c r="B80" i="8"/>
  <c r="C80" i="8"/>
  <c r="B81" i="8"/>
  <c r="C81" i="8"/>
  <c r="B82" i="8"/>
  <c r="C82" i="8"/>
  <c r="B83" i="8"/>
  <c r="C83" i="8"/>
  <c r="B84" i="8"/>
  <c r="C84" i="8"/>
  <c r="B85" i="8"/>
  <c r="C85" i="8"/>
  <c r="B86" i="8"/>
  <c r="C86" i="8"/>
  <c r="B87" i="8"/>
  <c r="C87" i="8"/>
  <c r="B88" i="8"/>
  <c r="C88" i="8"/>
  <c r="B89" i="8"/>
  <c r="C89" i="8"/>
  <c r="B90" i="8"/>
  <c r="C90" i="8"/>
  <c r="B91" i="8"/>
  <c r="C91" i="8"/>
  <c r="B92" i="8"/>
  <c r="C92" i="8"/>
  <c r="B93" i="8"/>
  <c r="C93" i="8"/>
  <c r="B94" i="8"/>
  <c r="C94" i="8"/>
  <c r="B95" i="8"/>
  <c r="C95" i="8"/>
  <c r="B96" i="8"/>
  <c r="C96" i="8"/>
  <c r="B97" i="8"/>
  <c r="C97" i="8"/>
  <c r="B98" i="8"/>
  <c r="C98" i="8"/>
  <c r="B99" i="8"/>
  <c r="C99" i="8"/>
  <c r="B100" i="8"/>
  <c r="C100" i="8"/>
  <c r="B101" i="8"/>
  <c r="C101" i="8"/>
  <c r="B102" i="8"/>
  <c r="C102" i="8"/>
  <c r="B103" i="8"/>
  <c r="C103" i="8"/>
  <c r="B104" i="8"/>
  <c r="C104" i="8"/>
  <c r="B105" i="8"/>
  <c r="C105" i="8"/>
  <c r="C4" i="8"/>
  <c r="B4" i="8"/>
  <c r="A106" i="8"/>
  <c r="A107" i="8"/>
  <c r="A108" i="8"/>
  <c r="A109" i="8"/>
  <c r="A110" i="8"/>
  <c r="A111" i="8"/>
  <c r="A112" i="8"/>
  <c r="A4" i="8"/>
  <c r="F4" i="8"/>
  <c r="I4" i="8"/>
  <c r="A5" i="7"/>
  <c r="B5" i="7"/>
  <c r="C5" i="7"/>
  <c r="A6" i="7"/>
  <c r="B6" i="7"/>
  <c r="C6" i="7"/>
  <c r="A7" i="7"/>
  <c r="B7" i="7"/>
  <c r="C7" i="7"/>
  <c r="A8" i="7"/>
  <c r="B8" i="7"/>
  <c r="C8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A15" i="7"/>
  <c r="B15" i="7"/>
  <c r="C15" i="7"/>
  <c r="A16" i="7"/>
  <c r="B16" i="7"/>
  <c r="C16" i="7"/>
  <c r="A17" i="7"/>
  <c r="B17" i="7"/>
  <c r="C17" i="7"/>
  <c r="A18" i="7"/>
  <c r="B18" i="7"/>
  <c r="C18" i="7"/>
  <c r="A19" i="7"/>
  <c r="B19" i="7"/>
  <c r="C19" i="7"/>
  <c r="A20" i="7"/>
  <c r="B20" i="7"/>
  <c r="C20" i="7"/>
  <c r="A21" i="7"/>
  <c r="B21" i="7"/>
  <c r="C21" i="7"/>
  <c r="A22" i="7"/>
  <c r="B22" i="7"/>
  <c r="C22" i="7"/>
  <c r="A23" i="7"/>
  <c r="B23" i="7"/>
  <c r="C23" i="7"/>
  <c r="A24" i="7"/>
  <c r="B24" i="7"/>
  <c r="C24" i="7"/>
  <c r="A25" i="7"/>
  <c r="B25" i="7"/>
  <c r="C25" i="7"/>
  <c r="A26" i="7"/>
  <c r="B26" i="7"/>
  <c r="C26" i="7"/>
  <c r="A27" i="7"/>
  <c r="B27" i="7"/>
  <c r="C27" i="7"/>
  <c r="A28" i="7"/>
  <c r="B28" i="7"/>
  <c r="C28" i="7"/>
  <c r="A29" i="7"/>
  <c r="B29" i="7"/>
  <c r="C29" i="7"/>
  <c r="A30" i="7"/>
  <c r="B30" i="7"/>
  <c r="C30" i="7"/>
  <c r="A31" i="7"/>
  <c r="B31" i="7"/>
  <c r="C31" i="7"/>
  <c r="A32" i="7"/>
  <c r="B32" i="7"/>
  <c r="C32" i="7"/>
  <c r="A33" i="7"/>
  <c r="B33" i="7"/>
  <c r="C33" i="7"/>
  <c r="A34" i="7"/>
  <c r="B34" i="7"/>
  <c r="C34" i="7"/>
  <c r="A35" i="7"/>
  <c r="B35" i="7"/>
  <c r="C35" i="7"/>
  <c r="A36" i="7"/>
  <c r="B36" i="7"/>
  <c r="C36" i="7"/>
  <c r="A37" i="7"/>
  <c r="B37" i="7"/>
  <c r="C37" i="7"/>
  <c r="A38" i="7"/>
  <c r="B38" i="7"/>
  <c r="C38" i="7"/>
  <c r="A39" i="7"/>
  <c r="B39" i="7"/>
  <c r="C39" i="7"/>
  <c r="A40" i="7"/>
  <c r="B40" i="7"/>
  <c r="C40" i="7"/>
  <c r="A41" i="7"/>
  <c r="B41" i="7"/>
  <c r="C41" i="7"/>
  <c r="A42" i="7"/>
  <c r="B42" i="7"/>
  <c r="C42" i="7"/>
  <c r="A43" i="7"/>
  <c r="B43" i="7"/>
  <c r="C43" i="7"/>
  <c r="A44" i="7"/>
  <c r="B44" i="7"/>
  <c r="C44" i="7"/>
  <c r="A45" i="7"/>
  <c r="B45" i="7"/>
  <c r="C45" i="7"/>
  <c r="A46" i="7"/>
  <c r="B46" i="7"/>
  <c r="C46" i="7"/>
  <c r="A47" i="7"/>
  <c r="B47" i="7"/>
  <c r="C47" i="7"/>
  <c r="A48" i="7"/>
  <c r="B48" i="7"/>
  <c r="C48" i="7"/>
  <c r="A49" i="7"/>
  <c r="B49" i="7"/>
  <c r="C49" i="7"/>
  <c r="A50" i="7"/>
  <c r="B50" i="7"/>
  <c r="C50" i="7"/>
  <c r="B4" i="7"/>
  <c r="C4" i="7"/>
  <c r="A4" i="7"/>
  <c r="I50" i="7"/>
  <c r="H50" i="7"/>
  <c r="G50" i="7"/>
  <c r="I49" i="7"/>
  <c r="H49" i="7"/>
  <c r="G49" i="7"/>
  <c r="I48" i="7"/>
  <c r="H48" i="7"/>
  <c r="G48" i="7"/>
  <c r="I47" i="7"/>
  <c r="H47" i="7"/>
  <c r="G47" i="7"/>
  <c r="I46" i="7"/>
  <c r="H46" i="7"/>
  <c r="G46" i="7"/>
  <c r="I45" i="7"/>
  <c r="H45" i="7"/>
  <c r="G45" i="7"/>
  <c r="I44" i="7"/>
  <c r="H44" i="7"/>
  <c r="G44" i="7"/>
  <c r="I43" i="7"/>
  <c r="H43" i="7"/>
  <c r="G43" i="7"/>
  <c r="I42" i="7"/>
  <c r="H42" i="7"/>
  <c r="G42" i="7"/>
  <c r="I41" i="7"/>
  <c r="H41" i="7"/>
  <c r="G41" i="7"/>
  <c r="I40" i="7"/>
  <c r="H40" i="7"/>
  <c r="G40" i="7"/>
  <c r="I39" i="7"/>
  <c r="H39" i="7"/>
  <c r="G39" i="7"/>
  <c r="I38" i="7"/>
  <c r="H38" i="7"/>
  <c r="G38" i="7"/>
  <c r="I37" i="7"/>
  <c r="H37" i="7"/>
  <c r="G37" i="7"/>
  <c r="I36" i="7"/>
  <c r="H36" i="7"/>
  <c r="G36" i="7"/>
  <c r="I35" i="7"/>
  <c r="H35" i="7"/>
  <c r="G35" i="7"/>
  <c r="I34" i="7"/>
  <c r="H34" i="7"/>
  <c r="G34" i="7"/>
  <c r="I33" i="7"/>
  <c r="H33" i="7"/>
  <c r="G33" i="7"/>
  <c r="I32" i="7"/>
  <c r="H32" i="7"/>
  <c r="G32" i="7"/>
  <c r="I31" i="7"/>
  <c r="H31" i="7"/>
  <c r="G31" i="7"/>
  <c r="I30" i="7"/>
  <c r="H30" i="7"/>
  <c r="G30" i="7"/>
  <c r="I29" i="7"/>
  <c r="H29" i="7"/>
  <c r="G29" i="7"/>
  <c r="I28" i="7"/>
  <c r="H28" i="7"/>
  <c r="G28" i="7"/>
  <c r="I27" i="7"/>
  <c r="H27" i="7"/>
  <c r="G27" i="7"/>
  <c r="I26" i="7"/>
  <c r="H26" i="7"/>
  <c r="G26" i="7"/>
  <c r="I25" i="7"/>
  <c r="H25" i="7"/>
  <c r="G25" i="7"/>
  <c r="I24" i="7"/>
  <c r="H24" i="7"/>
  <c r="G24" i="7"/>
  <c r="I23" i="7"/>
  <c r="H23" i="7"/>
  <c r="G23" i="7"/>
  <c r="I22" i="7"/>
  <c r="H22" i="7"/>
  <c r="G22" i="7"/>
  <c r="I21" i="7"/>
  <c r="H21" i="7"/>
  <c r="G21" i="7"/>
  <c r="I20" i="7"/>
  <c r="H20" i="7"/>
  <c r="G20" i="7"/>
  <c r="I19" i="7"/>
  <c r="H19" i="7"/>
  <c r="G19" i="7"/>
  <c r="I18" i="7"/>
  <c r="H18" i="7"/>
  <c r="G18" i="7"/>
  <c r="I17" i="7"/>
  <c r="H17" i="7"/>
  <c r="G17" i="7"/>
  <c r="I16" i="7"/>
  <c r="H16" i="7"/>
  <c r="G16" i="7"/>
  <c r="I15" i="7"/>
  <c r="H15" i="7"/>
  <c r="G15" i="7"/>
  <c r="I14" i="7"/>
  <c r="H14" i="7"/>
  <c r="G14" i="7"/>
  <c r="I13" i="7"/>
  <c r="H13" i="7"/>
  <c r="G13" i="7"/>
  <c r="I12" i="7"/>
  <c r="H12" i="7"/>
  <c r="G12" i="7"/>
  <c r="I11" i="7"/>
  <c r="H11" i="7"/>
  <c r="G11" i="7"/>
  <c r="I9" i="7"/>
  <c r="H9" i="7"/>
  <c r="G9" i="7"/>
  <c r="I8" i="7"/>
  <c r="H8" i="7"/>
  <c r="G8" i="7"/>
  <c r="H7" i="7"/>
  <c r="G7" i="7"/>
  <c r="I6" i="7"/>
  <c r="H6" i="7"/>
  <c r="G6" i="7"/>
  <c r="I5" i="7"/>
  <c r="H5" i="7"/>
  <c r="G5" i="7"/>
  <c r="G6" i="5"/>
  <c r="H6" i="5"/>
  <c r="I6" i="5"/>
  <c r="G7" i="5"/>
  <c r="H7" i="5"/>
  <c r="I7" i="5"/>
  <c r="G8" i="5"/>
  <c r="H8" i="5"/>
  <c r="I8" i="5"/>
  <c r="G9" i="5"/>
  <c r="H9" i="5"/>
  <c r="I9" i="5"/>
  <c r="G10" i="5"/>
  <c r="H10" i="5"/>
  <c r="I10" i="5"/>
  <c r="G13" i="5"/>
  <c r="H13" i="5"/>
  <c r="I13" i="5"/>
  <c r="G14" i="5"/>
  <c r="H14" i="5"/>
  <c r="I14" i="5"/>
  <c r="G16" i="5"/>
  <c r="H16" i="5"/>
  <c r="I16" i="5"/>
  <c r="G18" i="5"/>
  <c r="H18" i="5"/>
  <c r="I18" i="5"/>
  <c r="G19" i="5"/>
  <c r="H19" i="5"/>
  <c r="I19" i="5"/>
  <c r="G20" i="5"/>
  <c r="H20" i="5"/>
  <c r="I20" i="5"/>
  <c r="G21" i="5"/>
  <c r="H21" i="5"/>
  <c r="I21" i="5"/>
  <c r="G22" i="5"/>
  <c r="H22" i="5"/>
  <c r="I22" i="5"/>
  <c r="G23" i="5"/>
  <c r="H23" i="5"/>
  <c r="I23" i="5"/>
  <c r="G24" i="5"/>
  <c r="H24" i="5"/>
  <c r="I24" i="5"/>
  <c r="G25" i="5"/>
  <c r="H25" i="5"/>
  <c r="I25" i="5"/>
  <c r="G26" i="5"/>
  <c r="H26" i="5"/>
  <c r="I26" i="5"/>
  <c r="G27" i="5"/>
  <c r="H27" i="5"/>
  <c r="I27" i="5"/>
  <c r="G28" i="5"/>
  <c r="H28" i="5"/>
  <c r="I28" i="5"/>
  <c r="G29" i="5"/>
  <c r="H29" i="5"/>
  <c r="I29" i="5"/>
  <c r="G30" i="5"/>
  <c r="H30" i="5"/>
  <c r="I30" i="5"/>
  <c r="G31" i="5"/>
  <c r="H31" i="5"/>
  <c r="I31" i="5"/>
  <c r="G32" i="5"/>
  <c r="H32" i="5"/>
  <c r="I32" i="5"/>
  <c r="G33" i="5"/>
  <c r="H33" i="5"/>
  <c r="I33" i="5"/>
  <c r="G34" i="5"/>
  <c r="H34" i="5"/>
  <c r="I34" i="5"/>
  <c r="G35" i="5"/>
  <c r="H35" i="5"/>
  <c r="I35" i="5"/>
  <c r="G36" i="5"/>
  <c r="H36" i="5"/>
  <c r="I36" i="5"/>
  <c r="G37" i="5"/>
  <c r="H37" i="5"/>
  <c r="I37" i="5"/>
  <c r="G38" i="5"/>
  <c r="H38" i="5"/>
  <c r="I38" i="5"/>
  <c r="G39" i="5"/>
  <c r="H39" i="5"/>
  <c r="I39" i="5"/>
  <c r="G40" i="5"/>
  <c r="H40" i="5"/>
  <c r="I40" i="5"/>
  <c r="G41" i="5"/>
  <c r="H41" i="5"/>
  <c r="I41" i="5"/>
  <c r="G42" i="5"/>
  <c r="H42" i="5"/>
  <c r="I42" i="5"/>
  <c r="G43" i="5"/>
  <c r="H43" i="5"/>
  <c r="I43" i="5"/>
  <c r="G44" i="5"/>
  <c r="H44" i="5"/>
  <c r="I44" i="5"/>
  <c r="G45" i="5"/>
  <c r="H45" i="5"/>
  <c r="I45" i="5"/>
  <c r="G46" i="5"/>
  <c r="H46" i="5"/>
  <c r="I46" i="5"/>
  <c r="G47" i="5"/>
  <c r="H47" i="5"/>
  <c r="I47" i="5"/>
  <c r="G48" i="5"/>
  <c r="H48" i="5"/>
  <c r="I48" i="5"/>
  <c r="G49" i="5"/>
  <c r="H49" i="5"/>
  <c r="I49" i="5"/>
  <c r="G50" i="5"/>
  <c r="H50" i="5"/>
  <c r="I50" i="5"/>
  <c r="G51" i="5"/>
  <c r="H51" i="5"/>
  <c r="I51" i="5"/>
  <c r="G52" i="5"/>
  <c r="H52" i="5"/>
  <c r="I52" i="5"/>
  <c r="G53" i="5"/>
  <c r="H53" i="5"/>
  <c r="I53" i="5"/>
  <c r="H4" i="5"/>
  <c r="M4" i="5"/>
  <c r="G4" i="5"/>
  <c r="L4" i="5"/>
  <c r="B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54" i="5"/>
  <c r="A4" i="5"/>
  <c r="D3" i="4"/>
  <c r="G17" i="8"/>
  <c r="D4" i="4"/>
  <c r="I17" i="5"/>
  <c r="D5" i="4"/>
  <c r="K4" i="5"/>
  <c r="Q4" i="5"/>
  <c r="D6" i="4"/>
  <c r="J10" i="7"/>
  <c r="D2" i="4"/>
  <c r="F17" i="8"/>
  <c r="G12" i="5"/>
  <c r="H11" i="5"/>
  <c r="K11" i="5"/>
  <c r="K12" i="5"/>
  <c r="J12" i="5"/>
  <c r="J11" i="5"/>
  <c r="I11" i="5"/>
  <c r="I12" i="5"/>
  <c r="H12" i="5"/>
  <c r="G11" i="5"/>
  <c r="AR29" i="1"/>
  <c r="AQ29" i="1"/>
  <c r="AR27" i="1"/>
  <c r="AR25" i="1"/>
  <c r="AR21" i="1"/>
  <c r="AR19" i="1"/>
  <c r="AR17" i="1"/>
  <c r="AR15" i="1"/>
  <c r="AR13" i="1"/>
  <c r="AR11" i="1"/>
  <c r="AR9" i="1"/>
  <c r="AR7" i="1"/>
  <c r="AQ27" i="1"/>
  <c r="AQ25" i="1"/>
  <c r="AQ21" i="1"/>
  <c r="AQ19" i="1"/>
  <c r="AQ17" i="1"/>
  <c r="AQ15" i="1"/>
  <c r="AQ13" i="1"/>
  <c r="AQ11" i="1"/>
  <c r="AQ9" i="1"/>
  <c r="AQ7" i="1"/>
  <c r="AR5" i="1"/>
  <c r="AQ5" i="1"/>
  <c r="AJ89" i="1"/>
  <c r="AJ85" i="1"/>
  <c r="AJ81" i="1"/>
  <c r="AJ77" i="1"/>
  <c r="AJ73" i="1"/>
  <c r="AJ69" i="1"/>
  <c r="AJ65" i="1"/>
  <c r="AJ61" i="1"/>
  <c r="AJ57" i="1"/>
  <c r="AJ53" i="1"/>
  <c r="AJ49" i="1"/>
  <c r="AJ45" i="1"/>
  <c r="AJ41" i="1"/>
  <c r="AJ37" i="1"/>
  <c r="AJ33" i="1"/>
  <c r="AJ29" i="1"/>
  <c r="AJ25" i="1"/>
  <c r="AJ21" i="1"/>
  <c r="AJ17" i="1"/>
  <c r="AJ13" i="1"/>
  <c r="AJ9" i="1"/>
  <c r="AI89" i="1"/>
  <c r="AI85" i="1"/>
  <c r="AI81" i="1"/>
  <c r="AI77" i="1"/>
  <c r="AI73" i="1"/>
  <c r="AI69" i="1"/>
  <c r="AI65" i="1"/>
  <c r="AI61" i="1"/>
  <c r="AI57" i="1"/>
  <c r="AI53" i="1"/>
  <c r="AI49" i="1"/>
  <c r="AI45" i="1"/>
  <c r="AI41" i="1"/>
  <c r="AI37" i="1"/>
  <c r="AI33" i="1"/>
  <c r="AI29" i="1"/>
  <c r="AI25" i="1"/>
  <c r="AI21" i="1"/>
  <c r="AI17" i="1"/>
  <c r="AI13" i="1"/>
  <c r="AI9" i="1"/>
  <c r="AJ5" i="1"/>
  <c r="AI5" i="1"/>
  <c r="AD105" i="1"/>
  <c r="AD101" i="1"/>
  <c r="AD97" i="1"/>
  <c r="AD93" i="1"/>
  <c r="AD89" i="1"/>
  <c r="AD85" i="1"/>
  <c r="AD81" i="1"/>
  <c r="AD77" i="1"/>
  <c r="AD73" i="1"/>
  <c r="AD69" i="1"/>
  <c r="AD65" i="1"/>
  <c r="AD61" i="1"/>
  <c r="AD57" i="1"/>
  <c r="AD53" i="1"/>
  <c r="AD49" i="1"/>
  <c r="AD45" i="1"/>
  <c r="AD41" i="1"/>
  <c r="AD37" i="1"/>
  <c r="AD33" i="1"/>
  <c r="AD29" i="1"/>
  <c r="AD25" i="1"/>
  <c r="AD21" i="1"/>
  <c r="AD17" i="1"/>
  <c r="AD13" i="1"/>
  <c r="AD9" i="1"/>
  <c r="AC105" i="1"/>
  <c r="AC101" i="1"/>
  <c r="AC97" i="1"/>
  <c r="AC93" i="1"/>
  <c r="AC89" i="1"/>
  <c r="AC85" i="1"/>
  <c r="AC81" i="1"/>
  <c r="AC77" i="1"/>
  <c r="AC73" i="1"/>
  <c r="AC69" i="1"/>
  <c r="AC65" i="1"/>
  <c r="AC61" i="1"/>
  <c r="AC57" i="1"/>
  <c r="AC53" i="1"/>
  <c r="AC49" i="1"/>
  <c r="AC45" i="1"/>
  <c r="AC41" i="1"/>
  <c r="AC37" i="1"/>
  <c r="AC33" i="1"/>
  <c r="AC29" i="1"/>
  <c r="AC25" i="1"/>
  <c r="AC21" i="1"/>
  <c r="AC17" i="1"/>
  <c r="AC13" i="1"/>
  <c r="AC9" i="1"/>
  <c r="AD5" i="1"/>
  <c r="AC5" i="1"/>
  <c r="E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5" i="1"/>
  <c r="N5" i="1"/>
  <c r="M5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3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5" i="1"/>
  <c r="N6" i="1"/>
  <c r="N7" i="1"/>
  <c r="N8" i="1"/>
  <c r="N9" i="1"/>
  <c r="N10" i="1"/>
  <c r="N11" i="1"/>
  <c r="N12" i="1"/>
  <c r="M6" i="1"/>
  <c r="M7" i="1"/>
  <c r="M8" i="1"/>
  <c r="M9" i="1"/>
  <c r="M10" i="1"/>
  <c r="M11" i="1"/>
  <c r="M12" i="1"/>
  <c r="M13" i="1"/>
  <c r="M14" i="1"/>
  <c r="A6" i="1"/>
  <c r="A5" i="8"/>
  <c r="H10" i="7"/>
  <c r="I7" i="7"/>
  <c r="I10" i="7"/>
  <c r="H15" i="5"/>
  <c r="H17" i="8"/>
  <c r="J5" i="5"/>
  <c r="M5" i="7"/>
  <c r="M6" i="7"/>
  <c r="G17" i="5"/>
  <c r="K17" i="5"/>
  <c r="J6" i="8"/>
  <c r="Q6" i="7"/>
  <c r="F6" i="1"/>
  <c r="J17" i="5"/>
  <c r="H17" i="5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D3" i="9"/>
  <c r="H5" i="5"/>
  <c r="M5" i="5"/>
  <c r="M6" i="5"/>
  <c r="M7" i="5"/>
  <c r="M8" i="5"/>
  <c r="M9" i="5"/>
  <c r="M10" i="5"/>
  <c r="M11" i="5"/>
  <c r="M12" i="5"/>
  <c r="M13" i="5"/>
  <c r="M14" i="5"/>
  <c r="G14" i="8"/>
  <c r="F14" i="8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C6" i="9"/>
  <c r="C18" i="9"/>
  <c r="A7" i="1"/>
  <c r="E6" i="1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I5" i="8"/>
  <c r="K4" i="8"/>
  <c r="M4" i="8"/>
  <c r="K10" i="7"/>
  <c r="K7" i="7"/>
  <c r="Q7" i="7"/>
  <c r="Q8" i="7"/>
  <c r="Q9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K5" i="5"/>
  <c r="Q5" i="5"/>
  <c r="Q6" i="5"/>
  <c r="Q7" i="5"/>
  <c r="Q8" i="5"/>
  <c r="Q9" i="5"/>
  <c r="Q10" i="5"/>
  <c r="Q11" i="5"/>
  <c r="Q12" i="5"/>
  <c r="Q13" i="5"/>
  <c r="Q14" i="5"/>
  <c r="K15" i="5"/>
  <c r="P4" i="7"/>
  <c r="R4" i="7"/>
  <c r="L5" i="7"/>
  <c r="J15" i="5"/>
  <c r="I15" i="5"/>
  <c r="I5" i="5"/>
  <c r="I4" i="5"/>
  <c r="N4" i="5"/>
  <c r="G10" i="7"/>
  <c r="G5" i="5"/>
  <c r="L5" i="5"/>
  <c r="G15" i="5"/>
  <c r="O5" i="5"/>
  <c r="O6" i="5"/>
  <c r="O7" i="5"/>
  <c r="O8" i="5"/>
  <c r="O9" i="5"/>
  <c r="O10" i="5"/>
  <c r="O11" i="5"/>
  <c r="O12" i="5"/>
  <c r="O13" i="5"/>
  <c r="O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C3" i="9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C5" i="9"/>
  <c r="C17" i="9"/>
  <c r="K5" i="8"/>
  <c r="M5" i="8"/>
  <c r="I6" i="8"/>
  <c r="P4" i="5"/>
  <c r="R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C4" i="9"/>
  <c r="P5" i="7"/>
  <c r="R5" i="7"/>
  <c r="L6" i="7"/>
  <c r="A8" i="1"/>
  <c r="E7" i="1"/>
  <c r="A6" i="8"/>
  <c r="F7" i="1"/>
  <c r="L6" i="5"/>
  <c r="P5" i="5"/>
  <c r="R5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D5" i="9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D6" i="9"/>
  <c r="E6" i="9"/>
  <c r="C15" i="9"/>
  <c r="E3" i="9"/>
  <c r="D7" i="9"/>
  <c r="E4" i="9"/>
  <c r="C16" i="9"/>
  <c r="K6" i="8"/>
  <c r="M6" i="8"/>
  <c r="I7" i="8"/>
  <c r="L7" i="5"/>
  <c r="P6" i="5"/>
  <c r="R6" i="5"/>
  <c r="F8" i="1"/>
  <c r="A7" i="8"/>
  <c r="E8" i="1"/>
  <c r="A9" i="1"/>
  <c r="L7" i="7"/>
  <c r="P6" i="7"/>
  <c r="R6" i="7"/>
  <c r="E5" i="9"/>
  <c r="A8" i="8"/>
  <c r="A10" i="1"/>
  <c r="E9" i="1"/>
  <c r="F9" i="1"/>
  <c r="L8" i="5"/>
  <c r="P7" i="5"/>
  <c r="R7" i="5"/>
  <c r="I8" i="8"/>
  <c r="K7" i="8"/>
  <c r="M7" i="8"/>
  <c r="P7" i="7"/>
  <c r="R7" i="7"/>
  <c r="L8" i="7"/>
  <c r="L9" i="7"/>
  <c r="P8" i="7"/>
  <c r="R8" i="7"/>
  <c r="A9" i="8"/>
  <c r="E10" i="1"/>
  <c r="F10" i="1"/>
  <c r="A11" i="1"/>
  <c r="K8" i="8"/>
  <c r="M8" i="8"/>
  <c r="I9" i="8"/>
  <c r="P8" i="5"/>
  <c r="R8" i="5"/>
  <c r="L9" i="5"/>
  <c r="I10" i="8"/>
  <c r="K9" i="8"/>
  <c r="M9" i="8"/>
  <c r="P9" i="5"/>
  <c r="R9" i="5"/>
  <c r="L10" i="5"/>
  <c r="F11" i="1"/>
  <c r="E11" i="1"/>
  <c r="A10" i="8"/>
  <c r="A12" i="1"/>
  <c r="P9" i="7"/>
  <c r="R9" i="7"/>
  <c r="L10" i="7"/>
  <c r="L11" i="7"/>
  <c r="P10" i="7"/>
  <c r="R10" i="7"/>
  <c r="F12" i="1"/>
  <c r="A13" i="1"/>
  <c r="A11" i="8"/>
  <c r="E12" i="1"/>
  <c r="L11" i="5"/>
  <c r="P10" i="5"/>
  <c r="R10" i="5"/>
  <c r="I11" i="8"/>
  <c r="K10" i="8"/>
  <c r="M10" i="8"/>
  <c r="A12" i="8"/>
  <c r="E13" i="1"/>
  <c r="F13" i="1"/>
  <c r="A14" i="1"/>
  <c r="L12" i="5"/>
  <c r="P11" i="5"/>
  <c r="R11" i="5"/>
  <c r="K11" i="8"/>
  <c r="M11" i="8"/>
  <c r="I12" i="8"/>
  <c r="P11" i="7"/>
  <c r="R11" i="7"/>
  <c r="L12" i="7"/>
  <c r="A13" i="8"/>
  <c r="E14" i="1"/>
  <c r="A15" i="1"/>
  <c r="F14" i="1"/>
  <c r="I13" i="8"/>
  <c r="K12" i="8"/>
  <c r="M12" i="8"/>
  <c r="L13" i="7"/>
  <c r="P12" i="7"/>
  <c r="R12" i="7"/>
  <c r="L13" i="5"/>
  <c r="P12" i="5"/>
  <c r="R12" i="5"/>
  <c r="P13" i="7"/>
  <c r="R13" i="7"/>
  <c r="L14" i="7"/>
  <c r="F15" i="1"/>
  <c r="A16" i="1"/>
  <c r="A14" i="8"/>
  <c r="E15" i="1"/>
  <c r="P13" i="5"/>
  <c r="R13" i="5"/>
  <c r="L14" i="5"/>
  <c r="I14" i="8"/>
  <c r="K13" i="8"/>
  <c r="M13" i="8"/>
  <c r="L15" i="5"/>
  <c r="P14" i="5"/>
  <c r="R14" i="5"/>
  <c r="F16" i="1"/>
  <c r="A15" i="8"/>
  <c r="E16" i="1"/>
  <c r="A17" i="1"/>
  <c r="P14" i="7"/>
  <c r="R14" i="7"/>
  <c r="L15" i="7"/>
  <c r="I15" i="8"/>
  <c r="K14" i="8"/>
  <c r="M14" i="8"/>
  <c r="P15" i="7"/>
  <c r="R15" i="7"/>
  <c r="L16" i="7"/>
  <c r="I16" i="8"/>
  <c r="K15" i="8"/>
  <c r="M15" i="8"/>
  <c r="A18" i="1"/>
  <c r="E17" i="1"/>
  <c r="A16" i="8"/>
  <c r="F17" i="1"/>
  <c r="L16" i="5"/>
  <c r="P15" i="5"/>
  <c r="R15" i="5"/>
  <c r="K16" i="8"/>
  <c r="M16" i="8"/>
  <c r="I17" i="8"/>
  <c r="P16" i="7"/>
  <c r="R16" i="7"/>
  <c r="L17" i="7"/>
  <c r="P16" i="5"/>
  <c r="R16" i="5"/>
  <c r="L17" i="5"/>
  <c r="A17" i="8"/>
  <c r="E18" i="1"/>
  <c r="F18" i="1"/>
  <c r="A19" i="1"/>
  <c r="P17" i="7"/>
  <c r="R17" i="7"/>
  <c r="L18" i="7"/>
  <c r="F19" i="1"/>
  <c r="E19" i="1"/>
  <c r="A18" i="8"/>
  <c r="A20" i="1"/>
  <c r="P17" i="5"/>
  <c r="R17" i="5"/>
  <c r="L18" i="5"/>
  <c r="K17" i="8"/>
  <c r="M17" i="8"/>
  <c r="I18" i="8"/>
  <c r="P18" i="7"/>
  <c r="R18" i="7"/>
  <c r="L19" i="7"/>
  <c r="P18" i="5"/>
  <c r="R18" i="5"/>
  <c r="L19" i="5"/>
  <c r="I19" i="8"/>
  <c r="K18" i="8"/>
  <c r="M18" i="8"/>
  <c r="F20" i="1"/>
  <c r="A21" i="1"/>
  <c r="A19" i="8"/>
  <c r="E20" i="1"/>
  <c r="L20" i="5"/>
  <c r="P19" i="5"/>
  <c r="R19" i="5"/>
  <c r="P19" i="7"/>
  <c r="R19" i="7"/>
  <c r="L20" i="7"/>
  <c r="A20" i="8"/>
  <c r="E21" i="1"/>
  <c r="A22" i="1"/>
  <c r="F21" i="1"/>
  <c r="K19" i="8"/>
  <c r="M19" i="8"/>
  <c r="I20" i="8"/>
  <c r="P20" i="7"/>
  <c r="R20" i="7"/>
  <c r="L21" i="7"/>
  <c r="A21" i="8"/>
  <c r="F22" i="1"/>
  <c r="A23" i="1"/>
  <c r="E22" i="1"/>
  <c r="I21" i="8"/>
  <c r="K20" i="8"/>
  <c r="M20" i="8"/>
  <c r="L21" i="5"/>
  <c r="P20" i="5"/>
  <c r="R20" i="5"/>
  <c r="P21" i="7"/>
  <c r="R21" i="7"/>
  <c r="L22" i="7"/>
  <c r="I22" i="8"/>
  <c r="K21" i="8"/>
  <c r="M21" i="8"/>
  <c r="P21" i="5"/>
  <c r="R21" i="5"/>
  <c r="L22" i="5"/>
  <c r="F23" i="1"/>
  <c r="A24" i="1"/>
  <c r="A22" i="8"/>
  <c r="E23" i="1"/>
  <c r="I23" i="8"/>
  <c r="K22" i="8"/>
  <c r="M22" i="8"/>
  <c r="L23" i="5"/>
  <c r="P22" i="5"/>
  <c r="R22" i="5"/>
  <c r="L23" i="7"/>
  <c r="P22" i="7"/>
  <c r="R22" i="7"/>
  <c r="F24" i="1"/>
  <c r="A23" i="8"/>
  <c r="E24" i="1"/>
  <c r="A25" i="1"/>
  <c r="L24" i="5"/>
  <c r="P23" i="5"/>
  <c r="R23" i="5"/>
  <c r="A26" i="1"/>
  <c r="E25" i="1"/>
  <c r="A24" i="8"/>
  <c r="F25" i="1"/>
  <c r="P23" i="7"/>
  <c r="R23" i="7"/>
  <c r="L24" i="7"/>
  <c r="I24" i="8"/>
  <c r="K23" i="8"/>
  <c r="M23" i="8"/>
  <c r="L25" i="7"/>
  <c r="P24" i="7"/>
  <c r="R24" i="7"/>
  <c r="A25" i="8"/>
  <c r="F26" i="1"/>
  <c r="E26" i="1"/>
  <c r="A27" i="1"/>
  <c r="K24" i="8"/>
  <c r="M24" i="8"/>
  <c r="I25" i="8"/>
  <c r="L25" i="5"/>
  <c r="P24" i="5"/>
  <c r="R24" i="5"/>
  <c r="L26" i="5"/>
  <c r="P25" i="5"/>
  <c r="R25" i="5"/>
  <c r="K25" i="8"/>
  <c r="M25" i="8"/>
  <c r="I26" i="8"/>
  <c r="E27" i="1"/>
  <c r="F27" i="1"/>
  <c r="A26" i="8"/>
  <c r="A28" i="1"/>
  <c r="P25" i="7"/>
  <c r="R25" i="7"/>
  <c r="L26" i="7"/>
  <c r="F28" i="1"/>
  <c r="A29" i="1"/>
  <c r="E28" i="1"/>
  <c r="A27" i="8"/>
  <c r="I27" i="8"/>
  <c r="K26" i="8"/>
  <c r="M26" i="8"/>
  <c r="P26" i="7"/>
  <c r="R26" i="7"/>
  <c r="L27" i="7"/>
  <c r="P26" i="5"/>
  <c r="R26" i="5"/>
  <c r="L27" i="5"/>
  <c r="K27" i="8"/>
  <c r="M27" i="8"/>
  <c r="I28" i="8"/>
  <c r="P27" i="7"/>
  <c r="R27" i="7"/>
  <c r="L28" i="7"/>
  <c r="L28" i="5"/>
  <c r="P27" i="5"/>
  <c r="R27" i="5"/>
  <c r="A28" i="8"/>
  <c r="F29" i="1"/>
  <c r="E29" i="1"/>
  <c r="A30" i="1"/>
  <c r="L29" i="7"/>
  <c r="P28" i="7"/>
  <c r="R28" i="7"/>
  <c r="A31" i="1"/>
  <c r="A29" i="8"/>
  <c r="E30" i="1"/>
  <c r="F30" i="1"/>
  <c r="I29" i="8"/>
  <c r="K28" i="8"/>
  <c r="M28" i="8"/>
  <c r="L29" i="5"/>
  <c r="P28" i="5"/>
  <c r="R28" i="5"/>
  <c r="P29" i="5"/>
  <c r="R29" i="5"/>
  <c r="L30" i="5"/>
  <c r="I30" i="8"/>
  <c r="K29" i="8"/>
  <c r="M29" i="8"/>
  <c r="A32" i="1"/>
  <c r="A30" i="8"/>
  <c r="F31" i="1"/>
  <c r="E31" i="1"/>
  <c r="P29" i="7"/>
  <c r="R29" i="7"/>
  <c r="L30" i="7"/>
  <c r="I31" i="8"/>
  <c r="K30" i="8"/>
  <c r="M30" i="8"/>
  <c r="L31" i="5"/>
  <c r="P30" i="5"/>
  <c r="R30" i="5"/>
  <c r="P30" i="7"/>
  <c r="R30" i="7"/>
  <c r="L31" i="7"/>
  <c r="E32" i="1"/>
  <c r="A31" i="8"/>
  <c r="A33" i="1"/>
  <c r="F32" i="1"/>
  <c r="P31" i="5"/>
  <c r="R31" i="5"/>
  <c r="L32" i="5"/>
  <c r="P31" i="7"/>
  <c r="R31" i="7"/>
  <c r="L32" i="7"/>
  <c r="E33" i="1"/>
  <c r="F33" i="1"/>
  <c r="A32" i="8"/>
  <c r="A34" i="1"/>
  <c r="I32" i="8"/>
  <c r="K31" i="8"/>
  <c r="M31" i="8"/>
  <c r="I33" i="8"/>
  <c r="K32" i="8"/>
  <c r="M32" i="8"/>
  <c r="A35" i="1"/>
  <c r="A33" i="8"/>
  <c r="F34" i="1"/>
  <c r="E34" i="1"/>
  <c r="P32" i="7"/>
  <c r="R32" i="7"/>
  <c r="L33" i="7"/>
  <c r="L33" i="5"/>
  <c r="P32" i="5"/>
  <c r="R32" i="5"/>
  <c r="P33" i="5"/>
  <c r="R33" i="5"/>
  <c r="L34" i="5"/>
  <c r="L34" i="7"/>
  <c r="P33" i="7"/>
  <c r="R33" i="7"/>
  <c r="A36" i="1"/>
  <c r="F35" i="1"/>
  <c r="E35" i="1"/>
  <c r="A34" i="8"/>
  <c r="I34" i="8"/>
  <c r="K33" i="8"/>
  <c r="M33" i="8"/>
  <c r="L35" i="7"/>
  <c r="P34" i="7"/>
  <c r="R34" i="7"/>
  <c r="L35" i="5"/>
  <c r="P34" i="5"/>
  <c r="R34" i="5"/>
  <c r="I35" i="8"/>
  <c r="K34" i="8"/>
  <c r="M34" i="8"/>
  <c r="E36" i="1"/>
  <c r="F36" i="1"/>
  <c r="A37" i="1"/>
  <c r="A35" i="8"/>
  <c r="P35" i="5"/>
  <c r="R35" i="5"/>
  <c r="L36" i="5"/>
  <c r="F37" i="1"/>
  <c r="E37" i="1"/>
  <c r="A38" i="1"/>
  <c r="A36" i="8"/>
  <c r="I36" i="8"/>
  <c r="K35" i="8"/>
  <c r="M35" i="8"/>
  <c r="P35" i="7"/>
  <c r="R35" i="7"/>
  <c r="L36" i="7"/>
  <c r="K36" i="8"/>
  <c r="M36" i="8"/>
  <c r="I37" i="8"/>
  <c r="L37" i="7"/>
  <c r="P36" i="7"/>
  <c r="R36" i="7"/>
  <c r="P36" i="5"/>
  <c r="R36" i="5"/>
  <c r="L37" i="5"/>
  <c r="A39" i="1"/>
  <c r="F38" i="1"/>
  <c r="A37" i="8"/>
  <c r="E38" i="1"/>
  <c r="A40" i="1"/>
  <c r="E39" i="1"/>
  <c r="A38" i="8"/>
  <c r="F39" i="1"/>
  <c r="P37" i="7"/>
  <c r="R37" i="7"/>
  <c r="L38" i="7"/>
  <c r="L38" i="5"/>
  <c r="P37" i="5"/>
  <c r="R37" i="5"/>
  <c r="K37" i="8"/>
  <c r="M37" i="8"/>
  <c r="I38" i="8"/>
  <c r="P38" i="5"/>
  <c r="R38" i="5"/>
  <c r="L39" i="5"/>
  <c r="I39" i="8"/>
  <c r="K38" i="8"/>
  <c r="M38" i="8"/>
  <c r="L39" i="7"/>
  <c r="P38" i="7"/>
  <c r="R38" i="7"/>
  <c r="E40" i="1"/>
  <c r="F40" i="1"/>
  <c r="A39" i="8"/>
  <c r="A41" i="1"/>
  <c r="K39" i="8"/>
  <c r="M39" i="8"/>
  <c r="I40" i="8"/>
  <c r="E41" i="1"/>
  <c r="A42" i="1"/>
  <c r="F41" i="1"/>
  <c r="A40" i="8"/>
  <c r="P39" i="5"/>
  <c r="R39" i="5"/>
  <c r="L40" i="5"/>
  <c r="L40" i="7"/>
  <c r="P39" i="7"/>
  <c r="R39" i="7"/>
  <c r="A43" i="1"/>
  <c r="F42" i="1"/>
  <c r="E42" i="1"/>
  <c r="A41" i="8"/>
  <c r="L41" i="7"/>
  <c r="P40" i="7"/>
  <c r="R40" i="7"/>
  <c r="L41" i="5"/>
  <c r="P40" i="5"/>
  <c r="R40" i="5"/>
  <c r="K40" i="8"/>
  <c r="M40" i="8"/>
  <c r="I41" i="8"/>
  <c r="L42" i="5"/>
  <c r="P41" i="5"/>
  <c r="R41" i="5"/>
  <c r="K41" i="8"/>
  <c r="M41" i="8"/>
  <c r="I42" i="8"/>
  <c r="P41" i="7"/>
  <c r="R41" i="7"/>
  <c r="L42" i="7"/>
  <c r="E43" i="1"/>
  <c r="F43" i="1"/>
  <c r="A42" i="8"/>
  <c r="A44" i="1"/>
  <c r="I43" i="8"/>
  <c r="K42" i="8"/>
  <c r="M42" i="8"/>
  <c r="A45" i="1"/>
  <c r="A43" i="8"/>
  <c r="E44" i="1"/>
  <c r="F44" i="1"/>
  <c r="L43" i="7"/>
  <c r="P42" i="7"/>
  <c r="R42" i="7"/>
  <c r="P42" i="5"/>
  <c r="R42" i="5"/>
  <c r="L43" i="5"/>
  <c r="L44" i="7"/>
  <c r="P43" i="7"/>
  <c r="R43" i="7"/>
  <c r="E45" i="1"/>
  <c r="F45" i="1"/>
  <c r="A46" i="1"/>
  <c r="A44" i="8"/>
  <c r="P43" i="5"/>
  <c r="R43" i="5"/>
  <c r="L44" i="5"/>
  <c r="I44" i="8"/>
  <c r="K43" i="8"/>
  <c r="M43" i="8"/>
  <c r="L45" i="5"/>
  <c r="P44" i="5"/>
  <c r="R44" i="5"/>
  <c r="K44" i="8"/>
  <c r="M44" i="8"/>
  <c r="I45" i="8"/>
  <c r="A45" i="8"/>
  <c r="A47" i="1"/>
  <c r="F46" i="1"/>
  <c r="E46" i="1"/>
  <c r="P44" i="7"/>
  <c r="R44" i="7"/>
  <c r="L45" i="7"/>
  <c r="K45" i="8"/>
  <c r="M45" i="8"/>
  <c r="I46" i="8"/>
  <c r="L46" i="7"/>
  <c r="P45" i="7"/>
  <c r="R45" i="7"/>
  <c r="A48" i="1"/>
  <c r="A46" i="8"/>
  <c r="F47" i="1"/>
  <c r="E47" i="1"/>
  <c r="P45" i="5"/>
  <c r="R45" i="5"/>
  <c r="L46" i="5"/>
  <c r="L47" i="7"/>
  <c r="P46" i="7"/>
  <c r="R46" i="7"/>
  <c r="I47" i="8"/>
  <c r="K46" i="8"/>
  <c r="M46" i="8"/>
  <c r="P46" i="5"/>
  <c r="R46" i="5"/>
  <c r="L47" i="5"/>
  <c r="A47" i="8"/>
  <c r="E48" i="1"/>
  <c r="A49" i="1"/>
  <c r="F48" i="1"/>
  <c r="I48" i="8"/>
  <c r="K47" i="8"/>
  <c r="M47" i="8"/>
  <c r="P47" i="5"/>
  <c r="R47" i="5"/>
  <c r="L48" i="5"/>
  <c r="A48" i="8"/>
  <c r="E49" i="1"/>
  <c r="A50" i="1"/>
  <c r="F49" i="1"/>
  <c r="L48" i="7"/>
  <c r="P47" i="7"/>
  <c r="R47" i="7"/>
  <c r="L49" i="5"/>
  <c r="P48" i="5"/>
  <c r="R48" i="5"/>
  <c r="F50" i="1"/>
  <c r="E50" i="1"/>
  <c r="A51" i="1"/>
  <c r="A49" i="8"/>
  <c r="P48" i="7"/>
  <c r="R48" i="7"/>
  <c r="L49" i="7"/>
  <c r="I49" i="8"/>
  <c r="K48" i="8"/>
  <c r="M48" i="8"/>
  <c r="L50" i="7"/>
  <c r="P50" i="7"/>
  <c r="R50" i="7"/>
  <c r="P49" i="7"/>
  <c r="R49" i="7"/>
  <c r="K49" i="8"/>
  <c r="M49" i="8"/>
  <c r="I50" i="8"/>
  <c r="E51" i="1"/>
  <c r="A52" i="1"/>
  <c r="A50" i="8"/>
  <c r="F51" i="1"/>
  <c r="L50" i="5"/>
  <c r="P49" i="5"/>
  <c r="R49" i="5"/>
  <c r="I51" i="8"/>
  <c r="K50" i="8"/>
  <c r="M50" i="8"/>
  <c r="P50" i="5"/>
  <c r="R50" i="5"/>
  <c r="L51" i="5"/>
  <c r="A51" i="8"/>
  <c r="E52" i="1"/>
  <c r="F52" i="1"/>
  <c r="A53" i="1"/>
  <c r="E53" i="1"/>
  <c r="A54" i="1"/>
  <c r="F53" i="1"/>
  <c r="A52" i="8"/>
  <c r="P51" i="5"/>
  <c r="R51" i="5"/>
  <c r="L52" i="5"/>
  <c r="K51" i="8"/>
  <c r="M51" i="8"/>
  <c r="I52" i="8"/>
  <c r="K52" i="8"/>
  <c r="M52" i="8"/>
  <c r="I53" i="8"/>
  <c r="L53" i="5"/>
  <c r="P53" i="5"/>
  <c r="R53" i="5"/>
  <c r="P52" i="5"/>
  <c r="R52" i="5"/>
  <c r="A53" i="8"/>
  <c r="F54" i="1"/>
  <c r="E54" i="1"/>
  <c r="A55" i="1"/>
  <c r="A54" i="8"/>
  <c r="F55" i="1"/>
  <c r="E55" i="1"/>
  <c r="A56" i="1"/>
  <c r="I54" i="8"/>
  <c r="K53" i="8"/>
  <c r="M53" i="8"/>
  <c r="A55" i="8"/>
  <c r="E56" i="1"/>
  <c r="F56" i="1"/>
  <c r="A57" i="1"/>
  <c r="I55" i="8"/>
  <c r="K54" i="8"/>
  <c r="M54" i="8"/>
  <c r="A56" i="8"/>
  <c r="F57" i="1"/>
  <c r="E57" i="1"/>
  <c r="A58" i="1"/>
  <c r="I56" i="8"/>
  <c r="K55" i="8"/>
  <c r="M55" i="8"/>
  <c r="A57" i="8"/>
  <c r="F58" i="1"/>
  <c r="A59" i="1"/>
  <c r="E58" i="1"/>
  <c r="I57" i="8"/>
  <c r="K56" i="8"/>
  <c r="M56" i="8"/>
  <c r="A58" i="8"/>
  <c r="E59" i="1"/>
  <c r="F59" i="1"/>
  <c r="A60" i="1"/>
  <c r="I58" i="8"/>
  <c r="K57" i="8"/>
  <c r="M57" i="8"/>
  <c r="A59" i="8"/>
  <c r="E60" i="1"/>
  <c r="A61" i="1"/>
  <c r="F60" i="1"/>
  <c r="I59" i="8"/>
  <c r="K58" i="8"/>
  <c r="M58" i="8"/>
  <c r="A62" i="1"/>
  <c r="F61" i="1"/>
  <c r="A60" i="8"/>
  <c r="E61" i="1"/>
  <c r="I60" i="8"/>
  <c r="K59" i="8"/>
  <c r="M59" i="8"/>
  <c r="K60" i="8"/>
  <c r="M60" i="8"/>
  <c r="I61" i="8"/>
  <c r="A61" i="8"/>
  <c r="F62" i="1"/>
  <c r="A63" i="1"/>
  <c r="E62" i="1"/>
  <c r="K61" i="8"/>
  <c r="M61" i="8"/>
  <c r="I62" i="8"/>
  <c r="A64" i="1"/>
  <c r="F63" i="1"/>
  <c r="A62" i="8"/>
  <c r="E63" i="1"/>
  <c r="I63" i="8"/>
  <c r="K62" i="8"/>
  <c r="M62" i="8"/>
  <c r="A63" i="8"/>
  <c r="E64" i="1"/>
  <c r="A65" i="1"/>
  <c r="F64" i="1"/>
  <c r="A66" i="1"/>
  <c r="A64" i="8"/>
  <c r="F65" i="1"/>
  <c r="E65" i="1"/>
  <c r="K63" i="8"/>
  <c r="M63" i="8"/>
  <c r="I64" i="8"/>
  <c r="K64" i="8"/>
  <c r="M64" i="8"/>
  <c r="I65" i="8"/>
  <c r="A65" i="8"/>
  <c r="F66" i="1"/>
  <c r="E66" i="1"/>
  <c r="A67" i="1"/>
  <c r="E67" i="1"/>
  <c r="A68" i="1"/>
  <c r="F67" i="1"/>
  <c r="A66" i="8"/>
  <c r="I66" i="8"/>
  <c r="K65" i="8"/>
  <c r="M65" i="8"/>
  <c r="A67" i="8"/>
  <c r="E68" i="1"/>
  <c r="F68" i="1"/>
  <c r="A69" i="1"/>
  <c r="I67" i="8"/>
  <c r="K66" i="8"/>
  <c r="M66" i="8"/>
  <c r="E69" i="1"/>
  <c r="A70" i="1"/>
  <c r="A68" i="8"/>
  <c r="F69" i="1"/>
  <c r="K67" i="8"/>
  <c r="M67" i="8"/>
  <c r="I68" i="8"/>
  <c r="I69" i="8"/>
  <c r="K68" i="8"/>
  <c r="M68" i="8"/>
  <c r="A69" i="8"/>
  <c r="F70" i="1"/>
  <c r="E70" i="1"/>
  <c r="A71" i="1"/>
  <c r="A70" i="8"/>
  <c r="F71" i="1"/>
  <c r="E71" i="1"/>
  <c r="A72" i="1"/>
  <c r="K69" i="8"/>
  <c r="M69" i="8"/>
  <c r="I70" i="8"/>
  <c r="A71" i="8"/>
  <c r="E72" i="1"/>
  <c r="F72" i="1"/>
  <c r="A73" i="1"/>
  <c r="I71" i="8"/>
  <c r="K70" i="8"/>
  <c r="M70" i="8"/>
  <c r="F73" i="1"/>
  <c r="E73" i="1"/>
  <c r="A74" i="1"/>
  <c r="A72" i="8"/>
  <c r="I72" i="8"/>
  <c r="K71" i="8"/>
  <c r="M71" i="8"/>
  <c r="K72" i="8"/>
  <c r="M72" i="8"/>
  <c r="I73" i="8"/>
  <c r="A73" i="8"/>
  <c r="F74" i="1"/>
  <c r="A75" i="1"/>
  <c r="E74" i="1"/>
  <c r="I74" i="8"/>
  <c r="K73" i="8"/>
  <c r="M73" i="8"/>
  <c r="A74" i="8"/>
  <c r="F75" i="1"/>
  <c r="E75" i="1"/>
  <c r="A76" i="1"/>
  <c r="A75" i="8"/>
  <c r="E76" i="1"/>
  <c r="A77" i="1"/>
  <c r="F76" i="1"/>
  <c r="I75" i="8"/>
  <c r="K74" i="8"/>
  <c r="M74" i="8"/>
  <c r="A78" i="1"/>
  <c r="E77" i="1"/>
  <c r="A76" i="8"/>
  <c r="F77" i="1"/>
  <c r="K75" i="8"/>
  <c r="M75" i="8"/>
  <c r="I76" i="8"/>
  <c r="K76" i="8"/>
  <c r="M76" i="8"/>
  <c r="I77" i="8"/>
  <c r="A77" i="8"/>
  <c r="F78" i="1"/>
  <c r="A79" i="1"/>
  <c r="E78" i="1"/>
  <c r="K77" i="8"/>
  <c r="M77" i="8"/>
  <c r="I78" i="8"/>
  <c r="A80" i="1"/>
  <c r="A78" i="8"/>
  <c r="F79" i="1"/>
  <c r="E79" i="1"/>
  <c r="A79" i="8"/>
  <c r="E80" i="1"/>
  <c r="F80" i="1"/>
  <c r="A81" i="1"/>
  <c r="K78" i="8"/>
  <c r="M78" i="8"/>
  <c r="I79" i="8"/>
  <c r="K79" i="8"/>
  <c r="M79" i="8"/>
  <c r="I80" i="8"/>
  <c r="A82" i="1"/>
  <c r="A80" i="8"/>
  <c r="E81" i="1"/>
  <c r="F81" i="1"/>
  <c r="A81" i="8"/>
  <c r="F82" i="1"/>
  <c r="E82" i="1"/>
  <c r="A83" i="1"/>
  <c r="K80" i="8"/>
  <c r="M80" i="8"/>
  <c r="I81" i="8"/>
  <c r="E83" i="1"/>
  <c r="A84" i="1"/>
  <c r="A82" i="8"/>
  <c r="F83" i="1"/>
  <c r="I82" i="8"/>
  <c r="K81" i="8"/>
  <c r="M81" i="8"/>
  <c r="I83" i="8"/>
  <c r="K82" i="8"/>
  <c r="M82" i="8"/>
  <c r="A83" i="8"/>
  <c r="E84" i="1"/>
  <c r="F84" i="1"/>
  <c r="A85" i="1"/>
  <c r="E85" i="1"/>
  <c r="A86" i="1"/>
  <c r="F85" i="1"/>
  <c r="A84" i="8"/>
  <c r="K83" i="8"/>
  <c r="M83" i="8"/>
  <c r="I84" i="8"/>
  <c r="K84" i="8"/>
  <c r="M84" i="8"/>
  <c r="I85" i="8"/>
  <c r="A85" i="8"/>
  <c r="A87" i="1"/>
  <c r="E86" i="1"/>
  <c r="F86" i="1"/>
  <c r="A86" i="8"/>
  <c r="F87" i="1"/>
  <c r="E87" i="1"/>
  <c r="A88" i="1"/>
  <c r="K85" i="8"/>
  <c r="M85" i="8"/>
  <c r="I86" i="8"/>
  <c r="E88" i="1"/>
  <c r="F88" i="1"/>
  <c r="A89" i="1"/>
  <c r="A87" i="8"/>
  <c r="I87" i="8"/>
  <c r="K86" i="8"/>
  <c r="M86" i="8"/>
  <c r="F89" i="1"/>
  <c r="E89" i="1"/>
  <c r="A88" i="8"/>
  <c r="A90" i="1"/>
  <c r="I88" i="8"/>
  <c r="K87" i="8"/>
  <c r="M87" i="8"/>
  <c r="I89" i="8"/>
  <c r="K88" i="8"/>
  <c r="M88" i="8"/>
  <c r="A89" i="8"/>
  <c r="A91" i="1"/>
  <c r="F90" i="1"/>
  <c r="E90" i="1"/>
  <c r="F91" i="1"/>
  <c r="E91" i="1"/>
  <c r="A92" i="1"/>
  <c r="A90" i="8"/>
  <c r="K89" i="8"/>
  <c r="M89" i="8"/>
  <c r="I90" i="8"/>
  <c r="I91" i="8"/>
  <c r="K90" i="8"/>
  <c r="M90" i="8"/>
  <c r="F92" i="1"/>
  <c r="A93" i="1"/>
  <c r="A91" i="8"/>
  <c r="E92" i="1"/>
  <c r="A94" i="1"/>
  <c r="A92" i="8"/>
  <c r="F93" i="1"/>
  <c r="E93" i="1"/>
  <c r="I92" i="8"/>
  <c r="K91" i="8"/>
  <c r="M91" i="8"/>
  <c r="K92" i="8"/>
  <c r="M92" i="8"/>
  <c r="I93" i="8"/>
  <c r="A93" i="8"/>
  <c r="F94" i="1"/>
  <c r="A95" i="1"/>
  <c r="E94" i="1"/>
  <c r="K93" i="8"/>
  <c r="M93" i="8"/>
  <c r="I94" i="8"/>
  <c r="A94" i="8"/>
  <c r="F95" i="1"/>
  <c r="E95" i="1"/>
  <c r="A96" i="1"/>
  <c r="A97" i="1"/>
  <c r="A95" i="8"/>
  <c r="F96" i="1"/>
  <c r="E96" i="1"/>
  <c r="I95" i="8"/>
  <c r="K94" i="8"/>
  <c r="M94" i="8"/>
  <c r="K95" i="8"/>
  <c r="M95" i="8"/>
  <c r="I96" i="8"/>
  <c r="A96" i="8"/>
  <c r="A98" i="1"/>
  <c r="E97" i="1"/>
  <c r="F97" i="1"/>
  <c r="A97" i="8"/>
  <c r="E98" i="1"/>
  <c r="F98" i="1"/>
  <c r="A99" i="1"/>
  <c r="I97" i="8"/>
  <c r="K96" i="8"/>
  <c r="M96" i="8"/>
  <c r="A98" i="8"/>
  <c r="F99" i="1"/>
  <c r="A100" i="1"/>
  <c r="E99" i="1"/>
  <c r="K97" i="8"/>
  <c r="M97" i="8"/>
  <c r="I98" i="8"/>
  <c r="A99" i="8"/>
  <c r="E100" i="1"/>
  <c r="A101" i="1"/>
  <c r="F100" i="1"/>
  <c r="I99" i="8"/>
  <c r="K98" i="8"/>
  <c r="M98" i="8"/>
  <c r="E101" i="1"/>
  <c r="A102" i="1"/>
  <c r="A100" i="8"/>
  <c r="F101" i="1"/>
  <c r="K99" i="8"/>
  <c r="M99" i="8"/>
  <c r="I100" i="8"/>
  <c r="K100" i="8"/>
  <c r="M100" i="8"/>
  <c r="I101" i="8"/>
  <c r="A101" i="8"/>
  <c r="A103" i="1"/>
  <c r="E102" i="1"/>
  <c r="F102" i="1"/>
  <c r="A102" i="8"/>
  <c r="F103" i="1"/>
  <c r="E103" i="1"/>
  <c r="A104" i="1"/>
  <c r="K101" i="8"/>
  <c r="M101" i="8"/>
  <c r="I102" i="8"/>
  <c r="F104" i="1"/>
  <c r="A105" i="1"/>
  <c r="E104" i="1"/>
  <c r="A103" i="8"/>
  <c r="I103" i="8"/>
  <c r="K102" i="8"/>
  <c r="M102" i="8"/>
  <c r="I104" i="8"/>
  <c r="K103" i="8"/>
  <c r="M103" i="8"/>
  <c r="F105" i="1"/>
  <c r="E105" i="1"/>
  <c r="A104" i="8"/>
  <c r="A106" i="1"/>
  <c r="E106" i="1"/>
  <c r="A105" i="8"/>
  <c r="F106" i="1"/>
  <c r="K104" i="8"/>
  <c r="M104" i="8"/>
  <c r="I105" i="8"/>
  <c r="K105" i="8"/>
  <c r="M105" i="8"/>
  <c r="C2" i="9"/>
  <c r="C14" i="9"/>
  <c r="C19" i="9"/>
  <c r="E2" i="9"/>
  <c r="C7" i="9"/>
  <c r="E7" i="9"/>
</calcChain>
</file>

<file path=xl/sharedStrings.xml><?xml version="1.0" encoding="utf-8"?>
<sst xmlns="http://schemas.openxmlformats.org/spreadsheetml/2006/main" count="1781" uniqueCount="660">
  <si>
    <t>I. Pong</t>
  </si>
  <si>
    <t>A. Nobrega/M.Yu</t>
  </si>
  <si>
    <t>J. Schmalzle</t>
  </si>
  <si>
    <t>S. Prestemon</t>
  </si>
  <si>
    <t>P. Joshi</t>
  </si>
  <si>
    <t>S. Feher</t>
  </si>
  <si>
    <t>Cable</t>
  </si>
  <si>
    <t>FNAL Coil</t>
  </si>
  <si>
    <t>BNL Coil</t>
  </si>
  <si>
    <t>Magnet Assembly</t>
  </si>
  <si>
    <t>Magnet Vertical Test</t>
  </si>
  <si>
    <t>Cold Mass</t>
  </si>
  <si>
    <t>Accepted</t>
  </si>
  <si>
    <t>Schedule</t>
  </si>
  <si>
    <t>Cable Used</t>
  </si>
  <si>
    <t>Coil Used</t>
  </si>
  <si>
    <t>Magnet Used</t>
  </si>
  <si>
    <t>P6 Label</t>
  </si>
  <si>
    <t>Serial #</t>
  </si>
  <si>
    <t>Actual</t>
  </si>
  <si>
    <t>P6 Assum.</t>
  </si>
  <si>
    <t>Start</t>
  </si>
  <si>
    <t>Finish</t>
  </si>
  <si>
    <t>P6 Logic</t>
  </si>
  <si>
    <t>Location</t>
  </si>
  <si>
    <t>P6 Label/Serial #</t>
  </si>
  <si>
    <t>Actual*</t>
  </si>
  <si>
    <t>P43OL1095</t>
  </si>
  <si>
    <t>Y</t>
  </si>
  <si>
    <t>LARP Cable</t>
  </si>
  <si>
    <t>P43OL1086</t>
  </si>
  <si>
    <t>used</t>
  </si>
  <si>
    <t>QXFA-108</t>
  </si>
  <si>
    <t>N</t>
  </si>
  <si>
    <t>P43OL1092</t>
  </si>
  <si>
    <t>QXFA-202</t>
  </si>
  <si>
    <t>LARP Coil</t>
  </si>
  <si>
    <t>MQXFA-1b</t>
  </si>
  <si>
    <t>MQXFA-P1</t>
  </si>
  <si>
    <t>1b-r</t>
  </si>
  <si>
    <t>MQXFA-02</t>
  </si>
  <si>
    <t>1b</t>
  </si>
  <si>
    <t>LMQXFA-P</t>
  </si>
  <si>
    <t>Practice</t>
  </si>
  <si>
    <t>P43OL1096</t>
  </si>
  <si>
    <t>P43OL1090</t>
  </si>
  <si>
    <t>QXFA-109</t>
  </si>
  <si>
    <t>Q</t>
  </si>
  <si>
    <t>QXFA-203</t>
  </si>
  <si>
    <t>P43OL1097</t>
  </si>
  <si>
    <t>P43OL1091</t>
  </si>
  <si>
    <t>QXFA-110</t>
  </si>
  <si>
    <t>P43OL1099</t>
  </si>
  <si>
    <t>QXFA-204</t>
  </si>
  <si>
    <t>MQXFA-03</t>
  </si>
  <si>
    <t>LMQXFA-01</t>
  </si>
  <si>
    <t>LMQXFA-1</t>
  </si>
  <si>
    <t>P43OL1098</t>
  </si>
  <si>
    <t>QXFP 06</t>
  </si>
  <si>
    <t>P43OL1101</t>
  </si>
  <si>
    <t>used/FNAL</t>
  </si>
  <si>
    <t>QXFA-205</t>
  </si>
  <si>
    <t>MQXFA-05</t>
  </si>
  <si>
    <t>QXFA-111</t>
  </si>
  <si>
    <t>P43OL1103</t>
  </si>
  <si>
    <t>QXFA-206</t>
  </si>
  <si>
    <t>MQXFA-06</t>
  </si>
  <si>
    <t>LMQXFA-02</t>
  </si>
  <si>
    <t>P43OL1100</t>
  </si>
  <si>
    <t>QXFA-112</t>
  </si>
  <si>
    <t>CY-AF</t>
  </si>
  <si>
    <t>P43OL1106</t>
  </si>
  <si>
    <t>QXFA-207</t>
  </si>
  <si>
    <t>MQXFA-07</t>
  </si>
  <si>
    <t>P43OL1094</t>
  </si>
  <si>
    <t>QXFA-113</t>
  </si>
  <si>
    <t>P43OL1111</t>
  </si>
  <si>
    <t>used/BNL</t>
  </si>
  <si>
    <t>QXFA-208</t>
  </si>
  <si>
    <t>Rework of 01</t>
  </si>
  <si>
    <t>LMQXFA-R1</t>
  </si>
  <si>
    <t>P43OL1102</t>
  </si>
  <si>
    <t>QXFA-114</t>
  </si>
  <si>
    <t>P43OL1114</t>
  </si>
  <si>
    <t>QXFA-209</t>
  </si>
  <si>
    <t>QXFA-115</t>
  </si>
  <si>
    <t>P43OL1116</t>
  </si>
  <si>
    <t>QXFA-210</t>
  </si>
  <si>
    <t>MQXFA-04</t>
  </si>
  <si>
    <t>MQXFA-08</t>
  </si>
  <si>
    <t>LMQXFA-03</t>
  </si>
  <si>
    <t>P43OL1105</t>
  </si>
  <si>
    <t>QXFA-116</t>
  </si>
  <si>
    <t>P43OL1120</t>
  </si>
  <si>
    <t>QXFA-211</t>
  </si>
  <si>
    <t>MQXFA-10</t>
  </si>
  <si>
    <t>P43OL1107</t>
  </si>
  <si>
    <t>QXFA-117</t>
  </si>
  <si>
    <t>P43OL1124</t>
  </si>
  <si>
    <t>QXFA-212</t>
  </si>
  <si>
    <t>MQXFA-11</t>
  </si>
  <si>
    <t>LMQXFA-04</t>
  </si>
  <si>
    <t>P43OL1113</t>
  </si>
  <si>
    <t>QXFA-118</t>
  </si>
  <si>
    <t>P43OL1123</t>
  </si>
  <si>
    <t>QXFA-213</t>
  </si>
  <si>
    <t>MQXFA-12</t>
  </si>
  <si>
    <t>P43OL1117</t>
  </si>
  <si>
    <t>QXFA-119</t>
  </si>
  <si>
    <t>CY-F99%</t>
  </si>
  <si>
    <t>P43OL1127</t>
  </si>
  <si>
    <t>QXFA-214</t>
  </si>
  <si>
    <t>MQXFA-13</t>
  </si>
  <si>
    <t>LMQXFA-05</t>
  </si>
  <si>
    <t>P43OL1112</t>
  </si>
  <si>
    <t>P43OL1115</t>
  </si>
  <si>
    <t>QXFA-120</t>
  </si>
  <si>
    <t>P43OL1122</t>
  </si>
  <si>
    <t>QXFA-215</t>
  </si>
  <si>
    <t>MQXFA-14</t>
  </si>
  <si>
    <t>P43OL1125</t>
  </si>
  <si>
    <t>QXFA-121</t>
  </si>
  <si>
    <t>P43OL1128</t>
  </si>
  <si>
    <t>QXFA-216</t>
  </si>
  <si>
    <t>MQXFA-16</t>
  </si>
  <si>
    <t>LMQXFA-06</t>
  </si>
  <si>
    <t>P43OL1126</t>
  </si>
  <si>
    <t>QXFA-122</t>
  </si>
  <si>
    <t>P43OL1129</t>
  </si>
  <si>
    <t>BNL</t>
  </si>
  <si>
    <t>QXFA-217</t>
  </si>
  <si>
    <t>MQXFA-17</t>
  </si>
  <si>
    <t>P43OL1130</t>
  </si>
  <si>
    <t>QXFA-123</t>
  </si>
  <si>
    <t>P43OL1133</t>
  </si>
  <si>
    <t>QXFA-218</t>
  </si>
  <si>
    <t>MQXFA-18</t>
  </si>
  <si>
    <t>LMQXFA-07</t>
  </si>
  <si>
    <t>P43OL1121</t>
  </si>
  <si>
    <t>FNAL</t>
  </si>
  <si>
    <t>QXFA-124</t>
  </si>
  <si>
    <t>P43OL1134</t>
  </si>
  <si>
    <t>QXFA-219</t>
  </si>
  <si>
    <t>MQXFA-19</t>
  </si>
  <si>
    <t>P43OL1131</t>
  </si>
  <si>
    <t>QXFA-125</t>
  </si>
  <si>
    <t>P43OL1135</t>
  </si>
  <si>
    <t>QXFA-220</t>
  </si>
  <si>
    <t>Rework of 03</t>
  </si>
  <si>
    <t>LMQXFA-R2</t>
  </si>
  <si>
    <t>P43OL1132</t>
  </si>
  <si>
    <t>QXFA-126</t>
  </si>
  <si>
    <t>QXFA-221</t>
  </si>
  <si>
    <t>P43OL1136</t>
  </si>
  <si>
    <t>QXFA-127</t>
  </si>
  <si>
    <t>QXFA-222</t>
  </si>
  <si>
    <t>MQXFA-20</t>
  </si>
  <si>
    <t>LMQXFA-08</t>
  </si>
  <si>
    <t>P43OL1137</t>
  </si>
  <si>
    <t>QXFA-128</t>
  </si>
  <si>
    <t>QXFA-223</t>
  </si>
  <si>
    <t>MQXFA-21</t>
  </si>
  <si>
    <t>P43OL1138</t>
  </si>
  <si>
    <t>QXFA-129</t>
  </si>
  <si>
    <t>QXFA-224</t>
  </si>
  <si>
    <t>MQXFA-23</t>
  </si>
  <si>
    <t>LMQXFA-09</t>
  </si>
  <si>
    <t>QXFA-130</t>
  </si>
  <si>
    <t>QXFA-225</t>
  </si>
  <si>
    <t>MQXFA-R2</t>
  </si>
  <si>
    <t>QXFA-131</t>
  </si>
  <si>
    <t>QXFA-226</t>
  </si>
  <si>
    <t>MQXFA-R3</t>
  </si>
  <si>
    <t>LMQXFA-10</t>
  </si>
  <si>
    <t>QXFA-132</t>
  </si>
  <si>
    <t>QXFA-227</t>
  </si>
  <si>
    <t>MQXFA-R4</t>
  </si>
  <si>
    <t>QXFA-133</t>
  </si>
  <si>
    <t>QXFA-228</t>
  </si>
  <si>
    <t>QXFA-134</t>
  </si>
  <si>
    <t>QXFA-229</t>
  </si>
  <si>
    <t>QXFA-135</t>
  </si>
  <si>
    <t>QXFA-230</t>
  </si>
  <si>
    <t>MQXFA-09</t>
  </si>
  <si>
    <t>QXFA-136</t>
  </si>
  <si>
    <t>QXFA-231</t>
  </si>
  <si>
    <t>QXFA-137</t>
  </si>
  <si>
    <t>QXFA-232</t>
  </si>
  <si>
    <t>QXFA-138</t>
  </si>
  <si>
    <t>QXFA-233</t>
  </si>
  <si>
    <t>QXFA-139</t>
  </si>
  <si>
    <t>QXFA-234</t>
  </si>
  <si>
    <t>QXFA-140</t>
  </si>
  <si>
    <t>QXFA-235</t>
  </si>
  <si>
    <t>QXFA-141</t>
  </si>
  <si>
    <t>QXFA-236</t>
  </si>
  <si>
    <t>QXFA-142</t>
  </si>
  <si>
    <t>QXFA-237</t>
  </si>
  <si>
    <t>QXFA-143</t>
  </si>
  <si>
    <t>QXFA-238</t>
  </si>
  <si>
    <t>QXFA-144</t>
  </si>
  <si>
    <t>QXFA-239</t>
  </si>
  <si>
    <t>P43OL1139</t>
  </si>
  <si>
    <t>QXFA-145</t>
  </si>
  <si>
    <t>QXFA-240</t>
  </si>
  <si>
    <t>P43OL1140</t>
  </si>
  <si>
    <t>QXFA-146</t>
  </si>
  <si>
    <t>QXFA-241</t>
  </si>
  <si>
    <t>P43OL1141</t>
  </si>
  <si>
    <t>QXFA-147</t>
  </si>
  <si>
    <t>QXFA-242</t>
  </si>
  <si>
    <t>P43OL1142</t>
  </si>
  <si>
    <t>QXFA-148</t>
  </si>
  <si>
    <t>QXFA-243</t>
  </si>
  <si>
    <t>P43OL1143</t>
  </si>
  <si>
    <t>QXFA-149</t>
  </si>
  <si>
    <t>QXFA-244</t>
  </si>
  <si>
    <t>P43OL1144</t>
  </si>
  <si>
    <t>QXFA-150</t>
  </si>
  <si>
    <t>QXFA-245</t>
  </si>
  <si>
    <t>P43OL1145</t>
  </si>
  <si>
    <t>QXFA-151</t>
  </si>
  <si>
    <t>QXFA-246</t>
  </si>
  <si>
    <t>P43OL1146</t>
  </si>
  <si>
    <t>QXFA-152</t>
  </si>
  <si>
    <t>QXFA-247</t>
  </si>
  <si>
    <t>P43OL1147</t>
  </si>
  <si>
    <t>QXFA-153</t>
  </si>
  <si>
    <t>QXFA-248</t>
  </si>
  <si>
    <t>P43OL1148</t>
  </si>
  <si>
    <t>QXFA-154</t>
  </si>
  <si>
    <t>P43OL1149</t>
  </si>
  <si>
    <t>QXFA-155</t>
  </si>
  <si>
    <t>P43OL1150</t>
  </si>
  <si>
    <t>QXFA-156</t>
  </si>
  <si>
    <t>P43OL1151</t>
  </si>
  <si>
    <t>P43OL1152</t>
  </si>
  <si>
    <t>P43OL1153</t>
  </si>
  <si>
    <t>: Pre-Series coil w/o b6 correction</t>
  </si>
  <si>
    <t>MQXFA-15</t>
  </si>
  <si>
    <t>P43OL1154</t>
  </si>
  <si>
    <t>: Prototype/Pre-Series</t>
  </si>
  <si>
    <t>P43OL1155</t>
  </si>
  <si>
    <t>: CD-3b Scope (ESAAB Feb 2019)</t>
  </si>
  <si>
    <t>P43OL1156</t>
  </si>
  <si>
    <t>: CD-3c Scope (ESAAB Aug 2020)</t>
  </si>
  <si>
    <t>P43OL1157</t>
  </si>
  <si>
    <t>: CD-3 Scope (ESAAB Dec 2021)</t>
  </si>
  <si>
    <t>P43OL1158</t>
  </si>
  <si>
    <t>P43OL1159</t>
  </si>
  <si>
    <t>P43OL1160</t>
  </si>
  <si>
    <t>*Legend for Accepted|Actual Coils Status</t>
  </si>
  <si>
    <t>P43OL1161</t>
  </si>
  <si>
    <t>CY-F%</t>
  </si>
  <si>
    <t>:Indicates the coil is conditionally accepted during fabrication, the % indicates the coil fabrication % complete</t>
  </si>
  <si>
    <t>P43OL1162</t>
  </si>
  <si>
    <t>:Indicates the coil is conditionally accepted after fabrication is 100% complete</t>
  </si>
  <si>
    <t>P43OL1163</t>
  </si>
  <si>
    <t>CY-AM</t>
  </si>
  <si>
    <t>:Indicates the coil is conditionally accepted after Magnet Fabrication</t>
  </si>
  <si>
    <t>P43OL1164</t>
  </si>
  <si>
    <t>:Indicates the coil is fully accepted after Vertical Test (or Horizontal Test if Vertical Test is skipped)</t>
  </si>
  <si>
    <t>P43OL1165</t>
  </si>
  <si>
    <t>: Indicates the coil is quarantined</t>
  </si>
  <si>
    <t>P43OL1166</t>
  </si>
  <si>
    <t>: Indicates the coil is rejected</t>
  </si>
  <si>
    <t>P43OL1167</t>
  </si>
  <si>
    <t>P43OL1168</t>
  </si>
  <si>
    <t>P43OL1169</t>
  </si>
  <si>
    <t>P43OL1170</t>
  </si>
  <si>
    <t>P43OL1171</t>
  </si>
  <si>
    <t>P43OL1172</t>
  </si>
  <si>
    <t>P43OL1173</t>
  </si>
  <si>
    <t>P43OL1174</t>
  </si>
  <si>
    <t>P43OL1175</t>
  </si>
  <si>
    <t>P43OL1176</t>
  </si>
  <si>
    <t>P43OL1177</t>
  </si>
  <si>
    <t>P43OL1178</t>
  </si>
  <si>
    <t>P43OL1179</t>
  </si>
  <si>
    <t>P43OL1180</t>
  </si>
  <si>
    <t>P43OL1181</t>
  </si>
  <si>
    <t>MQXFA-22</t>
  </si>
  <si>
    <t>P43OL1182</t>
  </si>
  <si>
    <t>P43OL1183</t>
  </si>
  <si>
    <t>P43OL1184</t>
  </si>
  <si>
    <t>P43OL1185</t>
  </si>
  <si>
    <t>P43OL1186</t>
  </si>
  <si>
    <t>P43OL1187</t>
  </si>
  <si>
    <t>P43OL1188</t>
  </si>
  <si>
    <t>P43OL1189</t>
  </si>
  <si>
    <t>Rework</t>
  </si>
  <si>
    <t>MQXFA-R1</t>
  </si>
  <si>
    <t>P43OL1190</t>
  </si>
  <si>
    <t>P43OL1191</t>
  </si>
  <si>
    <t>P43OL1192</t>
  </si>
  <si>
    <t>P43OL1193</t>
  </si>
  <si>
    <t>P43OL1194</t>
  </si>
  <si>
    <t>P43OL1195</t>
  </si>
  <si>
    <t>P43OL1196</t>
  </si>
  <si>
    <t>P43OL1197</t>
  </si>
  <si>
    <t>P43OL1198</t>
  </si>
  <si>
    <t>P43OL1199</t>
  </si>
  <si>
    <t>P43OL1200</t>
  </si>
  <si>
    <t>P43OL1201</t>
  </si>
  <si>
    <t>P43OL1202</t>
  </si>
  <si>
    <t>Pre-series QH Trace</t>
  </si>
  <si>
    <t>Series QH Trace</t>
  </si>
  <si>
    <t>ID</t>
  </si>
  <si>
    <t>CERN QC</t>
  </si>
  <si>
    <t>FNAL QC</t>
  </si>
  <si>
    <t xml:space="preserve">Coil </t>
  </si>
  <si>
    <t>Note</t>
  </si>
  <si>
    <t>Cern3-011</t>
  </si>
  <si>
    <t>x</t>
  </si>
  <si>
    <t>QXFA 109</t>
  </si>
  <si>
    <t>221-49-01-1</t>
  </si>
  <si>
    <t>QXFA 215</t>
  </si>
  <si>
    <t xml:space="preserve">Polyimide defect at 2.93 m. Defect was repaired by Trackwise </t>
  </si>
  <si>
    <t>Cern_112</t>
  </si>
  <si>
    <t>QXFA 110</t>
  </si>
  <si>
    <t>221-49-01-2</t>
  </si>
  <si>
    <t>QXFA 123</t>
  </si>
  <si>
    <r>
      <t xml:space="preserve">Cut in polyimide foil at 2.14 m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  <scheme val="minor"/>
      </rPr>
      <t xml:space="preserve"> fixed with Kapton tape </t>
    </r>
  </si>
  <si>
    <t>CERN3-001</t>
  </si>
  <si>
    <t>QXFA 111</t>
  </si>
  <si>
    <t>221-49-01-3</t>
  </si>
  <si>
    <t>QXFA 216</t>
  </si>
  <si>
    <t>Small copper deposit on the polyimide at 0.270 m</t>
  </si>
  <si>
    <t>QXFA 202</t>
  </si>
  <si>
    <t>221-49-02-1</t>
  </si>
  <si>
    <t>221-60-01-01</t>
  </si>
  <si>
    <t>QXFA 203</t>
  </si>
  <si>
    <t>221-49-02-2</t>
  </si>
  <si>
    <t>QH212 fixed at CERN by adding Kapton</t>
  </si>
  <si>
    <t>221-60-01-02</t>
  </si>
  <si>
    <t>QXFA 112</t>
  </si>
  <si>
    <t>221-49-02-3</t>
  </si>
  <si>
    <t>221-60-02-01</t>
  </si>
  <si>
    <t>QXFA 204</t>
  </si>
  <si>
    <t>221-49-03-1</t>
  </si>
  <si>
    <t>Small hole in polyimide film at 1.43 m. Was repaired with self-adhesive polyimide tape, and HV test passed after repair. QH211 fixed at CERN by adding Kapton</t>
  </si>
  <si>
    <t>221-60-02-02</t>
  </si>
  <si>
    <t>QXFA 113</t>
  </si>
  <si>
    <t>221-49-03-2</t>
  </si>
  <si>
    <t>221-60-03-01</t>
  </si>
  <si>
    <t>fail Hipot at BNL, cannot be used in coil</t>
  </si>
  <si>
    <t>221-49-03-3</t>
  </si>
  <si>
    <t>221-60-03-02</t>
  </si>
  <si>
    <t>QXFA 114</t>
  </si>
  <si>
    <t>221-49-04-3</t>
  </si>
  <si>
    <t xml:space="preserve">Traces on the copper coating all along the circuit edges. Small region with reduced copper coating thickness at 1.0 m on the mid left circuit 
(see Figure 12-14)  But still enough copper coating thickness </t>
  </si>
  <si>
    <t>221-60-04-01</t>
  </si>
  <si>
    <t>QXFA 116</t>
  </si>
  <si>
    <t>221-49-06-1</t>
  </si>
  <si>
    <t>Copper coating thickness on the left circuit is slightly less than on the other circuits.HV test: default at 1.65m on the middle right trace (see Figure 12 &amp; 13)
1. repaired by applying self-adhesive Kapton tape on the bottom of the polyimide foil
2. HV test: Conform after reparation. QH213 fixed at CERN by adding Kapton</t>
  </si>
  <si>
    <t>221-60-05-01</t>
  </si>
  <si>
    <t>QXFA 206</t>
  </si>
  <si>
    <t>221-49-07-1</t>
  </si>
  <si>
    <t>221-60-05-02</t>
  </si>
  <si>
    <t>QXFA 115</t>
  </si>
  <si>
    <t>221-49-07-2</t>
  </si>
  <si>
    <t xml:space="preserve">HV test: default at 0.40m on the middle right trace (see Figure 14, 15 &amp; 16)
1. repaired by applying self-adhesive Kapton tape on the bottom of the polyimide foil (QH214 fixed at CERN by adding Kapton)
2. HV test: Conform after reparation </t>
  </si>
  <si>
    <t>221-60-06-01</t>
  </si>
  <si>
    <t>QXFA 209</t>
  </si>
  <si>
    <t>221-49-07-3</t>
  </si>
  <si>
    <t>221-60-06-02</t>
  </si>
  <si>
    <t>QXFA 117</t>
  </si>
  <si>
    <t>221-49-08-1</t>
  </si>
  <si>
    <t>221-60-07-01</t>
  </si>
  <si>
    <t>QXFA 207</t>
  </si>
  <si>
    <t>221-49-08-2</t>
  </si>
  <si>
    <t>221-60-07-02</t>
  </si>
  <si>
    <t>QXFA 119</t>
  </si>
  <si>
    <t>221-49-08-3</t>
  </si>
  <si>
    <t>The copper coating thickness is less than 5 µm on the right trace of the QH, But still higher than 4.0 µm Conform</t>
  </si>
  <si>
    <t>221-60-08-01</t>
  </si>
  <si>
    <t>QXFA 210</t>
  </si>
  <si>
    <t>221-49-09-3</t>
  </si>
  <si>
    <r>
      <t xml:space="preserve">HV test: default at 2.80m on the middle right trace (see Figure 18 &amp; 19)
1. repaired by applying self-adhesive Kapton tape on the bottom of the polyimide foil (QH212 fixed at CERN by adding Kapton)
2. HV test: Conform after reparation     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>3. Trace destructive test, cannot be used in coil</t>
    </r>
  </si>
  <si>
    <t>221-60-08-02</t>
  </si>
  <si>
    <t>QXFA 211</t>
  </si>
  <si>
    <t>221-49-10-1</t>
  </si>
  <si>
    <t>221-60-09-01</t>
  </si>
  <si>
    <t>QXFA 212</t>
  </si>
  <si>
    <t>221-49-10-2</t>
  </si>
  <si>
    <t>221-60-09-02</t>
  </si>
  <si>
    <t>QXFA 121</t>
  </si>
  <si>
    <t>221-49-10-3</t>
  </si>
  <si>
    <t>221-60-09-03</t>
  </si>
  <si>
    <t>QXFA 122</t>
  </si>
  <si>
    <t>221-49-11-1</t>
  </si>
  <si>
    <t>About 4.0 µm Cu at 0.30m on the mid-right circuit (see Figure11)</t>
  </si>
  <si>
    <t>221-60-10-01</t>
  </si>
  <si>
    <t>QXFA 213</t>
  </si>
  <si>
    <t>221-49-11-2</t>
  </si>
  <si>
    <t>221-60-10-02</t>
  </si>
  <si>
    <t>QXFA 214</t>
  </si>
  <si>
    <t>221-49-11-3</t>
  </si>
  <si>
    <t>221-49-12-1</t>
  </si>
  <si>
    <t>221-49-12-2</t>
  </si>
  <si>
    <t>221-49-12-3</t>
  </si>
  <si>
    <t>excessive splatters on heaters top side</t>
  </si>
  <si>
    <t>221-49-13-1</t>
  </si>
  <si>
    <t>221-49-13-2</t>
  </si>
  <si>
    <t>221-49-13-3</t>
  </si>
  <si>
    <t>At approximately 2500mm there is a dented area on stainless surface.</t>
  </si>
  <si>
    <t>221-49-14-1</t>
  </si>
  <si>
    <t>221-49-14-2</t>
  </si>
  <si>
    <t>221-49-14-3</t>
  </si>
  <si>
    <t>221-49-15-1</t>
  </si>
  <si>
    <t>221-49-15-2</t>
  </si>
  <si>
    <t>221-49-15-3</t>
  </si>
  <si>
    <t>221-49-16-1</t>
  </si>
  <si>
    <t>221-49-16-2</t>
  </si>
  <si>
    <t>221-49-16-3</t>
  </si>
  <si>
    <t>221-49-17-1</t>
  </si>
  <si>
    <t>There are three small dents in the stainless steel material at approximately 292.0mm, 1230.0mm and 4000.0mm from one end</t>
  </si>
  <si>
    <t>221-49-17-2</t>
  </si>
  <si>
    <t>Small dents found in copper/Stainless Steel at the following approximate locations: 241.0mm, 3352.0mm and 4152.0mm</t>
  </si>
  <si>
    <t>221-49-17-3</t>
  </si>
  <si>
    <t>221-49-18-1</t>
  </si>
  <si>
    <t>221-49-18-2</t>
  </si>
  <si>
    <t>221-49-18-3</t>
  </si>
  <si>
    <t>221-49-19-1</t>
  </si>
  <si>
    <t>221-49-19-2</t>
  </si>
  <si>
    <t>221-49-19-3</t>
  </si>
  <si>
    <t>221-49-20-1</t>
  </si>
  <si>
    <t>221-49-20-2</t>
  </si>
  <si>
    <t>221-49-20-3</t>
  </si>
  <si>
    <t>221-49-21-1</t>
  </si>
  <si>
    <t>221-49-21-2</t>
  </si>
  <si>
    <t>221-49-21-3</t>
  </si>
  <si>
    <t>221-49-22-1</t>
  </si>
  <si>
    <t>221-49-22-2</t>
  </si>
  <si>
    <t>221-49-22-3</t>
  </si>
  <si>
    <t>Updated:</t>
  </si>
  <si>
    <t>Nov '19 WS</t>
  </si>
  <si>
    <t>T6:Begin UL Cable Fab</t>
  </si>
  <si>
    <t xml:space="preserve">HO:RQD Finish UL Cable Fab </t>
  </si>
  <si>
    <t>T5:Begin Coil</t>
  </si>
  <si>
    <t>T5:Finish Coil</t>
  </si>
  <si>
    <t>T5:Begin Magnet Ass'y</t>
  </si>
  <si>
    <t>T5:Finish Magnet Ass'y</t>
  </si>
  <si>
    <t>AVAIL:Begin Magnet Vert Test</t>
  </si>
  <si>
    <t>T6:Finish Magnet Vert Test</t>
  </si>
  <si>
    <t>Ass'y LMQXFA</t>
  </si>
  <si>
    <t>CryoStating LMQXFA</t>
  </si>
  <si>
    <t>T6:Begin LQXFA</t>
  </si>
  <si>
    <t>T6:Finish LQXFA</t>
  </si>
  <si>
    <t>P6 Schedule</t>
  </si>
  <si>
    <t>Coils (FNAL/BNL)</t>
  </si>
  <si>
    <t>Cryo-Assembly</t>
  </si>
  <si>
    <t>Horizontal Test</t>
  </si>
  <si>
    <t>11-Jan-18 A</t>
  </si>
  <si>
    <t>14-Sep-18 A</t>
  </si>
  <si>
    <t>20-Nov-17 A</t>
  </si>
  <si>
    <t>25-May-18 A</t>
  </si>
  <si>
    <t>26-Oct-18 A</t>
  </si>
  <si>
    <t>22-Mar-2019 A</t>
  </si>
  <si>
    <t>01-Aug-18 A</t>
  </si>
  <si>
    <t>06-Feb-2019 A</t>
  </si>
  <si>
    <t>CryoStating LMQXFA-01 (L)</t>
  </si>
  <si>
    <t>Horizontal Test Cryo-Ass'y LQXFA/B-01</t>
  </si>
  <si>
    <t>19-Jan-18 A</t>
  </si>
  <si>
    <t>31-Aug-18 A</t>
  </si>
  <si>
    <t>31-Jan-18 A</t>
  </si>
  <si>
    <t>13-Jul-18 A</t>
  </si>
  <si>
    <t>25-Mar-2019 A</t>
  </si>
  <si>
    <t>20-Sep-2019 A</t>
  </si>
  <si>
    <t>01-Apr-2019 A</t>
  </si>
  <si>
    <t>08-Jul-2019 A</t>
  </si>
  <si>
    <t>CryoStating LMQXFA-02 (L)</t>
  </si>
  <si>
    <t>Horizontal Test Cryo-Ass'y LQXFA/B-02</t>
  </si>
  <si>
    <t>06-Feb-18 A</t>
  </si>
  <si>
    <t>23-Apr-18 A</t>
  </si>
  <si>
    <t>01-Oct-2019 A</t>
  </si>
  <si>
    <t>CryoStating LMQXFA-03 (L)</t>
  </si>
  <si>
    <t>Horizontal Test Cryo-Ass'y LQXFA/B-03</t>
  </si>
  <si>
    <t>09-Feb-18 A</t>
  </si>
  <si>
    <t>16-Aug-18 A</t>
  </si>
  <si>
    <t>18-Jun-18 A</t>
  </si>
  <si>
    <t>19-Oct-18 A</t>
  </si>
  <si>
    <t>CryoStating LMQXFA-04 (L)</t>
  </si>
  <si>
    <t>Horizontal Test Cryo-Ass'y LQXFA/B-04</t>
  </si>
  <si>
    <t>22-Feb-18 A</t>
  </si>
  <si>
    <t>26-Aug-18 A</t>
  </si>
  <si>
    <t>02-Jul-18 A</t>
  </si>
  <si>
    <t>31-Oct-18 A</t>
  </si>
  <si>
    <t>CryoStating LMQXFA-05 (L)</t>
  </si>
  <si>
    <t>Horizontal Test Cryo-Ass'y LQXFA/B-05</t>
  </si>
  <si>
    <t>27-Mar-18 A</t>
  </si>
  <si>
    <t>20-Aug-18 A</t>
  </si>
  <si>
    <t>19-Dec-18 A</t>
  </si>
  <si>
    <t>CryoStating LMQXFA-R1 Re-Work (L)</t>
  </si>
  <si>
    <t>Horizontal Test Cryo-Ass'y LQXFA/B-R1</t>
  </si>
  <si>
    <t>06-Apr-18 A</t>
  </si>
  <si>
    <t>10-Oct-18 A</t>
  </si>
  <si>
    <t>27-Feb-2019 A</t>
  </si>
  <si>
    <t>CryoStating LMQXFA-R2 Re-Work (L)</t>
  </si>
  <si>
    <t>Horizontal Test Cryo-Ass'y LQXFA/B-R2</t>
  </si>
  <si>
    <t>17-Apr-18 A</t>
  </si>
  <si>
    <t>03-Dec-18 A</t>
  </si>
  <si>
    <t>CryoStating LMQXFA-06 (L)</t>
  </si>
  <si>
    <t>Horizontal Test Cryo-Ass'y LQXFA/B-06</t>
  </si>
  <si>
    <t>09-May-18 A</t>
  </si>
  <si>
    <t>03-Sep-2019 A</t>
  </si>
  <si>
    <t>CryoStating LMQXFA-07 (L)</t>
  </si>
  <si>
    <t>Horizontal Test Cryo-Ass'y LQXFA/B-07</t>
  </si>
  <si>
    <t>18-May-18 A</t>
  </si>
  <si>
    <t>27-Mar-2019 A</t>
  </si>
  <si>
    <t>CryoStating LMQXFA-08 (L)</t>
  </si>
  <si>
    <t>Horizontal Test Cryo-Ass'y LQXFA/B-08</t>
  </si>
  <si>
    <t>30-May-18A</t>
  </si>
  <si>
    <t>11-Sep-18 A</t>
  </si>
  <si>
    <t>08-May-2019 A</t>
  </si>
  <si>
    <t>07-Nov-2019 A</t>
  </si>
  <si>
    <t>CryoStating LMQXFA-09 (L)</t>
  </si>
  <si>
    <t>Horizontal Test Cryo-Ass'y LQXFA/B-09</t>
  </si>
  <si>
    <t>22-Jun-18 A</t>
  </si>
  <si>
    <t>19-Jul-2019 A</t>
  </si>
  <si>
    <t>04-Sep-2019 A</t>
  </si>
  <si>
    <t>CryoStating LMQXFA-10 (L)</t>
  </si>
  <si>
    <t>Horizontal Test Cryo-Ass'y LQXFA/B-10</t>
  </si>
  <si>
    <t>27-Aug-18 A</t>
  </si>
  <si>
    <t>12-Feb-2019 A</t>
  </si>
  <si>
    <t>12-Sep-2019 A</t>
  </si>
  <si>
    <t>05-Sep-18 A</t>
  </si>
  <si>
    <t>28-Oct-2019 A</t>
  </si>
  <si>
    <t>20-Sep-18 A</t>
  </si>
  <si>
    <t>11-Apr-2019 A</t>
  </si>
  <si>
    <t>29-Nov-2019 A</t>
  </si>
  <si>
    <t>01-Oct-18 A</t>
  </si>
  <si>
    <t>31-Jul-2019 A</t>
  </si>
  <si>
    <t>06-Nov-18 A</t>
  </si>
  <si>
    <t>15-Nov-18 A</t>
  </si>
  <si>
    <t>11-Jan-19 A</t>
  </si>
  <si>
    <t>09-May-2019 A</t>
  </si>
  <si>
    <t>17-Jan-19 A</t>
  </si>
  <si>
    <t>04-Feb-2019 A</t>
  </si>
  <si>
    <t>25-Sep-2019 A</t>
  </si>
  <si>
    <t>01-Mar-2019 A</t>
  </si>
  <si>
    <t>15-Mar-2019 A</t>
  </si>
  <si>
    <t>19-Mar-2019 A</t>
  </si>
  <si>
    <t>10-Apr-2019 A</t>
  </si>
  <si>
    <t>16-Apr-2019 A</t>
  </si>
  <si>
    <t>18-Apr-2019 A</t>
  </si>
  <si>
    <t>13-May-2019 A</t>
  </si>
  <si>
    <t>22-May-2019 A</t>
  </si>
  <si>
    <t>31-May-2019 A</t>
  </si>
  <si>
    <t>17-Jun-2019 A</t>
  </si>
  <si>
    <t>01-Jul-2019 A</t>
  </si>
  <si>
    <t>19-Aug-2019 A</t>
  </si>
  <si>
    <t>23-Aug-2019 A</t>
  </si>
  <si>
    <t>30-Aug-2019 A</t>
  </si>
  <si>
    <t>18-Nov-2019 A</t>
  </si>
  <si>
    <t>25-Nov-2019 A</t>
  </si>
  <si>
    <t>09-Dec-2019 A</t>
  </si>
  <si>
    <t>16-Dec-2019 A</t>
  </si>
  <si>
    <t>04-Sep-18 A</t>
  </si>
  <si>
    <t>15-Oct-18 A</t>
  </si>
  <si>
    <t>21-May-2019 A</t>
  </si>
  <si>
    <t>03-Jan-19 A</t>
  </si>
  <si>
    <t>05-Mar-2019 A</t>
  </si>
  <si>
    <t>26-Sep-2019 A</t>
  </si>
  <si>
    <t>01-May-2019 A</t>
  </si>
  <si>
    <t>08-Nov-2019 A</t>
  </si>
  <si>
    <t>04-Jun-2019 A</t>
  </si>
  <si>
    <t>28-Aug-2019 A</t>
  </si>
  <si>
    <t>08-Oct-2019 A</t>
  </si>
  <si>
    <t>12-Nov-2019 A</t>
  </si>
  <si>
    <t>CA</t>
  </si>
  <si>
    <r>
      <rPr>
        <b/>
        <sz val="11"/>
        <color theme="1"/>
        <rFont val="Gulim"/>
        <family val="2"/>
        <charset val="129"/>
      </rPr>
      <t>Δ</t>
    </r>
    <r>
      <rPr>
        <b/>
        <sz val="11"/>
        <color theme="1"/>
        <rFont val="Calibri"/>
        <family val="2"/>
        <scheme val="minor"/>
      </rPr>
      <t>EAC ($K)</t>
    </r>
  </si>
  <si>
    <r>
      <rPr>
        <b/>
        <sz val="11"/>
        <color theme="1"/>
        <rFont val="Gulim"/>
        <family val="2"/>
        <charset val="129"/>
      </rPr>
      <t>Δ</t>
    </r>
    <r>
      <rPr>
        <b/>
        <sz val="11"/>
        <color theme="1"/>
        <rFont val="Calibri"/>
        <family val="2"/>
        <scheme val="minor"/>
      </rPr>
      <t>BAC ($K)</t>
    </r>
  </si>
  <si>
    <t>Net Cost I ($K)</t>
  </si>
  <si>
    <t>302.2.02</t>
  </si>
  <si>
    <t>Strand</t>
  </si>
  <si>
    <t>302.2.03</t>
  </si>
  <si>
    <t>302.2.04</t>
  </si>
  <si>
    <t>Coil Parts</t>
  </si>
  <si>
    <t>302.2.05</t>
  </si>
  <si>
    <t>FNAL Coils</t>
  </si>
  <si>
    <t>302.2.06</t>
  </si>
  <si>
    <t>BNL Coils</t>
  </si>
  <si>
    <t>TOTAL</t>
  </si>
  <si>
    <t>With LOE Adjustment</t>
  </si>
  <si>
    <t>September 2019 Adjustments</t>
  </si>
  <si>
    <t>LOE Adjustment</t>
  </si>
  <si>
    <t>CABLES</t>
  </si>
  <si>
    <t>no LOE adjustment due to 3 month float on these activities</t>
  </si>
  <si>
    <t>COILS</t>
  </si>
  <si>
    <t>#rejected coils above yield assumption @FNAL</t>
  </si>
  <si>
    <t>#rejected coils above yield assumption @BNL</t>
  </si>
  <si>
    <t>Coils/month production rate</t>
  </si>
  <si>
    <t>Added LOE duration</t>
  </si>
  <si>
    <t>LOE Monthly Burn Rate K$</t>
  </si>
  <si>
    <t>Total LOE Adjustment K$</t>
  </si>
  <si>
    <t>%FNAL</t>
  </si>
  <si>
    <t>%BNL</t>
  </si>
  <si>
    <t>Total FNAL LOE Adjust K$</t>
  </si>
  <si>
    <t>Total BNL LOE Adjust K$</t>
  </si>
  <si>
    <t>MAGNETS</t>
  </si>
  <si>
    <t>From Mapping Table</t>
  </si>
  <si>
    <t>Cable CAM Input</t>
  </si>
  <si>
    <t>Cable ΔEAC, ΔBAC</t>
  </si>
  <si>
    <t>Cable Cumulative ΔEAC, ΔBAC</t>
  </si>
  <si>
    <t>Assigned</t>
  </si>
  <si>
    <t xml:space="preserve">% Finished </t>
  </si>
  <si>
    <r>
      <rPr>
        <b/>
        <sz val="11"/>
        <color theme="1"/>
        <rFont val="Gulim"/>
        <family val="2"/>
        <charset val="129"/>
      </rPr>
      <t>Δ</t>
    </r>
    <r>
      <rPr>
        <b/>
        <sz val="11"/>
        <color theme="1"/>
        <rFont val="Calibri"/>
        <family val="2"/>
        <scheme val="minor"/>
      </rPr>
      <t>EAC</t>
    </r>
  </si>
  <si>
    <t>ΔBAC</t>
  </si>
  <si>
    <t>EAC</t>
  </si>
  <si>
    <t>Net Cost I</t>
  </si>
  <si>
    <t>Assumed Failure Legend</t>
  </si>
  <si>
    <t>Assumed Failure?</t>
  </si>
  <si>
    <t>when rejected</t>
  </si>
  <si>
    <t>Project</t>
  </si>
  <si>
    <t>(ΔEAC+ΔBAC)</t>
  </si>
  <si>
    <t>P</t>
  </si>
  <si>
    <t>Planned failure that does not fail</t>
  </si>
  <si>
    <t>-</t>
  </si>
  <si>
    <t>Unplanned failure that does not reassign a planned future failure as a usable coil</t>
  </si>
  <si>
    <t>Unplanned failure that reassigns a planned future failure as a usable coil</t>
  </si>
  <si>
    <t>actual = planned</t>
  </si>
  <si>
    <t>FNAL Coil CAM Input</t>
  </si>
  <si>
    <r>
      <t xml:space="preserve">FNAL Coil </t>
    </r>
    <r>
      <rPr>
        <b/>
        <sz val="11"/>
        <color theme="1"/>
        <rFont val="Gulim"/>
        <family val="2"/>
        <charset val="129"/>
      </rPr>
      <t>Δ</t>
    </r>
    <r>
      <rPr>
        <b/>
        <sz val="11"/>
        <color theme="1"/>
        <rFont val="Calibri"/>
        <family val="2"/>
        <scheme val="minor"/>
      </rPr>
      <t xml:space="preserve">EAC, </t>
    </r>
    <r>
      <rPr>
        <b/>
        <sz val="11"/>
        <color theme="1"/>
        <rFont val="Gulim"/>
        <family val="2"/>
        <charset val="129"/>
      </rPr>
      <t>Δ</t>
    </r>
    <r>
      <rPr>
        <b/>
        <sz val="11"/>
        <color theme="1"/>
        <rFont val="Calibri"/>
        <family val="2"/>
        <scheme val="minor"/>
      </rPr>
      <t>BAC</t>
    </r>
  </si>
  <si>
    <t>FNAL Coil Cumulative ΔEAC, ΔBAC</t>
  </si>
  <si>
    <t>% Recovered</t>
  </si>
  <si>
    <t>ΔEAC</t>
  </si>
  <si>
    <t>Parts</t>
  </si>
  <si>
    <t>Coil Fab</t>
  </si>
  <si>
    <t>Coil</t>
  </si>
  <si>
    <t>BNL Coil CAM Input</t>
  </si>
  <si>
    <r>
      <t xml:space="preserve">BNL Coil </t>
    </r>
    <r>
      <rPr>
        <b/>
        <sz val="11"/>
        <color theme="1"/>
        <rFont val="Gulim"/>
        <family val="2"/>
        <charset val="129"/>
      </rPr>
      <t>Δ</t>
    </r>
    <r>
      <rPr>
        <b/>
        <sz val="11"/>
        <color theme="1"/>
        <rFont val="Calibri"/>
        <family val="2"/>
        <scheme val="minor"/>
      </rPr>
      <t xml:space="preserve">EAC, </t>
    </r>
    <r>
      <rPr>
        <b/>
        <sz val="11"/>
        <color theme="1"/>
        <rFont val="Gulim"/>
        <family val="2"/>
        <charset val="129"/>
      </rPr>
      <t>Δ</t>
    </r>
    <r>
      <rPr>
        <b/>
        <sz val="11"/>
        <color theme="1"/>
        <rFont val="Calibri"/>
        <family val="2"/>
        <scheme val="minor"/>
      </rPr>
      <t>BAC</t>
    </r>
  </si>
  <si>
    <t>BNL Coil Cumulative ΔEAC, ΔBAC</t>
  </si>
  <si>
    <t>Cost ($K)*</t>
  </si>
  <si>
    <t>Yield Assumption</t>
  </si>
  <si>
    <t>Cost/Yield</t>
  </si>
  <si>
    <t>Strand Unit Length</t>
  </si>
  <si>
    <t>Cable Fabrication Unit Length</t>
  </si>
  <si>
    <t>1 set of Coil Parts</t>
  </si>
  <si>
    <t>1 FNAL Coil Fabrication</t>
  </si>
  <si>
    <t>1 BNL Coil Fabrication</t>
  </si>
  <si>
    <t>1 MQXFA Magnet Structure Parts</t>
  </si>
  <si>
    <t>1 MQXFA Magnet Fabrication</t>
  </si>
  <si>
    <t>1 Magnet Structure Disassembly</t>
  </si>
  <si>
    <t>1 Vertical Test</t>
  </si>
  <si>
    <t>1 Cold Mass Assembly Fabrication</t>
  </si>
  <si>
    <t>1 Cold Mass Rework</t>
  </si>
  <si>
    <t>1 Cryostating</t>
  </si>
  <si>
    <t>1 Disassembly of Failed Cryoassembly</t>
  </si>
  <si>
    <t>1 Horizontal Test Trained at BNL</t>
  </si>
  <si>
    <t>1 Horizontal Test Trained at FNAL</t>
  </si>
  <si>
    <t>*Cost is fully loaded and escalated to end of production</t>
  </si>
  <si>
    <t>updated with August 2019 Baseline</t>
  </si>
  <si>
    <t>CY-50%</t>
  </si>
  <si>
    <t>CY-28%</t>
  </si>
  <si>
    <t>CY-F33%</t>
  </si>
  <si>
    <t>CY-F15%</t>
  </si>
  <si>
    <t>Q-75%</t>
  </si>
  <si>
    <t xml:space="preserve"> </t>
  </si>
  <si>
    <t>Past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</si>
</sst>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[$-409]d\-mmm\-yy;@"/>
    <numFmt numFmtId="166" formatCode="_(&quot;$&quot;* #,##0_);_(&quot;$&quot;* \(#,##0\);_(&quot;$&quot;* &quot;-&quot;??_);_(@_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Gulim"/>
      <family val="2"/>
      <charset val="129"/>
    </font>
    <font>
      <b/>
      <sz val="11"/>
      <color theme="1"/>
      <name val="Calibri"/>
      <family val="2"/>
      <charset val="129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Wingdings"/>
      <charset val="2"/>
    </font>
    <font>
      <b/>
      <i/>
      <sz val="11"/>
      <color rgb="FF008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5E0EC"/>
      </patternFill>
    </fill>
    <fill>
      <patternFill patternType="solid">
        <fgColor rgb="FFCC99FF"/>
        <bgColor indexed="64"/>
      </patternFill>
    </fill>
    <fill>
      <patternFill patternType="solid">
        <fgColor rgb="FFFF0000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7" xfId="0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2" borderId="16" xfId="0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4" xfId="0" applyFill="1" applyBorder="1" applyAlignment="1">
      <alignment horizontal="center"/>
    </xf>
    <xf numFmtId="15" fontId="0" fillId="0" borderId="5" xfId="0" applyNumberFormat="1" applyBorder="1" applyAlignment="1">
      <alignment horizontal="right"/>
    </xf>
    <xf numFmtId="15" fontId="0" fillId="0" borderId="8" xfId="0" applyNumberFormat="1" applyBorder="1" applyAlignment="1">
      <alignment horizontal="right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5" fontId="0" fillId="0" borderId="7" xfId="0" applyNumberFormat="1" applyBorder="1"/>
    <xf numFmtId="15" fontId="0" fillId="0" borderId="0" xfId="0" applyNumberFormat="1"/>
    <xf numFmtId="165" fontId="0" fillId="0" borderId="0" xfId="0" applyNumberFormat="1" applyAlignment="1">
      <alignment vertical="center"/>
    </xf>
    <xf numFmtId="165" fontId="0" fillId="0" borderId="7" xfId="0" applyNumberForma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0" fillId="0" borderId="0" xfId="0" applyNumberFormat="1"/>
    <xf numFmtId="165" fontId="2" fillId="0" borderId="5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8" borderId="0" xfId="0" applyFont="1" applyFill="1" applyAlignment="1">
      <alignment horizontal="center"/>
    </xf>
    <xf numFmtId="15" fontId="1" fillId="0" borderId="0" xfId="0" applyNumberFormat="1" applyFont="1" applyAlignment="1">
      <alignment horizontal="right"/>
    </xf>
    <xf numFmtId="15" fontId="1" fillId="0" borderId="5" xfId="0" applyNumberFormat="1" applyFont="1" applyBorder="1" applyAlignment="1">
      <alignment horizontal="right"/>
    </xf>
    <xf numFmtId="0" fontId="0" fillId="6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5" fontId="1" fillId="0" borderId="2" xfId="0" applyNumberFormat="1" applyFont="1" applyBorder="1" applyAlignment="1">
      <alignment horizontal="right"/>
    </xf>
    <xf numFmtId="15" fontId="1" fillId="0" borderId="3" xfId="0" applyNumberFormat="1" applyFont="1" applyBorder="1"/>
    <xf numFmtId="15" fontId="0" fillId="0" borderId="5" xfId="0" applyNumberFormat="1" applyBorder="1"/>
    <xf numFmtId="15" fontId="0" fillId="0" borderId="8" xfId="0" applyNumberFormat="1" applyBorder="1"/>
    <xf numFmtId="0" fontId="0" fillId="9" borderId="0" xfId="0" applyFill="1"/>
    <xf numFmtId="0" fontId="2" fillId="2" borderId="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left"/>
    </xf>
    <xf numFmtId="0" fontId="0" fillId="2" borderId="16" xfId="0" applyFill="1" applyBorder="1"/>
    <xf numFmtId="0" fontId="0" fillId="2" borderId="4" xfId="0" applyFill="1" applyBorder="1"/>
    <xf numFmtId="165" fontId="1" fillId="0" borderId="5" xfId="0" applyNumberFormat="1" applyFont="1" applyBorder="1" applyAlignment="1">
      <alignment horizontal="right"/>
    </xf>
    <xf numFmtId="15" fontId="1" fillId="0" borderId="0" xfId="0" applyNumberFormat="1" applyFont="1"/>
    <xf numFmtId="15" fontId="0" fillId="0" borderId="2" xfId="0" applyNumberFormat="1" applyBorder="1"/>
    <xf numFmtId="15" fontId="0" fillId="0" borderId="3" xfId="0" applyNumberFormat="1" applyBorder="1"/>
    <xf numFmtId="0" fontId="1" fillId="12" borderId="26" xfId="0" applyFont="1" applyFill="1" applyBorder="1" applyAlignment="1">
      <alignment horizontal="center"/>
    </xf>
    <xf numFmtId="9" fontId="1" fillId="12" borderId="26" xfId="0" applyNumberFormat="1" applyFont="1" applyFill="1" applyBorder="1" applyAlignment="1">
      <alignment horizontal="center"/>
    </xf>
    <xf numFmtId="9" fontId="0" fillId="12" borderId="26" xfId="0" applyNumberFormat="1" applyFill="1" applyBorder="1" applyAlignment="1">
      <alignment horizontal="center"/>
    </xf>
    <xf numFmtId="165" fontId="0" fillId="12" borderId="26" xfId="0" applyNumberFormat="1" applyFill="1" applyBorder="1" applyAlignment="1">
      <alignment horizontal="center"/>
    </xf>
    <xf numFmtId="166" fontId="1" fillId="11" borderId="26" xfId="1" applyNumberFormat="1" applyFont="1" applyFill="1" applyBorder="1" applyAlignment="1">
      <alignment horizontal="center"/>
    </xf>
    <xf numFmtId="166" fontId="1" fillId="10" borderId="26" xfId="1" applyNumberFormat="1" applyFont="1" applyFill="1" applyBorder="1" applyAlignment="1">
      <alignment horizontal="center"/>
    </xf>
    <xf numFmtId="166" fontId="0" fillId="11" borderId="26" xfId="1" applyNumberFormat="1" applyFont="1" applyFill="1" applyBorder="1"/>
    <xf numFmtId="166" fontId="0" fillId="10" borderId="26" xfId="1" applyNumberFormat="1" applyFont="1" applyFill="1" applyBorder="1"/>
    <xf numFmtId="166" fontId="0" fillId="0" borderId="0" xfId="1" applyNumberFormat="1" applyFont="1"/>
    <xf numFmtId="166" fontId="6" fillId="11" borderId="26" xfId="1" applyNumberFormat="1" applyFont="1" applyFill="1" applyBorder="1" applyAlignment="1">
      <alignment horizontal="center"/>
    </xf>
    <xf numFmtId="0" fontId="0" fillId="0" borderId="26" xfId="0" applyBorder="1"/>
    <xf numFmtId="166" fontId="0" fillId="10" borderId="26" xfId="0" applyNumberFormat="1" applyFill="1" applyBorder="1"/>
    <xf numFmtId="0" fontId="1" fillId="0" borderId="26" xfId="0" applyFont="1" applyBorder="1"/>
    <xf numFmtId="166" fontId="0" fillId="0" borderId="26" xfId="1" applyNumberFormat="1" applyFont="1" applyBorder="1"/>
    <xf numFmtId="166" fontId="0" fillId="0" borderId="26" xfId="0" applyNumberFormat="1" applyBorder="1"/>
    <xf numFmtId="0" fontId="1" fillId="0" borderId="31" xfId="0" applyFont="1" applyBorder="1"/>
    <xf numFmtId="166" fontId="0" fillId="0" borderId="31" xfId="1" applyNumberFormat="1" applyFont="1" applyBorder="1"/>
    <xf numFmtId="166" fontId="0" fillId="0" borderId="31" xfId="0" applyNumberFormat="1" applyBorder="1"/>
    <xf numFmtId="0" fontId="1" fillId="0" borderId="32" xfId="0" applyFont="1" applyBorder="1"/>
    <xf numFmtId="166" fontId="1" fillId="0" borderId="33" xfId="1" applyNumberFormat="1" applyFont="1" applyBorder="1"/>
    <xf numFmtId="166" fontId="1" fillId="0" borderId="34" xfId="0" applyNumberFormat="1" applyFont="1" applyBorder="1"/>
    <xf numFmtId="0" fontId="1" fillId="0" borderId="35" xfId="0" applyFont="1" applyBorder="1"/>
    <xf numFmtId="166" fontId="0" fillId="0" borderId="35" xfId="1" applyNumberFormat="1" applyFont="1" applyBorder="1"/>
    <xf numFmtId="166" fontId="0" fillId="0" borderId="35" xfId="0" applyNumberFormat="1" applyBorder="1"/>
    <xf numFmtId="0" fontId="6" fillId="0" borderId="33" xfId="0" applyFont="1" applyBorder="1"/>
    <xf numFmtId="0" fontId="1" fillId="0" borderId="34" xfId="0" applyFont="1" applyBorder="1"/>
    <xf numFmtId="166" fontId="1" fillId="13" borderId="36" xfId="1" applyNumberFormat="1" applyFont="1" applyFill="1" applyBorder="1" applyAlignment="1">
      <alignment horizontal="center"/>
    </xf>
    <xf numFmtId="0" fontId="0" fillId="13" borderId="0" xfId="0" applyFill="1"/>
    <xf numFmtId="0" fontId="1" fillId="13" borderId="0" xfId="0" applyFont="1" applyFill="1" applyAlignment="1">
      <alignment horizontal="center"/>
    </xf>
    <xf numFmtId="166" fontId="7" fillId="13" borderId="36" xfId="1" applyNumberFormat="1" applyFont="1" applyFill="1" applyBorder="1" applyAlignment="1">
      <alignment horizontal="left"/>
    </xf>
    <xf numFmtId="0" fontId="4" fillId="13" borderId="0" xfId="0" applyFont="1" applyFill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5" fontId="1" fillId="0" borderId="5" xfId="0" applyNumberFormat="1" applyFont="1" applyBorder="1"/>
    <xf numFmtId="165" fontId="1" fillId="0" borderId="0" xfId="0" applyNumberFormat="1" applyFont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0" fillId="5" borderId="0" xfId="0" applyFill="1" applyAlignment="1">
      <alignment horizontal="center"/>
    </xf>
    <xf numFmtId="166" fontId="6" fillId="14" borderId="33" xfId="1" applyNumberFormat="1" applyFont="1" applyFill="1" applyBorder="1"/>
    <xf numFmtId="166" fontId="0" fillId="14" borderId="35" xfId="1" applyNumberFormat="1" applyFont="1" applyFill="1" applyBorder="1"/>
    <xf numFmtId="166" fontId="0" fillId="14" borderId="26" xfId="1" applyNumberFormat="1" applyFont="1" applyFill="1" applyBorder="1"/>
    <xf numFmtId="166" fontId="0" fillId="14" borderId="31" xfId="1" applyNumberFormat="1" applyFont="1" applyFill="1" applyBorder="1"/>
    <xf numFmtId="166" fontId="1" fillId="14" borderId="33" xfId="1" applyNumberFormat="1" applyFont="1" applyFill="1" applyBorder="1"/>
    <xf numFmtId="15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15" fontId="0" fillId="0" borderId="7" xfId="0" applyNumberFormat="1" applyBorder="1" applyAlignment="1">
      <alignment horizontal="right"/>
    </xf>
    <xf numFmtId="9" fontId="0" fillId="0" borderId="0" xfId="2" applyFont="1"/>
    <xf numFmtId="0" fontId="0" fillId="0" borderId="26" xfId="0" applyBorder="1" applyAlignment="1">
      <alignment horizontal="center"/>
    </xf>
    <xf numFmtId="9" fontId="0" fillId="0" borderId="26" xfId="2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" fillId="14" borderId="26" xfId="0" applyFont="1" applyFill="1" applyBorder="1" applyAlignment="1">
      <alignment horizontal="center" wrapText="1"/>
    </xf>
    <xf numFmtId="0" fontId="1" fillId="14" borderId="26" xfId="0" applyFon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1" fillId="4" borderId="26" xfId="0" applyFont="1" applyFill="1" applyBorder="1"/>
    <xf numFmtId="0" fontId="2" fillId="0" borderId="0" xfId="0" applyFont="1" applyAlignment="1">
      <alignment horizontal="left"/>
    </xf>
    <xf numFmtId="0" fontId="2" fillId="13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17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17" borderId="2" xfId="0" applyFill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0" fillId="0" borderId="0" xfId="0" applyAlignment="1">
      <alignment wrapText="1"/>
    </xf>
    <xf numFmtId="0" fontId="0" fillId="0" borderId="4" xfId="0" applyBorder="1"/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right"/>
    </xf>
    <xf numFmtId="15" fontId="0" fillId="0" borderId="2" xfId="0" applyNumberFormat="1" applyBorder="1" applyAlignment="1">
      <alignment horizontal="right"/>
    </xf>
    <xf numFmtId="15" fontId="0" fillId="0" borderId="0" xfId="0" applyNumberFormat="1" applyBorder="1" applyAlignment="1">
      <alignment horizontal="right"/>
    </xf>
    <xf numFmtId="15" fontId="1" fillId="0" borderId="7" xfId="0" applyNumberFormat="1" applyFont="1" applyBorder="1" applyAlignment="1">
      <alignment horizontal="right"/>
    </xf>
    <xf numFmtId="15" fontId="0" fillId="0" borderId="3" xfId="0" applyNumberFormat="1" applyBorder="1" applyAlignment="1">
      <alignment horizontal="right"/>
    </xf>
    <xf numFmtId="15" fontId="1" fillId="0" borderId="8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1" fillId="0" borderId="7" xfId="0" applyFont="1" applyBorder="1" applyAlignment="1">
      <alignment horizontal="right"/>
    </xf>
    <xf numFmtId="15" fontId="1" fillId="0" borderId="0" xfId="0" applyNumberFormat="1" applyFont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7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561975</xdr:colOff>
      <xdr:row>17</xdr:row>
      <xdr:rowOff>161925</xdr:rowOff>
    </xdr:from>
    <xdr:to>
      <xdr:col>21</xdr:col>
      <xdr:colOff>37483</xdr:colOff>
      <xdr:row>27</xdr:row>
      <xdr:rowOff>47399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1125" y="3429000"/>
          <a:ext cx="4933333" cy="1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AS108"/>
  <sheetViews>
    <sheetView topLeftCell="C1" zoomScale="90" zoomScaleNormal="90" workbookViewId="0">
      <pane ySplit="4" topLeftCell="A5" activePane="bottomLeft" state="frozen"/>
      <selection pane="bottomLeft" activeCell="X13" sqref="X13:X16"/>
    </sheetView>
  </sheetViews>
  <sheetFormatPr defaultColWidth="9.140625" defaultRowHeight="15" outlineLevelCol="1"/>
  <cols>
    <col min="1" max="1" width="8.7109375" style="6" customWidth="1"/>
    <col min="2" max="2" width="10.85546875" style="6" customWidth="1"/>
    <col min="3" max="3" width="12.85546875" style="6" customWidth="1"/>
    <col min="4" max="4" width="14.28515625" style="6" bestFit="1" customWidth="1" collapsed="1"/>
    <col min="5" max="5" width="14.85546875" style="6" hidden="1" customWidth="1" outlineLevel="1"/>
    <col min="6" max="6" width="14.28515625" style="6" hidden="1" customWidth="1" outlineLevel="1"/>
    <col min="7" max="8" width="14.28515625" style="6" customWidth="1"/>
    <col min="9" max="9" width="12.5703125" style="6" customWidth="1"/>
    <col min="10" max="10" width="15.7109375" style="6" customWidth="1"/>
    <col min="11" max="11" width="12.85546875" style="6" customWidth="1"/>
    <col min="12" max="12" width="11.5703125" style="6" customWidth="1" collapsed="1"/>
    <col min="13" max="14" width="14.85546875" style="6" hidden="1" customWidth="1" outlineLevel="1"/>
    <col min="15" max="17" width="12" style="6" customWidth="1"/>
    <col min="18" max="18" width="15.7109375" style="6" bestFit="1" customWidth="1"/>
    <col min="19" max="19" width="10.42578125" style="6" customWidth="1"/>
    <col min="20" max="20" width="11.140625" style="6" customWidth="1" collapsed="1"/>
    <col min="21" max="22" width="14.85546875" style="6" hidden="1" customWidth="1" outlineLevel="1"/>
    <col min="23" max="24" width="11.28515625" style="6" customWidth="1"/>
    <col min="25" max="25" width="10.42578125" style="6" bestFit="1" customWidth="1"/>
    <col min="26" max="27" width="10.5703125" style="6" customWidth="1"/>
    <col min="28" max="28" width="9.85546875" style="6" customWidth="1" collapsed="1"/>
    <col min="29" max="30" width="14.85546875" style="6" hidden="1" customWidth="1" outlineLevel="1"/>
    <col min="31" max="31" width="10.85546875" style="6" bestFit="1" customWidth="1"/>
    <col min="32" max="33" width="10.5703125" style="6" customWidth="1"/>
    <col min="34" max="34" width="9.85546875" style="6" customWidth="1" collapsed="1"/>
    <col min="35" max="35" width="11.5703125" style="6" hidden="1" customWidth="1" outlineLevel="1"/>
    <col min="36" max="36" width="13.5703125" style="6" hidden="1" customWidth="1" outlineLevel="1"/>
    <col min="37" max="38" width="14.5703125" style="6" customWidth="1"/>
    <col min="39" max="39" width="11.28515625" style="6" bestFit="1" customWidth="1"/>
    <col min="40" max="41" width="12.5703125" style="6" customWidth="1"/>
    <col min="42" max="42" width="9.7109375" style="6" customWidth="1" collapsed="1"/>
    <col min="43" max="43" width="9.85546875" style="6" hidden="1" customWidth="1" outlineLevel="1"/>
    <col min="44" max="44" width="12" style="6" hidden="1" customWidth="1" outlineLevel="1"/>
    <col min="45" max="16384" width="9.140625" style="1"/>
  </cols>
  <sheetData>
    <row r="1" spans="1:45" ht="15.75" thickBot="1">
      <c r="A1" s="192" t="s">
        <v>0</v>
      </c>
      <c r="B1" s="193"/>
      <c r="C1" s="193"/>
      <c r="D1" s="193"/>
      <c r="E1" s="193"/>
      <c r="F1" s="194"/>
      <c r="G1" s="195" t="s">
        <v>1</v>
      </c>
      <c r="H1" s="193"/>
      <c r="I1" s="193"/>
      <c r="J1" s="193"/>
      <c r="K1" s="193"/>
      <c r="L1" s="193"/>
      <c r="M1" s="193"/>
      <c r="N1" s="196"/>
      <c r="O1" s="197" t="s">
        <v>2</v>
      </c>
      <c r="P1" s="198"/>
      <c r="Q1" s="198"/>
      <c r="R1" s="198"/>
      <c r="S1" s="198"/>
      <c r="T1" s="198"/>
      <c r="U1" s="198"/>
      <c r="V1" s="198"/>
      <c r="W1" s="199" t="s">
        <v>3</v>
      </c>
      <c r="X1" s="200"/>
      <c r="Y1" s="200"/>
      <c r="Z1" s="200"/>
      <c r="AA1" s="200"/>
      <c r="AB1" s="200"/>
      <c r="AC1" s="200"/>
      <c r="AD1" s="201"/>
      <c r="AE1" s="199" t="s">
        <v>4</v>
      </c>
      <c r="AF1" s="200"/>
      <c r="AG1" s="200"/>
      <c r="AH1" s="200"/>
      <c r="AI1" s="200"/>
      <c r="AJ1" s="201"/>
      <c r="AK1" s="202" t="s">
        <v>5</v>
      </c>
      <c r="AL1" s="203"/>
      <c r="AM1" s="203"/>
      <c r="AN1" s="203"/>
      <c r="AO1" s="203"/>
      <c r="AP1" s="203"/>
      <c r="AQ1" s="203"/>
      <c r="AR1" s="204"/>
    </row>
    <row r="2" spans="1:45" ht="16.5" thickTop="1" thickBot="1">
      <c r="A2" s="190" t="s">
        <v>6</v>
      </c>
      <c r="B2" s="205"/>
      <c r="C2" s="205"/>
      <c r="D2" s="205"/>
      <c r="E2" s="205"/>
      <c r="F2" s="191"/>
      <c r="G2" s="190" t="s">
        <v>7</v>
      </c>
      <c r="H2" s="212"/>
      <c r="I2" s="212"/>
      <c r="J2" s="212"/>
      <c r="K2" s="212"/>
      <c r="L2" s="212"/>
      <c r="M2" s="212"/>
      <c r="N2" s="213"/>
      <c r="O2" s="206" t="s">
        <v>8</v>
      </c>
      <c r="P2" s="207"/>
      <c r="Q2" s="207"/>
      <c r="R2" s="207"/>
      <c r="S2" s="207"/>
      <c r="T2" s="207"/>
      <c r="U2" s="207"/>
      <c r="V2" s="208"/>
      <c r="W2" s="206" t="s">
        <v>9</v>
      </c>
      <c r="X2" s="207"/>
      <c r="Y2" s="207"/>
      <c r="Z2" s="207"/>
      <c r="AA2" s="207"/>
      <c r="AB2" s="207"/>
      <c r="AC2" s="207"/>
      <c r="AD2" s="208"/>
      <c r="AE2" s="206" t="s">
        <v>10</v>
      </c>
      <c r="AF2" s="207"/>
      <c r="AG2" s="207"/>
      <c r="AH2" s="207"/>
      <c r="AI2" s="207"/>
      <c r="AJ2" s="208"/>
      <c r="AK2" s="206" t="s">
        <v>11</v>
      </c>
      <c r="AL2" s="207"/>
      <c r="AM2" s="207"/>
      <c r="AN2" s="207"/>
      <c r="AO2" s="207"/>
      <c r="AP2" s="207"/>
      <c r="AQ2" s="207"/>
      <c r="AR2" s="208"/>
    </row>
    <row r="3" spans="1:45" ht="15.75" thickBot="1">
      <c r="A3" s="2"/>
      <c r="B3" s="3"/>
      <c r="C3" s="190" t="s">
        <v>12</v>
      </c>
      <c r="D3" s="191"/>
      <c r="E3" s="190" t="s">
        <v>13</v>
      </c>
      <c r="F3" s="191"/>
      <c r="G3" s="209" t="s">
        <v>14</v>
      </c>
      <c r="H3" s="210"/>
      <c r="I3" s="211"/>
      <c r="J3" s="3"/>
      <c r="K3" s="190" t="s">
        <v>12</v>
      </c>
      <c r="L3" s="191"/>
      <c r="M3" s="190" t="s">
        <v>13</v>
      </c>
      <c r="N3" s="191"/>
      <c r="O3" s="209" t="s">
        <v>14</v>
      </c>
      <c r="P3" s="210"/>
      <c r="Q3" s="211"/>
      <c r="R3" s="3"/>
      <c r="S3" s="190" t="s">
        <v>12</v>
      </c>
      <c r="T3" s="191"/>
      <c r="U3" s="190" t="s">
        <v>13</v>
      </c>
      <c r="V3" s="191"/>
      <c r="W3" s="190" t="s">
        <v>15</v>
      </c>
      <c r="X3" s="191"/>
      <c r="Y3" s="85"/>
      <c r="Z3" s="3"/>
      <c r="AA3" s="190" t="s">
        <v>12</v>
      </c>
      <c r="AB3" s="191"/>
      <c r="AC3" s="190" t="s">
        <v>13</v>
      </c>
      <c r="AD3" s="191"/>
      <c r="AE3" s="86"/>
      <c r="AF3" s="4"/>
      <c r="AG3" s="190" t="s">
        <v>12</v>
      </c>
      <c r="AH3" s="191"/>
      <c r="AI3" s="190" t="s">
        <v>13</v>
      </c>
      <c r="AJ3" s="191"/>
      <c r="AK3" s="209" t="s">
        <v>16</v>
      </c>
      <c r="AL3" s="211"/>
      <c r="AM3" s="4"/>
      <c r="AN3" s="4"/>
      <c r="AO3" s="190" t="s">
        <v>12</v>
      </c>
      <c r="AP3" s="191"/>
      <c r="AQ3" s="190" t="s">
        <v>13</v>
      </c>
      <c r="AR3" s="191"/>
    </row>
    <row r="4" spans="1:45" ht="15.75" thickBot="1">
      <c r="A4" s="2" t="s">
        <v>17</v>
      </c>
      <c r="B4" s="3" t="s">
        <v>18</v>
      </c>
      <c r="C4" s="5" t="s">
        <v>19</v>
      </c>
      <c r="D4" s="84" t="s">
        <v>20</v>
      </c>
      <c r="E4" s="5" t="s">
        <v>21</v>
      </c>
      <c r="F4" s="84" t="s">
        <v>22</v>
      </c>
      <c r="G4" s="5" t="s">
        <v>23</v>
      </c>
      <c r="H4" s="84" t="s">
        <v>19</v>
      </c>
      <c r="I4" s="84" t="s">
        <v>24</v>
      </c>
      <c r="J4" s="3" t="s">
        <v>25</v>
      </c>
      <c r="K4" s="5" t="s">
        <v>26</v>
      </c>
      <c r="L4" s="5" t="s">
        <v>20</v>
      </c>
      <c r="M4" s="5" t="s">
        <v>21</v>
      </c>
      <c r="N4" s="84" t="s">
        <v>22</v>
      </c>
      <c r="O4" s="5" t="s">
        <v>23</v>
      </c>
      <c r="P4" s="84" t="s">
        <v>19</v>
      </c>
      <c r="Q4" s="84" t="s">
        <v>24</v>
      </c>
      <c r="R4" s="3" t="s">
        <v>25</v>
      </c>
      <c r="S4" s="5" t="s">
        <v>26</v>
      </c>
      <c r="T4" s="84" t="s">
        <v>20</v>
      </c>
      <c r="U4" s="5" t="s">
        <v>21</v>
      </c>
      <c r="V4" s="84" t="s">
        <v>22</v>
      </c>
      <c r="W4" s="5" t="s">
        <v>23</v>
      </c>
      <c r="X4" s="84" t="s">
        <v>19</v>
      </c>
      <c r="Y4" s="5" t="s">
        <v>17</v>
      </c>
      <c r="Z4" s="85" t="s">
        <v>18</v>
      </c>
      <c r="AA4" s="5" t="s">
        <v>19</v>
      </c>
      <c r="AB4" s="5" t="s">
        <v>20</v>
      </c>
      <c r="AC4" s="5" t="s">
        <v>21</v>
      </c>
      <c r="AD4" s="84" t="s">
        <v>22</v>
      </c>
      <c r="AE4" s="5" t="s">
        <v>17</v>
      </c>
      <c r="AF4" s="85" t="s">
        <v>18</v>
      </c>
      <c r="AG4" s="5" t="s">
        <v>19</v>
      </c>
      <c r="AH4" s="84" t="s">
        <v>20</v>
      </c>
      <c r="AI4" s="5" t="s">
        <v>21</v>
      </c>
      <c r="AJ4" s="84" t="s">
        <v>22</v>
      </c>
      <c r="AK4" s="5" t="s">
        <v>23</v>
      </c>
      <c r="AL4" s="84" t="s">
        <v>19</v>
      </c>
      <c r="AM4" s="5" t="s">
        <v>17</v>
      </c>
      <c r="AN4" s="85" t="s">
        <v>18</v>
      </c>
      <c r="AO4" s="5" t="s">
        <v>19</v>
      </c>
      <c r="AP4" s="84" t="s">
        <v>20</v>
      </c>
      <c r="AQ4" s="5" t="s">
        <v>21</v>
      </c>
      <c r="AR4" s="84" t="s">
        <v>22</v>
      </c>
    </row>
    <row r="5" spans="1:45">
      <c r="A5" s="25">
        <v>1</v>
      </c>
      <c r="B5" s="6" t="s">
        <v>27</v>
      </c>
      <c r="C5" s="17" t="s">
        <v>28</v>
      </c>
      <c r="D5" s="17"/>
      <c r="E5" s="73" t="str">
        <f>VLOOKUP($A5,'Schedule Data'!$A$5:$D$106,3,FALSE)</f>
        <v>11-Jan-18 A</v>
      </c>
      <c r="F5" s="74"/>
      <c r="G5" s="7" t="s">
        <v>29</v>
      </c>
      <c r="H5" s="6" t="s">
        <v>30</v>
      </c>
      <c r="I5" s="17" t="s">
        <v>31</v>
      </c>
      <c r="J5" s="56" t="s">
        <v>32</v>
      </c>
      <c r="K5" s="174" t="s">
        <v>33</v>
      </c>
      <c r="L5" s="17" t="s">
        <v>33</v>
      </c>
      <c r="M5" s="64" t="str">
        <f>VLOOKUP($J5,'Schedule Data'!$F$5:$H$101,2,FALSE)</f>
        <v>20-Nov-17 A</v>
      </c>
      <c r="N5" s="17" t="str">
        <f>VLOOKUP($J5,'Schedule Data'!$F$5:$H$101,3,FALSE)</f>
        <v>25-May-18 A</v>
      </c>
      <c r="O5" s="18" t="s">
        <v>29</v>
      </c>
      <c r="P5" s="17" t="s">
        <v>34</v>
      </c>
      <c r="Q5" s="17" t="s">
        <v>31</v>
      </c>
      <c r="R5" s="56" t="s">
        <v>35</v>
      </c>
      <c r="S5" s="178" t="s">
        <v>28</v>
      </c>
      <c r="U5" s="64" t="str">
        <f>VLOOKUP($R5,'Schedule Data'!$F$5:$H$101,2,FALSE)</f>
        <v>04-Sep-18 A</v>
      </c>
      <c r="V5" s="67" t="str">
        <f>VLOOKUP($R5,'Schedule Data'!$F$5:$H$101,3,FALSE)</f>
        <v>27-Feb-2019 A</v>
      </c>
      <c r="W5" s="7" t="s">
        <v>36</v>
      </c>
      <c r="X5" s="9"/>
      <c r="Y5" s="21" t="s">
        <v>37</v>
      </c>
      <c r="Z5" s="20" t="s">
        <v>38</v>
      </c>
      <c r="AA5" s="9"/>
      <c r="AB5" s="9" t="s">
        <v>39</v>
      </c>
      <c r="AC5" s="76" t="str">
        <f>VLOOKUP($Y5,'Schedule Data'!$J$5:$L$101,2,FALSE)</f>
        <v>26-Oct-18 A</v>
      </c>
      <c r="AD5" s="76" t="str">
        <f>VLOOKUP($Y5,'Schedule Data'!$J$5:$L$101,3,FALSE)</f>
        <v>22-Mar-2019 A</v>
      </c>
      <c r="AE5" s="62" t="s">
        <v>40</v>
      </c>
      <c r="AF5" s="20" t="s">
        <v>40</v>
      </c>
      <c r="AG5" s="9"/>
      <c r="AH5" s="20"/>
      <c r="AI5" s="9" t="str">
        <f>VLOOKUP($AE5,'Schedule Data'!$N$5:$P$26,2,FALSE)</f>
        <v>01-Aug-18 A</v>
      </c>
      <c r="AJ5" s="9" t="str">
        <f>VLOOKUP($AE5,'Schedule Data'!$N$5:$P$26,3,FALSE)</f>
        <v>06-Feb-2019 A</v>
      </c>
      <c r="AK5" s="7" t="s">
        <v>41</v>
      </c>
      <c r="AL5" s="9"/>
      <c r="AM5" s="23" t="s">
        <v>42</v>
      </c>
      <c r="AN5" s="9" t="s">
        <v>42</v>
      </c>
      <c r="AO5" s="9"/>
      <c r="AP5" s="20" t="s">
        <v>43</v>
      </c>
      <c r="AQ5" s="79">
        <f>VLOOKUP($AM5,'Schedule Data'!$R$5:$T$101,2,FALSE)</f>
        <v>43893</v>
      </c>
      <c r="AR5" s="79">
        <f>VLOOKUP($AM5,'Schedule Data'!$R$5:$T$101,3,FALSE)</f>
        <v>44055</v>
      </c>
      <c r="AS5" s="11"/>
    </row>
    <row r="6" spans="1:45">
      <c r="A6" s="25">
        <f>A5+1</f>
        <v>2</v>
      </c>
      <c r="B6" s="6" t="s">
        <v>44</v>
      </c>
      <c r="C6" s="6" t="s">
        <v>28</v>
      </c>
      <c r="E6" s="73" t="str">
        <f>VLOOKUP($A6,'Schedule Data'!$A$5:$D$106,3,FALSE)</f>
        <v>19-Jan-18 A</v>
      </c>
      <c r="F6" s="75" t="str">
        <f>VLOOKUP($A6,'Schedule Data'!$A$5:$D$106,4,FALSE)</f>
        <v>31-Aug-18 A</v>
      </c>
      <c r="G6" s="11" t="s">
        <v>29</v>
      </c>
      <c r="H6" s="10" t="s">
        <v>45</v>
      </c>
      <c r="I6" s="10" t="s">
        <v>31</v>
      </c>
      <c r="J6" s="56" t="s">
        <v>46</v>
      </c>
      <c r="K6" s="173" t="s">
        <v>47</v>
      </c>
      <c r="L6" s="17"/>
      <c r="M6" s="64" t="str">
        <f>VLOOKUP($J6,'Schedule Data'!$F$5:$H$101,2,FALSE)</f>
        <v>31-Jan-18 A</v>
      </c>
      <c r="N6" s="17" t="str">
        <f>VLOOKUP($J6,'Schedule Data'!$F$5:$H$101,3,FALSE)</f>
        <v>13-Jul-18 A</v>
      </c>
      <c r="O6" s="25">
        <v>5</v>
      </c>
      <c r="P6" s="17" t="s">
        <v>44</v>
      </c>
      <c r="Q6" s="17" t="s">
        <v>31</v>
      </c>
      <c r="R6" s="57" t="s">
        <v>48</v>
      </c>
      <c r="S6" s="17" t="s">
        <v>70</v>
      </c>
      <c r="U6" s="64" t="str">
        <f>VLOOKUP($R6,'Schedule Data'!$F$5:$H$101,2,FALSE)</f>
        <v>15-Oct-18 A</v>
      </c>
      <c r="V6" s="67" t="str">
        <f>VLOOKUP($R6,'Schedule Data'!$F$5:$H$101,3,FALSE)</f>
        <v>21-May-2019 A</v>
      </c>
      <c r="W6" s="11" t="s">
        <v>36</v>
      </c>
      <c r="Y6" s="27"/>
      <c r="AC6" s="67"/>
      <c r="AD6" s="67"/>
      <c r="AE6" s="25"/>
      <c r="AK6" s="83">
        <v>2</v>
      </c>
      <c r="AL6" s="12"/>
      <c r="AM6" s="41"/>
      <c r="AN6" s="12"/>
      <c r="AO6" s="12"/>
      <c r="AP6" s="12"/>
      <c r="AQ6" s="12"/>
      <c r="AR6" s="13"/>
      <c r="AS6" s="11"/>
    </row>
    <row r="7" spans="1:45">
      <c r="A7" s="25">
        <f t="shared" ref="A7:A70" si="0">A6+1</f>
        <v>3</v>
      </c>
      <c r="B7" s="6" t="s">
        <v>49</v>
      </c>
      <c r="C7" s="6" t="s">
        <v>28</v>
      </c>
      <c r="E7" s="73" t="str">
        <f>VLOOKUP($A7,'Schedule Data'!$A$5:$D$106,3,FALSE)</f>
        <v>06-Feb-18 A</v>
      </c>
      <c r="F7" s="75" t="str">
        <f>VLOOKUP($A7,'Schedule Data'!$A$5:$D$106,4,FALSE)</f>
        <v>31-Aug-18 A</v>
      </c>
      <c r="G7" s="11" t="s">
        <v>29</v>
      </c>
      <c r="H7" s="8" t="s">
        <v>50</v>
      </c>
      <c r="I7" s="8" t="s">
        <v>31</v>
      </c>
      <c r="J7" s="56" t="s">
        <v>51</v>
      </c>
      <c r="K7" s="176" t="s">
        <v>28</v>
      </c>
      <c r="L7" s="17"/>
      <c r="M7" s="64" t="str">
        <f>VLOOKUP($J7,'Schedule Data'!$F$5:$H$101,2,FALSE)</f>
        <v>23-Apr-18 A</v>
      </c>
      <c r="N7" s="17" t="str">
        <f>VLOOKUP($J7,'Schedule Data'!$F$5:$H$101,3,FALSE)</f>
        <v>31-Aug-18 A</v>
      </c>
      <c r="O7" s="25">
        <v>7</v>
      </c>
      <c r="P7" s="17" t="s">
        <v>52</v>
      </c>
      <c r="Q7" s="17" t="s">
        <v>31</v>
      </c>
      <c r="R7" s="56" t="s">
        <v>53</v>
      </c>
      <c r="S7" s="176" t="s">
        <v>28</v>
      </c>
      <c r="U7" s="64" t="str">
        <f>VLOOKUP($R7,'Schedule Data'!$F$5:$H$101,2,FALSE)</f>
        <v>03-Jan-19 A</v>
      </c>
      <c r="V7" s="67" t="str">
        <f>VLOOKUP($R7,'Schedule Data'!$F$5:$H$101,3,FALSE)</f>
        <v>21-May-2019 A</v>
      </c>
      <c r="W7" s="11" t="s">
        <v>36</v>
      </c>
      <c r="Y7" s="27"/>
      <c r="AC7" s="67"/>
      <c r="AD7" s="67"/>
      <c r="AE7" s="25"/>
      <c r="AK7" s="24" t="s">
        <v>54</v>
      </c>
      <c r="AL7" s="14"/>
      <c r="AM7" s="22" t="s">
        <v>55</v>
      </c>
      <c r="AN7" s="14" t="s">
        <v>56</v>
      </c>
      <c r="AO7" s="14"/>
      <c r="AP7" s="19" t="s">
        <v>33</v>
      </c>
      <c r="AQ7" s="79">
        <f>VLOOKUP($AM7,'Schedule Data'!$R$5:$T$101,2,FALSE)</f>
        <v>44075</v>
      </c>
      <c r="AR7" s="79">
        <f>VLOOKUP($AM7,'Schedule Data'!$R$5:$T$101,3,FALSE)</f>
        <v>44152</v>
      </c>
      <c r="AS7" s="11"/>
    </row>
    <row r="8" spans="1:45">
      <c r="A8" s="25">
        <f t="shared" si="0"/>
        <v>4</v>
      </c>
      <c r="B8" s="6" t="s">
        <v>57</v>
      </c>
      <c r="C8" s="17" t="s">
        <v>28</v>
      </c>
      <c r="D8" s="17"/>
      <c r="E8" s="73" t="str">
        <f>VLOOKUP($A8,'Schedule Data'!$A$5:$D$106,3,FALSE)</f>
        <v>09-Feb-18 A</v>
      </c>
      <c r="F8" s="75" t="str">
        <f>VLOOKUP($A8,'Schedule Data'!$A$5:$D$106,4,FALSE)</f>
        <v>16-Aug-18 A</v>
      </c>
      <c r="G8" s="25">
        <v>1</v>
      </c>
      <c r="H8" s="8" t="s">
        <v>27</v>
      </c>
      <c r="I8" s="8" t="s">
        <v>31</v>
      </c>
      <c r="J8" s="57" t="s">
        <v>58</v>
      </c>
      <c r="K8" s="177" t="s">
        <v>28</v>
      </c>
      <c r="L8" s="17"/>
      <c r="M8" s="64" t="str">
        <f>VLOOKUP($J8,'Schedule Data'!$F$5:$H$101,2,FALSE)</f>
        <v>18-Jun-18 A</v>
      </c>
      <c r="N8" s="17" t="str">
        <f>VLOOKUP($J8,'Schedule Data'!$F$5:$H$101,3,FALSE)</f>
        <v>19-Oct-18 A</v>
      </c>
      <c r="O8" s="25">
        <v>9</v>
      </c>
      <c r="P8" s="6" t="s">
        <v>59</v>
      </c>
      <c r="Q8" s="17" t="s">
        <v>60</v>
      </c>
      <c r="R8" s="28" t="s">
        <v>61</v>
      </c>
      <c r="S8" s="174" t="s">
        <v>33</v>
      </c>
      <c r="T8" s="6" t="s">
        <v>33</v>
      </c>
      <c r="U8" s="64" t="str">
        <f>VLOOKUP($R8,'Schedule Data'!$F$5:$H$101,2,FALSE)</f>
        <v>05-Mar-2019 A</v>
      </c>
      <c r="V8" s="67" t="str">
        <f>VLOOKUP($R8,'Schedule Data'!$F$5:$H$101,3,FALSE)</f>
        <v>25-Mar-2019 A</v>
      </c>
      <c r="W8" s="58" t="s">
        <v>58</v>
      </c>
      <c r="X8" s="12"/>
      <c r="Y8" s="41"/>
      <c r="Z8" s="12"/>
      <c r="AA8" s="12"/>
      <c r="AB8" s="12"/>
      <c r="AC8" s="77"/>
      <c r="AD8" s="77"/>
      <c r="AE8" s="26"/>
      <c r="AK8" s="26" t="s">
        <v>62</v>
      </c>
      <c r="AL8" s="12"/>
      <c r="AM8" s="41"/>
      <c r="AN8" s="12"/>
      <c r="AO8" s="12"/>
      <c r="AP8" s="12"/>
      <c r="AQ8" s="12"/>
      <c r="AR8" s="13"/>
      <c r="AS8" s="11"/>
    </row>
    <row r="9" spans="1:45">
      <c r="A9" s="25">
        <f t="shared" si="0"/>
        <v>5</v>
      </c>
      <c r="B9" s="6" t="s">
        <v>52</v>
      </c>
      <c r="C9" s="6" t="s">
        <v>28</v>
      </c>
      <c r="E9" s="73" t="str">
        <f>VLOOKUP($A9,'Schedule Data'!$A$5:$D$106,3,FALSE)</f>
        <v>22-Feb-18 A</v>
      </c>
      <c r="F9" s="75" t="str">
        <f>VLOOKUP($A9,'Schedule Data'!$A$5:$D$106,4,FALSE)</f>
        <v>26-Aug-18 A</v>
      </c>
      <c r="G9" s="25">
        <v>2</v>
      </c>
      <c r="H9" s="17" t="s">
        <v>57</v>
      </c>
      <c r="I9" s="17" t="s">
        <v>31</v>
      </c>
      <c r="J9" s="56" t="s">
        <v>63</v>
      </c>
      <c r="K9" s="176" t="s">
        <v>28</v>
      </c>
      <c r="L9" s="17"/>
      <c r="M9" s="64" t="str">
        <f>VLOOKUP($J9,'Schedule Data'!$F$5:$H$101,2,FALSE)</f>
        <v>02-Jul-18 A</v>
      </c>
      <c r="N9" s="17" t="str">
        <f>VLOOKUP($J9,'Schedule Data'!$F$5:$H$101,3,FALSE)</f>
        <v>31-Oct-18 A</v>
      </c>
      <c r="O9" s="25">
        <v>12</v>
      </c>
      <c r="P9" s="17" t="s">
        <v>64</v>
      </c>
      <c r="Q9" s="17" t="s">
        <v>31</v>
      </c>
      <c r="R9" s="27" t="s">
        <v>65</v>
      </c>
      <c r="S9" s="17" t="s">
        <v>70</v>
      </c>
      <c r="U9" s="64" t="str">
        <f>VLOOKUP($R9,'Schedule Data'!$F$5:$H$101,2,FALSE)</f>
        <v>01-Apr-2019 A</v>
      </c>
      <c r="V9" s="67" t="str">
        <f>VLOOKUP($R9,'Schedule Data'!$F$5:$H$101,3,FALSE)</f>
        <v>26-Sep-2019 A</v>
      </c>
      <c r="W9" s="53">
        <v>202</v>
      </c>
      <c r="X9" s="14">
        <v>202</v>
      </c>
      <c r="Y9" s="22" t="s">
        <v>54</v>
      </c>
      <c r="Z9" s="14" t="s">
        <v>54</v>
      </c>
      <c r="AA9" s="14"/>
      <c r="AB9" s="14"/>
      <c r="AC9" s="76" t="str">
        <f>VLOOKUP($Y9,'Schedule Data'!$J$5:$L$101,2,FALSE)</f>
        <v>25-Mar-2019 A</v>
      </c>
      <c r="AD9" s="76" t="str">
        <f>VLOOKUP($Y9,'Schedule Data'!$J$5:$L$101,3,FALSE)</f>
        <v>20-Sep-2019 A</v>
      </c>
      <c r="AE9" s="52" t="s">
        <v>37</v>
      </c>
      <c r="AF9" s="19" t="s">
        <v>38</v>
      </c>
      <c r="AG9" s="14"/>
      <c r="AH9" s="14"/>
      <c r="AI9" s="76" t="str">
        <f>VLOOKUP($AE9,'Schedule Data'!$N$5:$P$26,2,FALSE)</f>
        <v>01-Apr-2019 A</v>
      </c>
      <c r="AJ9" s="76" t="str">
        <f>VLOOKUP($AE9,'Schedule Data'!$N$5:$P$26,3,FALSE)</f>
        <v>08-Jul-2019 A</v>
      </c>
      <c r="AK9" s="24" t="s">
        <v>66</v>
      </c>
      <c r="AL9" s="14"/>
      <c r="AM9" s="22" t="s">
        <v>67</v>
      </c>
      <c r="AN9" s="14"/>
      <c r="AO9" s="14"/>
      <c r="AP9" s="14"/>
      <c r="AQ9" s="79">
        <f>VLOOKUP($AM9,'Schedule Data'!$R$5:$T$101,2,FALSE)</f>
        <v>44246</v>
      </c>
      <c r="AR9" s="79">
        <f>VLOOKUP($AM9,'Schedule Data'!$R$5:$T$101,3,FALSE)</f>
        <v>44322</v>
      </c>
      <c r="AS9" s="11"/>
    </row>
    <row r="10" spans="1:45">
      <c r="A10" s="25">
        <f t="shared" si="0"/>
        <v>6</v>
      </c>
      <c r="B10" s="17" t="s">
        <v>68</v>
      </c>
      <c r="C10" s="6" t="s">
        <v>28</v>
      </c>
      <c r="E10" s="73" t="str">
        <f>VLOOKUP($A10,'Schedule Data'!$A$5:$D$106,3,FALSE)</f>
        <v>27-Mar-18 A</v>
      </c>
      <c r="F10" s="75" t="str">
        <f>VLOOKUP($A10,'Schedule Data'!$A$5:$D$106,4,FALSE)</f>
        <v>14-Sep-18 A</v>
      </c>
      <c r="G10" s="25">
        <v>3</v>
      </c>
      <c r="H10" s="17" t="s">
        <v>68</v>
      </c>
      <c r="I10" s="17" t="s">
        <v>31</v>
      </c>
      <c r="J10" s="56" t="s">
        <v>69</v>
      </c>
      <c r="K10" s="17" t="s">
        <v>70</v>
      </c>
      <c r="L10" s="17"/>
      <c r="M10" s="64" t="str">
        <f>VLOOKUP($J10,'Schedule Data'!$F$5:$H$101,2,FALSE)</f>
        <v>20-Aug-18 A</v>
      </c>
      <c r="N10" s="17" t="str">
        <f>VLOOKUP($J10,'Schedule Data'!$F$5:$H$101,3,FALSE)</f>
        <v>19-Dec-18 A</v>
      </c>
      <c r="O10" s="25">
        <v>14</v>
      </c>
      <c r="P10" s="17" t="s">
        <v>71</v>
      </c>
      <c r="Q10" s="17" t="s">
        <v>31</v>
      </c>
      <c r="R10" s="28" t="s">
        <v>72</v>
      </c>
      <c r="S10" s="17" t="s">
        <v>70</v>
      </c>
      <c r="U10" s="64" t="str">
        <f>VLOOKUP($R10,'Schedule Data'!$F$5:$H$101,2,FALSE)</f>
        <v>01-May-2019 A</v>
      </c>
      <c r="V10" s="67" t="str">
        <f>VLOOKUP($R10,'Schedule Data'!$F$5:$H$101,3,FALSE)</f>
        <v>08-Nov-2019 A</v>
      </c>
      <c r="W10" s="90">
        <v>204</v>
      </c>
      <c r="X10" s="8">
        <v>204</v>
      </c>
      <c r="Y10" s="27"/>
      <c r="AC10" s="67"/>
      <c r="AD10" s="67"/>
      <c r="AE10" s="25"/>
      <c r="AI10" s="67"/>
      <c r="AJ10" s="80"/>
      <c r="AK10" s="26" t="s">
        <v>73</v>
      </c>
      <c r="AL10" s="12"/>
      <c r="AM10" s="41"/>
      <c r="AN10" s="12"/>
      <c r="AO10" s="12"/>
      <c r="AP10" s="12"/>
      <c r="AQ10" s="12"/>
      <c r="AR10" s="13"/>
      <c r="AS10" s="11"/>
    </row>
    <row r="11" spans="1:45">
      <c r="A11" s="25">
        <f t="shared" si="0"/>
        <v>7</v>
      </c>
      <c r="B11" s="6" t="s">
        <v>59</v>
      </c>
      <c r="C11" s="6" t="s">
        <v>28</v>
      </c>
      <c r="E11" s="73" t="str">
        <f>VLOOKUP($A11,'Schedule Data'!$A$5:$D$106,3,FALSE)</f>
        <v>06-Apr-18 A</v>
      </c>
      <c r="F11" s="75" t="str">
        <f>VLOOKUP($A11,'Schedule Data'!$A$5:$D$106,4,FALSE)</f>
        <v>14-Sep-18 A</v>
      </c>
      <c r="G11" s="25">
        <v>4</v>
      </c>
      <c r="H11" s="17" t="s">
        <v>74</v>
      </c>
      <c r="I11" s="17" t="s">
        <v>31</v>
      </c>
      <c r="J11" s="56" t="s">
        <v>75</v>
      </c>
      <c r="K11" s="17" t="s">
        <v>70</v>
      </c>
      <c r="L11" s="17"/>
      <c r="M11" s="64" t="str">
        <f>VLOOKUP($J11,'Schedule Data'!$F$5:$H$101,2,FALSE)</f>
        <v>10-Oct-18 A</v>
      </c>
      <c r="N11" s="17" t="str">
        <f>VLOOKUP($J11,'Schedule Data'!$F$5:$H$101,3,FALSE)</f>
        <v>27-Feb-2019 A</v>
      </c>
      <c r="O11" s="25">
        <v>16</v>
      </c>
      <c r="P11" s="17" t="s">
        <v>76</v>
      </c>
      <c r="Q11" s="17" t="s">
        <v>77</v>
      </c>
      <c r="R11" s="27" t="s">
        <v>78</v>
      </c>
      <c r="S11" s="174" t="s">
        <v>33</v>
      </c>
      <c r="U11" s="64" t="str">
        <f>VLOOKUP($R11,'Schedule Data'!$F$5:$H$101,2,FALSE)</f>
        <v>04-Jun-2019 A</v>
      </c>
      <c r="V11" s="67" t="str">
        <f>VLOOKUP($R11,'Schedule Data'!$F$5:$H$101,3,FALSE)</f>
        <v>04-Sep-2019 A</v>
      </c>
      <c r="W11" s="54">
        <v>110</v>
      </c>
      <c r="X11" s="6">
        <v>110</v>
      </c>
      <c r="Y11" s="27"/>
      <c r="AC11" s="67"/>
      <c r="AD11" s="67"/>
      <c r="AE11" s="25"/>
      <c r="AI11" s="67"/>
      <c r="AJ11" s="80"/>
      <c r="AK11" s="42" t="s">
        <v>79</v>
      </c>
      <c r="AL11" s="14"/>
      <c r="AM11" s="35" t="s">
        <v>80</v>
      </c>
      <c r="AN11" s="14"/>
      <c r="AO11" s="14"/>
      <c r="AP11" s="14"/>
      <c r="AQ11" s="79">
        <f>VLOOKUP($AM11,'Schedule Data'!$R$5:$T$101,2,FALSE)</f>
        <v>44439</v>
      </c>
      <c r="AR11" s="79">
        <f>VLOOKUP($AM11,'Schedule Data'!$R$5:$T$101,3,FALSE)</f>
        <v>44495</v>
      </c>
      <c r="AS11" s="11"/>
    </row>
    <row r="12" spans="1:45">
      <c r="A12" s="25">
        <f t="shared" si="0"/>
        <v>8</v>
      </c>
      <c r="B12" s="6" t="s">
        <v>81</v>
      </c>
      <c r="C12" s="6" t="s">
        <v>28</v>
      </c>
      <c r="E12" s="73" t="str">
        <f>VLOOKUP($A12,'Schedule Data'!$A$5:$D$106,3,FALSE)</f>
        <v>17-Apr-18 A</v>
      </c>
      <c r="F12" s="75" t="str">
        <f>VLOOKUP($A12,'Schedule Data'!$A$5:$D$106,4,FALSE)</f>
        <v>26-Aug-18 A</v>
      </c>
      <c r="G12" s="25">
        <v>6</v>
      </c>
      <c r="H12" s="17" t="s">
        <v>49</v>
      </c>
      <c r="I12" s="17" t="s">
        <v>31</v>
      </c>
      <c r="J12" s="28" t="s">
        <v>82</v>
      </c>
      <c r="K12" s="173" t="s">
        <v>47</v>
      </c>
      <c r="M12" s="64" t="str">
        <f>VLOOKUP($J12,'Schedule Data'!$F$5:$H$101,2,FALSE)</f>
        <v>03-Dec-18 A</v>
      </c>
      <c r="N12" s="17">
        <f>VLOOKUP($J12,'Schedule Data'!$F$5:$H$101,3,FALSE)</f>
        <v>43801</v>
      </c>
      <c r="O12" s="25">
        <v>18</v>
      </c>
      <c r="P12" s="17" t="s">
        <v>83</v>
      </c>
      <c r="Q12" s="17" t="s">
        <v>31</v>
      </c>
      <c r="R12" s="28" t="s">
        <v>84</v>
      </c>
      <c r="S12" s="17" t="s">
        <v>70</v>
      </c>
      <c r="U12" s="64" t="str">
        <f>VLOOKUP($R12,'Schedule Data'!$F$5:$H$101,2,FALSE)</f>
        <v>28-Aug-2019 A</v>
      </c>
      <c r="V12" s="67">
        <f>VLOOKUP($R12,'Schedule Data'!$F$5:$H$101,3,FALSE)</f>
        <v>43854</v>
      </c>
      <c r="W12" s="55">
        <v>111</v>
      </c>
      <c r="X12" s="12">
        <v>111</v>
      </c>
      <c r="Y12" s="41"/>
      <c r="Z12" s="12"/>
      <c r="AA12" s="12"/>
      <c r="AB12" s="12"/>
      <c r="AC12" s="77"/>
      <c r="AD12" s="77"/>
      <c r="AE12" s="26"/>
      <c r="AF12" s="12"/>
      <c r="AG12" s="12"/>
      <c r="AH12" s="12"/>
      <c r="AI12" s="77"/>
      <c r="AJ12" s="81"/>
      <c r="AK12" s="43"/>
      <c r="AL12" s="12"/>
      <c r="AM12" s="39"/>
      <c r="AN12" s="12"/>
      <c r="AO12" s="12"/>
      <c r="AP12" s="12"/>
      <c r="AQ12" s="12"/>
      <c r="AR12" s="13"/>
      <c r="AS12" s="11"/>
    </row>
    <row r="13" spans="1:45">
      <c r="A13" s="25">
        <f t="shared" si="0"/>
        <v>9</v>
      </c>
      <c r="B13" s="6" t="s">
        <v>64</v>
      </c>
      <c r="C13" s="6" t="s">
        <v>28</v>
      </c>
      <c r="E13" s="73" t="str">
        <f>VLOOKUP($A13,'Schedule Data'!$A$5:$D$106,3,FALSE)</f>
        <v>09-May-18 A</v>
      </c>
      <c r="F13" s="75" t="str">
        <f>VLOOKUP($A13,'Schedule Data'!$A$5:$D$106,4,FALSE)</f>
        <v>31-Aug-18 A</v>
      </c>
      <c r="G13" s="25">
        <v>8</v>
      </c>
      <c r="H13" s="17" t="s">
        <v>81</v>
      </c>
      <c r="I13" s="17" t="s">
        <v>31</v>
      </c>
      <c r="J13" s="27" t="s">
        <v>85</v>
      </c>
      <c r="K13" s="17" t="s">
        <v>70</v>
      </c>
      <c r="M13" s="64" t="str">
        <f>VLOOKUP($J13,'Schedule Data'!$F$5:$H$101,2,FALSE)</f>
        <v>06-Feb-2019 A</v>
      </c>
      <c r="N13" s="64" t="str">
        <f>VLOOKUP($J13,'Schedule Data'!$F$5:$H$101,3,FALSE)</f>
        <v>03-Sep-2019 A</v>
      </c>
      <c r="O13" s="25">
        <v>20</v>
      </c>
      <c r="P13" s="6" t="s">
        <v>86</v>
      </c>
      <c r="Q13" s="17" t="s">
        <v>31</v>
      </c>
      <c r="R13" s="27" t="s">
        <v>87</v>
      </c>
      <c r="S13" s="173" t="s">
        <v>47</v>
      </c>
      <c r="U13" s="64" t="str">
        <f>VLOOKUP($R13,'Schedule Data'!$F$5:$H$101,2,FALSE)</f>
        <v>08-Oct-2019 A</v>
      </c>
      <c r="V13" s="67">
        <f>VLOOKUP($R13,'Schedule Data'!$F$5:$H$101,3,FALSE)</f>
        <v>43888</v>
      </c>
      <c r="W13" s="53">
        <v>203</v>
      </c>
      <c r="X13" s="14">
        <v>203</v>
      </c>
      <c r="Y13" s="22" t="s">
        <v>88</v>
      </c>
      <c r="Z13" s="14"/>
      <c r="AA13" s="14"/>
      <c r="AB13" s="14"/>
      <c r="AC13" s="76" t="str">
        <f>VLOOKUP($Y13,'Schedule Data'!$J$5:$L$101,2,FALSE)</f>
        <v>20-Sep-2019 A</v>
      </c>
      <c r="AD13" s="76">
        <f>VLOOKUP($Y13,'Schedule Data'!$J$5:$L$101,3,FALSE)</f>
        <v>43894</v>
      </c>
      <c r="AE13" s="24" t="s">
        <v>54</v>
      </c>
      <c r="AF13" s="14" t="s">
        <v>54</v>
      </c>
      <c r="AG13" s="14"/>
      <c r="AH13" s="14"/>
      <c r="AI13" s="76" t="str">
        <f>VLOOKUP($AE13,'Schedule Data'!$N$5:$P$26,2,FALSE)</f>
        <v>01-Oct-2019 A</v>
      </c>
      <c r="AJ13" s="76">
        <f>VLOOKUP($AE13,'Schedule Data'!$N$5:$P$26,3,FALSE)</f>
        <v>43859</v>
      </c>
      <c r="AK13" s="42" t="s">
        <v>89</v>
      </c>
      <c r="AL13" s="14"/>
      <c r="AM13" s="47" t="s">
        <v>90</v>
      </c>
      <c r="AN13" s="14"/>
      <c r="AO13" s="14"/>
      <c r="AP13" s="19" t="s">
        <v>33</v>
      </c>
      <c r="AQ13" s="79">
        <f>VLOOKUP($AM13,'Schedule Data'!$R$5:$T$101,2,FALSE)</f>
        <v>44496</v>
      </c>
      <c r="AR13" s="79">
        <f>VLOOKUP($AM13,'Schedule Data'!$R$5:$T$101,3,FALSE)</f>
        <v>44553</v>
      </c>
      <c r="AS13" s="11"/>
    </row>
    <row r="14" spans="1:45">
      <c r="A14" s="25">
        <f t="shared" si="0"/>
        <v>10</v>
      </c>
      <c r="B14" s="6" t="s">
        <v>91</v>
      </c>
      <c r="C14" s="6" t="s">
        <v>28</v>
      </c>
      <c r="E14" s="73" t="str">
        <f>VLOOKUP($A14,'Schedule Data'!$A$5:$D$106,3,FALSE)</f>
        <v>18-May-18 A</v>
      </c>
      <c r="F14" s="75" t="str">
        <f>VLOOKUP($A14,'Schedule Data'!$A$5:$D$106,4,FALSE)</f>
        <v>14-Sep-18 A</v>
      </c>
      <c r="G14" s="25">
        <v>10</v>
      </c>
      <c r="H14" s="6" t="s">
        <v>91</v>
      </c>
      <c r="I14" s="17" t="s">
        <v>31</v>
      </c>
      <c r="J14" s="28" t="s">
        <v>92</v>
      </c>
      <c r="K14" s="17" t="s">
        <v>70</v>
      </c>
      <c r="M14" s="64" t="str">
        <f>VLOOKUP($J14,'Schedule Data'!$F$5:$H$101,2,FALSE)</f>
        <v>27-Mar-2019 A</v>
      </c>
      <c r="N14" s="64" t="str">
        <f>VLOOKUP($J14,'Schedule Data'!$F$5:$H$101,3,FALSE)</f>
        <v>20-Sep-2019 A</v>
      </c>
      <c r="O14" s="30">
        <v>23</v>
      </c>
      <c r="P14" s="17" t="s">
        <v>93</v>
      </c>
      <c r="Q14" s="17" t="s">
        <v>31</v>
      </c>
      <c r="R14" s="27" t="s">
        <v>94</v>
      </c>
      <c r="S14" s="6" t="s">
        <v>653</v>
      </c>
      <c r="U14" s="64" t="str">
        <f>VLOOKUP($R14,'Schedule Data'!$F$5:$H$101,2,FALSE)</f>
        <v>12-Nov-2019 A</v>
      </c>
      <c r="V14" s="67">
        <f>VLOOKUP($R14,'Schedule Data'!$F$5:$H$101,3,FALSE)</f>
        <v>43924</v>
      </c>
      <c r="W14" s="54">
        <v>206</v>
      </c>
      <c r="X14" s="6">
        <v>206</v>
      </c>
      <c r="Y14" s="27"/>
      <c r="AC14" s="67"/>
      <c r="AD14" s="67"/>
      <c r="AE14" s="25"/>
      <c r="AI14" s="67"/>
      <c r="AJ14" s="67"/>
      <c r="AK14" s="43" t="s">
        <v>95</v>
      </c>
      <c r="AL14" s="12"/>
      <c r="AM14" s="48"/>
      <c r="AN14" s="12"/>
      <c r="AO14" s="12"/>
      <c r="AP14" s="12"/>
      <c r="AQ14" s="12"/>
      <c r="AR14" s="13"/>
      <c r="AS14" s="11"/>
    </row>
    <row r="15" spans="1:45">
      <c r="A15" s="25">
        <f t="shared" si="0"/>
        <v>11</v>
      </c>
      <c r="B15" s="6" t="s">
        <v>71</v>
      </c>
      <c r="C15" s="6" t="s">
        <v>28</v>
      </c>
      <c r="D15" s="6" t="s">
        <v>33</v>
      </c>
      <c r="E15" s="73" t="str">
        <f>VLOOKUP($A15,'Schedule Data'!$A$5:$D$106,3,FALSE)</f>
        <v>30-May-18A</v>
      </c>
      <c r="F15" s="75" t="str">
        <f>VLOOKUP($A15,'Schedule Data'!$A$5:$D$106,4,FALSE)</f>
        <v>11-Sep-18 A</v>
      </c>
      <c r="G15" s="25">
        <v>13</v>
      </c>
      <c r="H15" s="17" t="s">
        <v>96</v>
      </c>
      <c r="I15" s="17" t="s">
        <v>31</v>
      </c>
      <c r="J15" s="27" t="s">
        <v>97</v>
      </c>
      <c r="K15" s="6" t="s">
        <v>70</v>
      </c>
      <c r="M15" s="64" t="str">
        <f>VLOOKUP($J15,'Schedule Data'!$F$5:$H$101,2,FALSE)</f>
        <v>08-May-2019 A</v>
      </c>
      <c r="N15" s="64" t="str">
        <f>VLOOKUP($J15,'Schedule Data'!$F$5:$H$101,3,FALSE)</f>
        <v>07-Nov-2019 A</v>
      </c>
      <c r="O15" s="30">
        <v>25</v>
      </c>
      <c r="P15" s="17" t="s">
        <v>98</v>
      </c>
      <c r="Q15" s="17" t="s">
        <v>31</v>
      </c>
      <c r="R15" s="27" t="s">
        <v>99</v>
      </c>
      <c r="S15" s="6" t="s">
        <v>654</v>
      </c>
      <c r="U15" s="64">
        <f>VLOOKUP($R15,'Schedule Data'!$F$5:$H$101,2,FALSE)</f>
        <v>43836</v>
      </c>
      <c r="V15" s="67">
        <f>VLOOKUP($R15,'Schedule Data'!$F$5:$H$101,3,FALSE)</f>
        <v>43955</v>
      </c>
      <c r="W15" s="54">
        <v>112</v>
      </c>
      <c r="X15" s="6">
        <v>112</v>
      </c>
      <c r="Y15" s="27"/>
      <c r="AC15" s="67"/>
      <c r="AD15" s="67"/>
      <c r="AE15" s="25"/>
      <c r="AI15" s="67"/>
      <c r="AJ15" s="67"/>
      <c r="AK15" s="42" t="s">
        <v>100</v>
      </c>
      <c r="AL15" s="14"/>
      <c r="AM15" s="47" t="s">
        <v>101</v>
      </c>
      <c r="AN15" s="14"/>
      <c r="AO15" s="14"/>
      <c r="AP15" s="14"/>
      <c r="AQ15" s="79">
        <f>VLOOKUP($AM15,'Schedule Data'!$R$5:$T$101,2,FALSE)</f>
        <v>44558</v>
      </c>
      <c r="AR15" s="79">
        <f>VLOOKUP($AM15,'Schedule Data'!$R$5:$T$101,3,FALSE)</f>
        <v>44616</v>
      </c>
      <c r="AS15" s="11"/>
    </row>
    <row r="16" spans="1:45">
      <c r="A16" s="25">
        <f t="shared" si="0"/>
        <v>12</v>
      </c>
      <c r="B16" s="6" t="s">
        <v>96</v>
      </c>
      <c r="C16" s="6" t="s">
        <v>28</v>
      </c>
      <c r="E16" s="73" t="str">
        <f>VLOOKUP($A16,'Schedule Data'!$A$5:$D$106,3,FALSE)</f>
        <v>22-Jun-18 A</v>
      </c>
      <c r="F16" s="75" t="str">
        <f>VLOOKUP($A16,'Schedule Data'!$A$5:$D$106,4,FALSE)</f>
        <v>14-Sep-18 A</v>
      </c>
      <c r="G16" s="25">
        <v>15</v>
      </c>
      <c r="H16" s="6" t="s">
        <v>102</v>
      </c>
      <c r="I16" s="17" t="s">
        <v>31</v>
      </c>
      <c r="J16" s="28" t="s">
        <v>103</v>
      </c>
      <c r="K16" s="174" t="s">
        <v>33</v>
      </c>
      <c r="M16" s="64" t="str">
        <f>VLOOKUP($J16,'Schedule Data'!$F$5:$H$101,2,FALSE)</f>
        <v>19-Jul-2019 A</v>
      </c>
      <c r="N16" s="64" t="str">
        <f>VLOOKUP($J16,'Schedule Data'!$F$5:$H$101,3,FALSE)</f>
        <v>04-Sep-2019 A</v>
      </c>
      <c r="O16" s="30">
        <v>27</v>
      </c>
      <c r="P16" s="17" t="s">
        <v>104</v>
      </c>
      <c r="Q16" s="17" t="s">
        <v>31</v>
      </c>
      <c r="R16" s="27" t="s">
        <v>105</v>
      </c>
      <c r="U16" s="64">
        <f>VLOOKUP($R16,'Schedule Data'!$F$5:$H$101,2,FALSE)</f>
        <v>43865</v>
      </c>
      <c r="V16" s="67">
        <f>VLOOKUP($R16,'Schedule Data'!$F$5:$H$101,3,FALSE)</f>
        <v>43984</v>
      </c>
      <c r="W16" s="55">
        <v>115</v>
      </c>
      <c r="X16" s="12">
        <v>113</v>
      </c>
      <c r="Y16" s="41"/>
      <c r="Z16" s="12"/>
      <c r="AA16" s="12"/>
      <c r="AB16" s="12"/>
      <c r="AC16" s="77"/>
      <c r="AD16" s="77"/>
      <c r="AE16" s="26"/>
      <c r="AF16" s="12"/>
      <c r="AG16" s="12"/>
      <c r="AH16" s="12"/>
      <c r="AI16" s="77"/>
      <c r="AJ16" s="77"/>
      <c r="AK16" s="43" t="s">
        <v>106</v>
      </c>
      <c r="AL16" s="12"/>
      <c r="AM16" s="48"/>
      <c r="AN16" s="12"/>
      <c r="AO16" s="12"/>
      <c r="AP16" s="12"/>
      <c r="AQ16" s="12"/>
      <c r="AR16" s="13"/>
      <c r="AS16" s="11"/>
    </row>
    <row r="17" spans="1:45">
      <c r="A17" s="25">
        <f t="shared" si="0"/>
        <v>13</v>
      </c>
      <c r="B17" s="6" t="s">
        <v>76</v>
      </c>
      <c r="C17" s="6" t="s">
        <v>28</v>
      </c>
      <c r="E17" s="73" t="str">
        <f>VLOOKUP($A17,'Schedule Data'!$A$5:$D$106,3,FALSE)</f>
        <v>27-Aug-18 A</v>
      </c>
      <c r="F17" s="75" t="str">
        <f>VLOOKUP($A17,'Schedule Data'!$A$5:$D$106,4,FALSE)</f>
        <v>12-Feb-2019 A</v>
      </c>
      <c r="G17" s="25">
        <v>17</v>
      </c>
      <c r="H17" s="6" t="s">
        <v>107</v>
      </c>
      <c r="I17" s="17" t="s">
        <v>31</v>
      </c>
      <c r="J17" s="27" t="s">
        <v>108</v>
      </c>
      <c r="K17" s="6" t="s">
        <v>109</v>
      </c>
      <c r="M17" s="64" t="str">
        <f>VLOOKUP($J17,'Schedule Data'!$F$5:$H$101,2,FALSE)</f>
        <v>12-Sep-2019 A</v>
      </c>
      <c r="N17" s="64">
        <f>VLOOKUP($J17,'Schedule Data'!$F$5:$H$101,3,FALSE)</f>
        <v>43833</v>
      </c>
      <c r="O17" s="30">
        <v>29</v>
      </c>
      <c r="P17" s="17" t="s">
        <v>110</v>
      </c>
      <c r="Q17" s="17" t="s">
        <v>129</v>
      </c>
      <c r="R17" s="33" t="s">
        <v>111</v>
      </c>
      <c r="U17" s="64">
        <f>VLOOKUP($R17,'Schedule Data'!$F$5:$H$101,2,FALSE)</f>
        <v>43893</v>
      </c>
      <c r="V17" s="67">
        <f>VLOOKUP($R17,'Schedule Data'!$F$5:$H$101,3,FALSE)</f>
        <v>44012</v>
      </c>
      <c r="W17" s="24">
        <v>207</v>
      </c>
      <c r="X17" s="14"/>
      <c r="Y17" s="22" t="s">
        <v>62</v>
      </c>
      <c r="Z17" s="14"/>
      <c r="AA17" s="14"/>
      <c r="AB17" s="14"/>
      <c r="AC17" s="76">
        <f>VLOOKUP($Y17,'Schedule Data'!$J$5:$L$101,2,FALSE)</f>
        <v>43865</v>
      </c>
      <c r="AD17" s="76">
        <f>VLOOKUP($Y17,'Schedule Data'!$J$5:$L$101,3,FALSE)</f>
        <v>43971</v>
      </c>
      <c r="AE17" s="24" t="s">
        <v>88</v>
      </c>
      <c r="AF17" s="14"/>
      <c r="AG17" s="14"/>
      <c r="AH17" s="19" t="s">
        <v>33</v>
      </c>
      <c r="AI17" s="76">
        <f>VLOOKUP($AE17,'Schedule Data'!$N$5:$P$26,2,FALSE)</f>
        <v>43909</v>
      </c>
      <c r="AJ17" s="82">
        <f>VLOOKUP($AE17,'Schedule Data'!$N$5:$P$26,3,FALSE)</f>
        <v>43999</v>
      </c>
      <c r="AK17" s="44" t="s">
        <v>112</v>
      </c>
      <c r="AL17" s="14"/>
      <c r="AM17" s="47" t="s">
        <v>113</v>
      </c>
      <c r="AN17" s="14"/>
      <c r="AO17" s="14"/>
      <c r="AP17" s="14"/>
      <c r="AQ17" s="79">
        <f>VLOOKUP($AM17,'Schedule Data'!$R$5:$T$101,2,FALSE)</f>
        <v>44637</v>
      </c>
      <c r="AR17" s="79">
        <f>VLOOKUP($AM17,'Schedule Data'!$R$5:$T$101,3,FALSE)</f>
        <v>44692</v>
      </c>
      <c r="AS17" s="11"/>
    </row>
    <row r="18" spans="1:45">
      <c r="A18" s="25">
        <f t="shared" si="0"/>
        <v>14</v>
      </c>
      <c r="B18" s="6" t="s">
        <v>114</v>
      </c>
      <c r="C18" s="87" t="s">
        <v>33</v>
      </c>
      <c r="E18" s="73" t="str">
        <f>VLOOKUP($A18,'Schedule Data'!$A$5:$D$106,3,FALSE)</f>
        <v>05-Sep-18 A</v>
      </c>
      <c r="F18" s="75" t="str">
        <f>VLOOKUP($A18,'Schedule Data'!$A$5:$D$106,4,FALSE)</f>
        <v>N</v>
      </c>
      <c r="G18" s="25">
        <v>19</v>
      </c>
      <c r="H18" s="6" t="s">
        <v>115</v>
      </c>
      <c r="I18" s="17" t="s">
        <v>31</v>
      </c>
      <c r="J18" s="28" t="s">
        <v>116</v>
      </c>
      <c r="K18" s="173" t="s">
        <v>47</v>
      </c>
      <c r="M18" s="64" t="str">
        <f>VLOOKUP($J18,'Schedule Data'!$F$5:$H$101,2,FALSE)</f>
        <v>28-Oct-2019 A</v>
      </c>
      <c r="N18" s="64">
        <f>VLOOKUP($J18,'Schedule Data'!$F$5:$H$101,3,FALSE)</f>
        <v>43832</v>
      </c>
      <c r="O18" s="30">
        <v>32</v>
      </c>
      <c r="P18" s="17" t="s">
        <v>117</v>
      </c>
      <c r="Q18" s="17" t="s">
        <v>129</v>
      </c>
      <c r="R18" s="32" t="s">
        <v>118</v>
      </c>
      <c r="U18" s="64">
        <f>VLOOKUP($R18,'Schedule Data'!$F$5:$H$101,2,FALSE)</f>
        <v>43921</v>
      </c>
      <c r="V18" s="67">
        <f>VLOOKUP($R18,'Schedule Data'!$F$5:$H$101,3,FALSE)</f>
        <v>44041</v>
      </c>
      <c r="W18" s="25">
        <v>113</v>
      </c>
      <c r="Y18" s="27"/>
      <c r="AC18" s="67"/>
      <c r="AD18" s="67"/>
      <c r="AE18" s="25"/>
      <c r="AI18" s="67"/>
      <c r="AJ18" s="67"/>
      <c r="AK18" s="43" t="s">
        <v>119</v>
      </c>
      <c r="AL18" s="12"/>
      <c r="AM18" s="48"/>
      <c r="AN18" s="12"/>
      <c r="AO18" s="12"/>
      <c r="AP18" s="12"/>
      <c r="AQ18" s="12"/>
      <c r="AR18" s="13"/>
      <c r="AS18" s="11"/>
    </row>
    <row r="19" spans="1:45">
      <c r="A19" s="25">
        <f t="shared" si="0"/>
        <v>15</v>
      </c>
      <c r="B19" s="6" t="s">
        <v>102</v>
      </c>
      <c r="C19" s="6" t="s">
        <v>28</v>
      </c>
      <c r="E19" s="73" t="str">
        <f>VLOOKUP($A19,'Schedule Data'!$A$5:$D$106,3,FALSE)</f>
        <v>20-Sep-18 A</v>
      </c>
      <c r="F19" s="64" t="str">
        <f>VLOOKUP($A19,'Schedule Data'!$A$5:$D$106,4,FALSE)</f>
        <v>11-Apr-2019 A</v>
      </c>
      <c r="G19" s="30">
        <v>22</v>
      </c>
      <c r="H19" s="17" t="s">
        <v>120</v>
      </c>
      <c r="I19" s="17" t="s">
        <v>31</v>
      </c>
      <c r="J19" s="28" t="s">
        <v>121</v>
      </c>
      <c r="K19" s="173" t="s">
        <v>657</v>
      </c>
      <c r="M19" s="64" t="str">
        <f>VLOOKUP($J19,'Schedule Data'!$F$5:$H$101,2,FALSE)</f>
        <v>29-Nov-2019 A</v>
      </c>
      <c r="N19" s="64">
        <f>VLOOKUP($J19,'Schedule Data'!$F$5:$H$101,3,FALSE)</f>
        <v>43924</v>
      </c>
      <c r="O19" s="30">
        <v>34</v>
      </c>
      <c r="P19" s="17" t="s">
        <v>122</v>
      </c>
      <c r="Q19" s="17" t="s">
        <v>129</v>
      </c>
      <c r="R19" s="33" t="s">
        <v>123</v>
      </c>
      <c r="T19" s="6" t="s">
        <v>33</v>
      </c>
      <c r="U19" s="64">
        <f>VLOOKUP($R19,'Schedule Data'!$F$5:$H$101,2,FALSE)</f>
        <v>43949</v>
      </c>
      <c r="V19" s="67">
        <f>VLOOKUP($R19,'Schedule Data'!$F$5:$H$101,3,FALSE)</f>
        <v>44069</v>
      </c>
      <c r="W19" s="25">
        <v>116</v>
      </c>
      <c r="Y19" s="27"/>
      <c r="AC19" s="67"/>
      <c r="AD19" s="67"/>
      <c r="AE19" s="25"/>
      <c r="AI19" s="67"/>
      <c r="AJ19" s="67"/>
      <c r="AK19" s="42" t="s">
        <v>124</v>
      </c>
      <c r="AL19" s="14"/>
      <c r="AM19" s="47" t="s">
        <v>125</v>
      </c>
      <c r="AN19" s="14"/>
      <c r="AO19" s="14"/>
      <c r="AP19" s="14"/>
      <c r="AQ19" s="79">
        <f>VLOOKUP($AM19,'Schedule Data'!$R$5:$T$101,2,FALSE)</f>
        <v>44818</v>
      </c>
      <c r="AR19" s="79">
        <f>VLOOKUP($AM19,'Schedule Data'!$R$5:$T$101,3,FALSE)</f>
        <v>44873</v>
      </c>
      <c r="AS19" s="11"/>
    </row>
    <row r="20" spans="1:45">
      <c r="A20" s="25">
        <f t="shared" si="0"/>
        <v>16</v>
      </c>
      <c r="B20" s="6" t="s">
        <v>83</v>
      </c>
      <c r="C20" s="6" t="s">
        <v>28</v>
      </c>
      <c r="E20" s="73" t="str">
        <f>VLOOKUP($A20,'Schedule Data'!$A$5:$D$106,3,FALSE)</f>
        <v>01-Oct-18 A</v>
      </c>
      <c r="F20" s="64" t="str">
        <f>VLOOKUP($A20,'Schedule Data'!$A$5:$D$106,4,FALSE)</f>
        <v>11-Apr-2019 A</v>
      </c>
      <c r="G20" s="30">
        <v>24</v>
      </c>
      <c r="H20" s="17" t="s">
        <v>126</v>
      </c>
      <c r="I20" s="17" t="s">
        <v>31</v>
      </c>
      <c r="J20" s="32" t="s">
        <v>127</v>
      </c>
      <c r="K20" s="6" t="s">
        <v>655</v>
      </c>
      <c r="M20" s="64">
        <f>VLOOKUP($J20,'Schedule Data'!$F$5:$H$101,2,FALSE)</f>
        <v>43864</v>
      </c>
      <c r="N20" s="64">
        <f>VLOOKUP($J20,'Schedule Data'!$F$5:$H$101,3,FALSE)</f>
        <v>43984</v>
      </c>
      <c r="O20" s="30">
        <v>36</v>
      </c>
      <c r="P20" s="17" t="s">
        <v>128</v>
      </c>
      <c r="Q20" s="17" t="s">
        <v>129</v>
      </c>
      <c r="R20" s="32" t="s">
        <v>130</v>
      </c>
      <c r="U20" s="64">
        <f>VLOOKUP($R20,'Schedule Data'!$F$5:$H$101,2,FALSE)</f>
        <v>43978</v>
      </c>
      <c r="V20" s="67">
        <f>VLOOKUP($R20,'Schedule Data'!$F$5:$H$101,3,FALSE)</f>
        <v>44098</v>
      </c>
      <c r="W20" s="26">
        <v>117</v>
      </c>
      <c r="X20" s="12"/>
      <c r="Y20" s="41"/>
      <c r="Z20" s="12"/>
      <c r="AA20" s="12"/>
      <c r="AB20" s="12"/>
      <c r="AC20" s="77"/>
      <c r="AD20" s="77"/>
      <c r="AE20" s="26"/>
      <c r="AF20" s="12"/>
      <c r="AG20" s="12"/>
      <c r="AH20" s="12"/>
      <c r="AI20" s="77"/>
      <c r="AJ20" s="77"/>
      <c r="AK20" s="43" t="s">
        <v>131</v>
      </c>
      <c r="AL20" s="12"/>
      <c r="AM20" s="48"/>
      <c r="AN20" s="12"/>
      <c r="AO20" s="12"/>
      <c r="AP20" s="12"/>
      <c r="AQ20" s="12"/>
      <c r="AR20" s="13"/>
      <c r="AS20" s="11"/>
    </row>
    <row r="21" spans="1:45">
      <c r="A21" s="25">
        <f t="shared" si="0"/>
        <v>17</v>
      </c>
      <c r="B21" s="6" t="s">
        <v>115</v>
      </c>
      <c r="C21" s="17" t="s">
        <v>28</v>
      </c>
      <c r="E21" s="73" t="str">
        <f>VLOOKUP($A21,'Schedule Data'!$A$5:$D$106,3,FALSE)</f>
        <v>01-Oct-18 A</v>
      </c>
      <c r="F21" s="64" t="str">
        <f>VLOOKUP($A21,'Schedule Data'!$A$5:$D$106,4,FALSE)</f>
        <v>31-Jul-2019 A</v>
      </c>
      <c r="G21" s="30">
        <v>26</v>
      </c>
      <c r="H21" s="17" t="s">
        <v>132</v>
      </c>
      <c r="I21" s="17" t="s">
        <v>31</v>
      </c>
      <c r="J21" s="33" t="s">
        <v>133</v>
      </c>
      <c r="K21" s="6" t="s">
        <v>656</v>
      </c>
      <c r="M21" s="64">
        <f>VLOOKUP($J21,'Schedule Data'!$F$5:$H$101,2,FALSE)</f>
        <v>43892</v>
      </c>
      <c r="N21" s="64">
        <f>VLOOKUP($J21,'Schedule Data'!$F$5:$H$101,3,FALSE)</f>
        <v>44012</v>
      </c>
      <c r="O21" s="30">
        <v>38</v>
      </c>
      <c r="P21" s="17" t="s">
        <v>134</v>
      </c>
      <c r="Q21" s="17" t="s">
        <v>129</v>
      </c>
      <c r="R21" s="33" t="s">
        <v>135</v>
      </c>
      <c r="U21" s="64">
        <f>VLOOKUP($R21,'Schedule Data'!$F$5:$H$101,2,FALSE)</f>
        <v>44006</v>
      </c>
      <c r="V21" s="67">
        <f>VLOOKUP($R21,'Schedule Data'!$F$5:$H$101,3,FALSE)</f>
        <v>44126</v>
      </c>
      <c r="W21" s="24">
        <v>209</v>
      </c>
      <c r="X21" s="14"/>
      <c r="Y21" s="22" t="s">
        <v>66</v>
      </c>
      <c r="Z21" s="14"/>
      <c r="AA21" s="14"/>
      <c r="AB21" s="14"/>
      <c r="AC21" s="76">
        <f>VLOOKUP($Y21,'Schedule Data'!$J$5:$L$101,2,FALSE)</f>
        <v>43928</v>
      </c>
      <c r="AD21" s="76">
        <f>VLOOKUP($Y21,'Schedule Data'!$J$5:$L$101,3,FALSE)</f>
        <v>44041</v>
      </c>
      <c r="AE21" s="24" t="s">
        <v>62</v>
      </c>
      <c r="AF21" s="14"/>
      <c r="AG21" s="14"/>
      <c r="AH21" s="14"/>
      <c r="AI21" s="76">
        <f>VLOOKUP($AE21,'Schedule Data'!$N$5:$P$26,2,FALSE)</f>
        <v>43987</v>
      </c>
      <c r="AJ21" s="76">
        <f>VLOOKUP($AE21,'Schedule Data'!$N$5:$P$26,3,FALSE)</f>
        <v>44060</v>
      </c>
      <c r="AK21" s="42" t="s">
        <v>136</v>
      </c>
      <c r="AL21" s="14"/>
      <c r="AM21" s="47" t="s">
        <v>137</v>
      </c>
      <c r="AN21" s="14"/>
      <c r="AO21" s="14"/>
      <c r="AP21" s="14"/>
      <c r="AQ21" s="79">
        <f>VLOOKUP($AM21,'Schedule Data'!$R$5:$T$101,2,FALSE)</f>
        <v>44943</v>
      </c>
      <c r="AR21" s="79">
        <f>VLOOKUP($AM21,'Schedule Data'!$R$5:$T$101,3,FALSE)</f>
        <v>44998</v>
      </c>
      <c r="AS21" s="11"/>
    </row>
    <row r="22" spans="1:45">
      <c r="A22" s="25">
        <f t="shared" si="0"/>
        <v>18</v>
      </c>
      <c r="B22" s="6" t="s">
        <v>86</v>
      </c>
      <c r="C22" s="6" t="s">
        <v>28</v>
      </c>
      <c r="E22" s="73" t="str">
        <f>VLOOKUP($A22,'Schedule Data'!$A$5:$D$106,3,FALSE)</f>
        <v>06-Nov-18 A</v>
      </c>
      <c r="F22" s="64" t="str">
        <f>VLOOKUP($A22,'Schedule Data'!$A$5:$D$106,4,FALSE)</f>
        <v>11-Apr-2019 A</v>
      </c>
      <c r="G22" s="30">
        <v>28</v>
      </c>
      <c r="H22" s="17" t="s">
        <v>138</v>
      </c>
      <c r="I22" s="17" t="s">
        <v>139</v>
      </c>
      <c r="J22" s="32" t="s">
        <v>140</v>
      </c>
      <c r="L22" s="6" t="s">
        <v>33</v>
      </c>
      <c r="M22" s="64">
        <f>VLOOKUP($J22,'Schedule Data'!$F$5:$H$101,2,FALSE)</f>
        <v>43920</v>
      </c>
      <c r="N22" s="64">
        <f>VLOOKUP($J22,'Schedule Data'!$F$5:$H$101,3,FALSE)</f>
        <v>44041</v>
      </c>
      <c r="O22" s="30">
        <v>40</v>
      </c>
      <c r="P22" s="17" t="s">
        <v>141</v>
      </c>
      <c r="Q22" s="17" t="s">
        <v>129</v>
      </c>
      <c r="R22" s="32" t="s">
        <v>142</v>
      </c>
      <c r="U22" s="64">
        <f>VLOOKUP($R22,'Schedule Data'!$F$5:$H$101,2,FALSE)</f>
        <v>44033</v>
      </c>
      <c r="V22" s="67">
        <f>VLOOKUP($R22,'Schedule Data'!$F$5:$H$101,3,FALSE)</f>
        <v>44152</v>
      </c>
      <c r="W22" s="25">
        <v>210</v>
      </c>
      <c r="Y22" s="27"/>
      <c r="AC22" s="67"/>
      <c r="AD22" s="67"/>
      <c r="AE22" s="25"/>
      <c r="AI22" s="67"/>
      <c r="AJ22" s="67"/>
      <c r="AK22" s="43" t="s">
        <v>143</v>
      </c>
      <c r="AL22" s="12"/>
      <c r="AM22" s="48"/>
      <c r="AN22" s="12"/>
      <c r="AO22" s="12"/>
      <c r="AP22" s="12"/>
      <c r="AQ22" s="12"/>
      <c r="AR22" s="13"/>
      <c r="AS22" s="11"/>
    </row>
    <row r="23" spans="1:45">
      <c r="A23" s="25">
        <f t="shared" si="0"/>
        <v>19</v>
      </c>
      <c r="B23" s="6" t="s">
        <v>107</v>
      </c>
      <c r="C23" s="6" t="s">
        <v>28</v>
      </c>
      <c r="E23" s="73" t="str">
        <f>VLOOKUP($A23,'Schedule Data'!$A$5:$D$106,3,FALSE)</f>
        <v>15-Nov-18 A</v>
      </c>
      <c r="F23" s="64" t="str">
        <f>VLOOKUP($A23,'Schedule Data'!$A$5:$D$106,4,FALSE)</f>
        <v>11-Apr-2019 A</v>
      </c>
      <c r="G23" s="30">
        <v>30</v>
      </c>
      <c r="H23" s="17" t="s">
        <v>144</v>
      </c>
      <c r="I23" s="17" t="s">
        <v>139</v>
      </c>
      <c r="J23" s="33" t="s">
        <v>145</v>
      </c>
      <c r="M23" s="64">
        <f>VLOOKUP($J23,'Schedule Data'!$F$5:$H$101,2,FALSE)</f>
        <v>43948</v>
      </c>
      <c r="N23" s="64">
        <f>VLOOKUP($J23,'Schedule Data'!$F$5:$H$101,3,FALSE)</f>
        <v>44069</v>
      </c>
      <c r="O23" s="30">
        <v>43</v>
      </c>
      <c r="P23" s="17" t="s">
        <v>146</v>
      </c>
      <c r="Q23" s="17" t="s">
        <v>129</v>
      </c>
      <c r="R23" s="37" t="s">
        <v>147</v>
      </c>
      <c r="U23" s="64">
        <f>VLOOKUP($R23,'Schedule Data'!$F$5:$H$101,2,FALSE)</f>
        <v>44057</v>
      </c>
      <c r="V23" s="67">
        <f>VLOOKUP($R23,'Schedule Data'!$F$5:$H$101,3,FALSE)</f>
        <v>44180</v>
      </c>
      <c r="W23" s="25">
        <v>211</v>
      </c>
      <c r="Y23" s="27"/>
      <c r="AC23" s="67"/>
      <c r="AD23" s="67"/>
      <c r="AE23" s="25"/>
      <c r="AI23" s="67"/>
      <c r="AJ23" s="67"/>
      <c r="AK23" s="93" t="s">
        <v>148</v>
      </c>
      <c r="AM23" s="152" t="s">
        <v>149</v>
      </c>
      <c r="AQ23" s="79">
        <f>VLOOKUP($AM23,'Schedule Data'!$R$5:$T$101,2,FALSE)</f>
        <v>44999</v>
      </c>
      <c r="AR23" s="79">
        <f>VLOOKUP($AM23,'Schedule Data'!$R$5:$T$101,3,FALSE)</f>
        <v>45054</v>
      </c>
      <c r="AS23" s="11"/>
    </row>
    <row r="24" spans="1:45">
      <c r="A24" s="25">
        <f t="shared" si="0"/>
        <v>20</v>
      </c>
      <c r="B24" s="6" t="s">
        <v>93</v>
      </c>
      <c r="C24" s="6" t="s">
        <v>28</v>
      </c>
      <c r="E24" s="73" t="str">
        <f>VLOOKUP($A24,'Schedule Data'!$A$5:$D$106,3,FALSE)</f>
        <v>11-Jan-19 A</v>
      </c>
      <c r="F24" s="64" t="str">
        <f>VLOOKUP($A24,'Schedule Data'!$A$5:$D$106,4,FALSE)</f>
        <v>09-May-2019 A</v>
      </c>
      <c r="G24" s="30">
        <v>33</v>
      </c>
      <c r="H24" s="17" t="s">
        <v>150</v>
      </c>
      <c r="I24" s="17" t="s">
        <v>139</v>
      </c>
      <c r="J24" s="32" t="s">
        <v>151</v>
      </c>
      <c r="M24" s="64">
        <f>VLOOKUP($J24,'Schedule Data'!$F$5:$H$101,2,FALSE)</f>
        <v>43977</v>
      </c>
      <c r="N24" s="64">
        <f>VLOOKUP($J24,'Schedule Data'!$F$5:$H$101,3,FALSE)</f>
        <v>44098</v>
      </c>
      <c r="O24" s="30">
        <v>45</v>
      </c>
      <c r="R24" s="36" t="s">
        <v>152</v>
      </c>
      <c r="U24" s="64">
        <f>VLOOKUP($R24,'Schedule Data'!$F$5:$H$101,2,FALSE)</f>
        <v>44084</v>
      </c>
      <c r="V24" s="67">
        <f>VLOOKUP($R24,'Schedule Data'!$F$5:$H$101,3,FALSE)</f>
        <v>44210</v>
      </c>
      <c r="W24" s="26">
        <v>119</v>
      </c>
      <c r="X24" s="12"/>
      <c r="Y24" s="41"/>
      <c r="Z24" s="12"/>
      <c r="AA24" s="12"/>
      <c r="AB24" s="12"/>
      <c r="AC24" s="77"/>
      <c r="AD24" s="77"/>
      <c r="AE24" s="26"/>
      <c r="AF24" s="12"/>
      <c r="AG24" s="12"/>
      <c r="AH24" s="12"/>
      <c r="AI24" s="77"/>
      <c r="AJ24" s="77"/>
      <c r="AK24" s="45"/>
      <c r="AM24" s="49"/>
      <c r="AQ24" s="12"/>
      <c r="AR24" s="13"/>
      <c r="AS24" s="11"/>
    </row>
    <row r="25" spans="1:45">
      <c r="A25" s="25">
        <f t="shared" si="0"/>
        <v>21</v>
      </c>
      <c r="B25" s="6" t="s">
        <v>138</v>
      </c>
      <c r="D25" s="6" t="s">
        <v>33</v>
      </c>
      <c r="E25" s="73" t="str">
        <f>VLOOKUP($A25,'Schedule Data'!$A$5:$D$106,3,FALSE)</f>
        <v>17-Jan-19 A</v>
      </c>
      <c r="F25" s="64">
        <f>VLOOKUP($A25,'Schedule Data'!$A$5:$D$106,4,FALSE)</f>
        <v>43860</v>
      </c>
      <c r="G25" s="30">
        <v>35</v>
      </c>
      <c r="H25" s="17" t="s">
        <v>153</v>
      </c>
      <c r="I25" s="17" t="s">
        <v>139</v>
      </c>
      <c r="J25" s="33" t="s">
        <v>154</v>
      </c>
      <c r="M25" s="64">
        <f>VLOOKUP($J25,'Schedule Data'!$F$5:$H$101,2,FALSE)</f>
        <v>44005</v>
      </c>
      <c r="N25" s="64">
        <f>VLOOKUP($J25,'Schedule Data'!$F$5:$H$101,3,FALSE)</f>
        <v>44126</v>
      </c>
      <c r="O25" s="30">
        <v>47</v>
      </c>
      <c r="R25" s="37" t="s">
        <v>155</v>
      </c>
      <c r="U25" s="64">
        <f>VLOOKUP($R25,'Schedule Data'!$F$5:$H$101,2,FALSE)</f>
        <v>44148</v>
      </c>
      <c r="V25" s="67">
        <f>VLOOKUP($R25,'Schedule Data'!$F$5:$H$101,3,FALSE)</f>
        <v>44277</v>
      </c>
      <c r="W25" s="24">
        <v>212</v>
      </c>
      <c r="X25" s="14"/>
      <c r="Y25" s="22" t="s">
        <v>73</v>
      </c>
      <c r="Z25" s="14"/>
      <c r="AA25" s="14"/>
      <c r="AB25" s="14"/>
      <c r="AC25" s="76">
        <f>VLOOKUP($Y25,'Schedule Data'!$J$5:$L$101,2,FALSE)</f>
        <v>43987</v>
      </c>
      <c r="AD25" s="76">
        <f>VLOOKUP($Y25,'Schedule Data'!$J$5:$L$101,3,FALSE)</f>
        <v>44083</v>
      </c>
      <c r="AE25" s="24" t="s">
        <v>66</v>
      </c>
      <c r="AF25" s="14"/>
      <c r="AG25" s="14"/>
      <c r="AH25" s="14"/>
      <c r="AI25" s="76">
        <f>VLOOKUP($AE25,'Schedule Data'!$N$5:$P$26,2,FALSE)</f>
        <v>44056</v>
      </c>
      <c r="AJ25" s="76">
        <f>VLOOKUP($AE25,'Schedule Data'!$N$5:$P$26,3,FALSE)</f>
        <v>44118</v>
      </c>
      <c r="AK25" s="42" t="s">
        <v>156</v>
      </c>
      <c r="AL25" s="14"/>
      <c r="AM25" s="47" t="s">
        <v>157</v>
      </c>
      <c r="AN25" s="14"/>
      <c r="AO25" s="14"/>
      <c r="AP25" s="14"/>
      <c r="AQ25" s="79">
        <f>VLOOKUP($AM25,'Schedule Data'!$R$5:$T$101,2,FALSE)</f>
        <v>45057</v>
      </c>
      <c r="AR25" s="79">
        <f>VLOOKUP($AM25,'Schedule Data'!$R$5:$T$101,3,FALSE)</f>
        <v>45114</v>
      </c>
      <c r="AS25" s="11"/>
    </row>
    <row r="26" spans="1:45">
      <c r="A26" s="30">
        <f t="shared" si="0"/>
        <v>22</v>
      </c>
      <c r="B26" s="6" t="s">
        <v>117</v>
      </c>
      <c r="C26" s="17" t="s">
        <v>28</v>
      </c>
      <c r="E26" s="71" t="str">
        <f>VLOOKUP($A26,'Schedule Data'!$A$5:$D$106,3,FALSE)</f>
        <v>04-Feb-2019 A</v>
      </c>
      <c r="F26" s="64">
        <f>VLOOKUP($A26,'Schedule Data'!$A$5:$D$106,4,FALSE)</f>
        <v>43860</v>
      </c>
      <c r="G26" s="30">
        <v>37</v>
      </c>
      <c r="H26" s="17" t="s">
        <v>158</v>
      </c>
      <c r="I26" s="17" t="s">
        <v>139</v>
      </c>
      <c r="J26" s="32" t="s">
        <v>159</v>
      </c>
      <c r="M26" s="64">
        <f>VLOOKUP($J26,'Schedule Data'!$F$5:$H$101,2,FALSE)</f>
        <v>44034</v>
      </c>
      <c r="N26" s="64">
        <f>VLOOKUP($J26,'Schedule Data'!$F$5:$H$101,3,FALSE)</f>
        <v>44154</v>
      </c>
      <c r="O26" s="30">
        <v>49</v>
      </c>
      <c r="P26" s="17"/>
      <c r="Q26" s="17"/>
      <c r="R26" s="36" t="s">
        <v>160</v>
      </c>
      <c r="U26" s="64">
        <f>VLOOKUP($R26,'Schedule Data'!$F$5:$H$101,2,FALSE)</f>
        <v>44176</v>
      </c>
      <c r="V26" s="67">
        <f>VLOOKUP($R26,'Schedule Data'!$F$5:$H$101,3,FALSE)</f>
        <v>44301</v>
      </c>
      <c r="W26" s="25">
        <v>213</v>
      </c>
      <c r="Y26" s="27"/>
      <c r="AC26" s="67"/>
      <c r="AD26" s="67"/>
      <c r="AE26" s="25"/>
      <c r="AI26" s="67"/>
      <c r="AJ26" s="67"/>
      <c r="AK26" s="43" t="s">
        <v>161</v>
      </c>
      <c r="AL26" s="12"/>
      <c r="AM26" s="48"/>
      <c r="AN26" s="12"/>
      <c r="AO26" s="12"/>
      <c r="AP26" s="12"/>
      <c r="AQ26" s="12"/>
      <c r="AR26" s="13"/>
      <c r="AS26" s="11"/>
    </row>
    <row r="27" spans="1:45">
      <c r="A27" s="30">
        <f t="shared" si="0"/>
        <v>23</v>
      </c>
      <c r="B27" s="6" t="s">
        <v>104</v>
      </c>
      <c r="C27" s="17" t="s">
        <v>28</v>
      </c>
      <c r="E27" s="71" t="str">
        <f>VLOOKUP($A27,'Schedule Data'!$A$5:$D$106,3,FALSE)</f>
        <v>27-Feb-2019 A</v>
      </c>
      <c r="F27" s="64" t="str">
        <f>VLOOKUP($A27,'Schedule Data'!$A$5:$D$106,4,FALSE)</f>
        <v>25-Sep-2019 A</v>
      </c>
      <c r="G27" s="30">
        <v>39</v>
      </c>
      <c r="H27" s="17" t="s">
        <v>162</v>
      </c>
      <c r="I27" s="17" t="s">
        <v>139</v>
      </c>
      <c r="J27" s="33" t="s">
        <v>163</v>
      </c>
      <c r="M27" s="64">
        <f>VLOOKUP($J27,'Schedule Data'!$F$5:$H$101,2,FALSE)</f>
        <v>44062</v>
      </c>
      <c r="N27" s="64">
        <f>VLOOKUP($J27,'Schedule Data'!$F$5:$H$101,3,FALSE)</f>
        <v>44186</v>
      </c>
      <c r="O27" s="30">
        <v>52</v>
      </c>
      <c r="P27" s="17"/>
      <c r="Q27" s="17"/>
      <c r="R27" s="37" t="s">
        <v>164</v>
      </c>
      <c r="T27" s="6" t="s">
        <v>33</v>
      </c>
      <c r="U27" s="64">
        <f>VLOOKUP($R27,'Schedule Data'!$F$5:$H$101,2,FALSE)</f>
        <v>44208</v>
      </c>
      <c r="V27" s="67">
        <f>VLOOKUP($R27,'Schedule Data'!$F$5:$H$101,3,FALSE)</f>
        <v>44327</v>
      </c>
      <c r="W27" s="25">
        <v>120</v>
      </c>
      <c r="Y27" s="27"/>
      <c r="AC27" s="67"/>
      <c r="AD27" s="67"/>
      <c r="AE27" s="25"/>
      <c r="AI27" s="67"/>
      <c r="AJ27" s="67"/>
      <c r="AK27" s="45" t="s">
        <v>165</v>
      </c>
      <c r="AM27" s="49" t="s">
        <v>166</v>
      </c>
      <c r="AQ27" s="79">
        <f>VLOOKUP($AM27,'Schedule Data'!$R$5:$T$101,2,FALSE)</f>
        <v>45140</v>
      </c>
      <c r="AR27" s="79">
        <f>VLOOKUP($AM27,'Schedule Data'!$R$5:$T$101,3,FALSE)</f>
        <v>45196</v>
      </c>
      <c r="AS27" s="11"/>
    </row>
    <row r="28" spans="1:45">
      <c r="A28" s="30">
        <f t="shared" si="0"/>
        <v>24</v>
      </c>
      <c r="B28" s="6" t="s">
        <v>98</v>
      </c>
      <c r="C28" s="17" t="s">
        <v>28</v>
      </c>
      <c r="E28" s="71" t="str">
        <f>VLOOKUP($A28,'Schedule Data'!$A$5:$D$106,3,FALSE)</f>
        <v>01-Mar-2019 A</v>
      </c>
      <c r="F28" s="64" t="str">
        <f>VLOOKUP($A28,'Schedule Data'!$A$5:$D$106,4,FALSE)</f>
        <v>25-Sep-2019 A</v>
      </c>
      <c r="G28" s="30">
        <v>42</v>
      </c>
      <c r="J28" s="36" t="s">
        <v>167</v>
      </c>
      <c r="M28" s="64">
        <f>VLOOKUP($J28,'Schedule Data'!$F$5:$H$101,2,FALSE)</f>
        <v>44089</v>
      </c>
      <c r="N28" s="64">
        <f>VLOOKUP($J28,'Schedule Data'!$F$5:$H$101,3,FALSE)</f>
        <v>44217</v>
      </c>
      <c r="O28" s="30">
        <v>54</v>
      </c>
      <c r="R28" s="36" t="s">
        <v>168</v>
      </c>
      <c r="U28" s="64">
        <f>VLOOKUP($R28,'Schedule Data'!$F$5:$H$101,2,FALSE)</f>
        <v>44235</v>
      </c>
      <c r="V28" s="67">
        <f>VLOOKUP($R28,'Schedule Data'!$F$5:$H$101,3,FALSE)</f>
        <v>44354</v>
      </c>
      <c r="W28" s="26">
        <v>121</v>
      </c>
      <c r="X28" s="12"/>
      <c r="Y28" s="41"/>
      <c r="Z28" s="12"/>
      <c r="AA28" s="12"/>
      <c r="AB28" s="12"/>
      <c r="AC28" s="77"/>
      <c r="AD28" s="77"/>
      <c r="AE28" s="26"/>
      <c r="AF28" s="12"/>
      <c r="AG28" s="12"/>
      <c r="AH28" s="12"/>
      <c r="AI28" s="77"/>
      <c r="AJ28" s="77"/>
      <c r="AK28" s="43" t="s">
        <v>169</v>
      </c>
      <c r="AL28" s="12"/>
      <c r="AM28" s="48"/>
      <c r="AN28" s="12"/>
      <c r="AO28" s="12"/>
      <c r="AP28" s="12"/>
      <c r="AQ28" s="12"/>
      <c r="AR28" s="13"/>
      <c r="AS28" s="11"/>
    </row>
    <row r="29" spans="1:45">
      <c r="A29" s="30">
        <f t="shared" si="0"/>
        <v>25</v>
      </c>
      <c r="B29" s="6" t="s">
        <v>120</v>
      </c>
      <c r="C29" s="17" t="s">
        <v>28</v>
      </c>
      <c r="E29" s="71" t="str">
        <f>VLOOKUP($A29,'Schedule Data'!$A$5:$D$106,3,FALSE)</f>
        <v>01-Mar-2019 A</v>
      </c>
      <c r="F29" s="64" t="str">
        <f>VLOOKUP($A29,'Schedule Data'!$A$5:$D$106,4,FALSE)</f>
        <v>25-Sep-2019 A</v>
      </c>
      <c r="G29" s="30">
        <v>44</v>
      </c>
      <c r="J29" s="37" t="s">
        <v>170</v>
      </c>
      <c r="M29" s="64">
        <f>VLOOKUP($J29,'Schedule Data'!$F$5:$H$101,2,FALSE)</f>
        <v>44113</v>
      </c>
      <c r="N29" s="64">
        <f>VLOOKUP($J29,'Schedule Data'!$F$5:$H$101,3,FALSE)</f>
        <v>44243</v>
      </c>
      <c r="O29" s="30">
        <v>56</v>
      </c>
      <c r="R29" s="37" t="s">
        <v>171</v>
      </c>
      <c r="U29" s="64">
        <f>VLOOKUP($R29,'Schedule Data'!$F$5:$H$101,2,FALSE)</f>
        <v>44259</v>
      </c>
      <c r="V29" s="67">
        <f>VLOOKUP($R29,'Schedule Data'!$F$5:$H$101,3,FALSE)</f>
        <v>44378</v>
      </c>
      <c r="W29" s="29">
        <v>214</v>
      </c>
      <c r="X29" s="14"/>
      <c r="Y29" s="35" t="s">
        <v>89</v>
      </c>
      <c r="Z29" s="14"/>
      <c r="AA29" s="14"/>
      <c r="AB29" s="14"/>
      <c r="AC29" s="76">
        <f>VLOOKUP($Y29,'Schedule Data'!$J$5:$L$101,2,FALSE)</f>
        <v>44060</v>
      </c>
      <c r="AD29" s="76">
        <f>VLOOKUP($Y29,'Schedule Data'!$J$5:$L$101,3,FALSE)</f>
        <v>44131</v>
      </c>
      <c r="AE29" s="24" t="s">
        <v>73</v>
      </c>
      <c r="AF29" s="14"/>
      <c r="AG29" s="14"/>
      <c r="AH29" s="14"/>
      <c r="AI29" s="76">
        <f>VLOOKUP($AE29,'Schedule Data'!$N$5:$P$26,2,FALSE)</f>
        <v>44116</v>
      </c>
      <c r="AJ29" s="76">
        <f>VLOOKUP($AE29,'Schedule Data'!$N$5:$P$26,3,FALSE)</f>
        <v>44203</v>
      </c>
      <c r="AK29" s="42" t="s">
        <v>172</v>
      </c>
      <c r="AL29" s="14"/>
      <c r="AM29" s="47" t="s">
        <v>173</v>
      </c>
      <c r="AN29" s="14"/>
      <c r="AO29" s="14"/>
      <c r="AP29" s="14"/>
      <c r="AQ29" s="79">
        <f>VLOOKUP($AM29,'Schedule Data'!$R$5:$T$101,2,FALSE)</f>
        <v>45225</v>
      </c>
      <c r="AR29" s="79">
        <f>VLOOKUP($AM29,'Schedule Data'!$R$5:$T$101,3,FALSE)</f>
        <v>45286</v>
      </c>
      <c r="AS29" s="11"/>
    </row>
    <row r="30" spans="1:45" ht="15.75" thickBot="1">
      <c r="A30" s="30">
        <f t="shared" si="0"/>
        <v>26</v>
      </c>
      <c r="B30" s="6" t="s">
        <v>126</v>
      </c>
      <c r="C30" s="17" t="s">
        <v>28</v>
      </c>
      <c r="E30" s="71" t="str">
        <f>VLOOKUP($A30,'Schedule Data'!$A$5:$D$106,3,FALSE)</f>
        <v>15-Mar-2019 A</v>
      </c>
      <c r="F30" s="64">
        <f>VLOOKUP($A30,'Schedule Data'!$A$5:$D$106,4,FALSE)</f>
        <v>43860</v>
      </c>
      <c r="G30" s="30">
        <v>46</v>
      </c>
      <c r="J30" s="36" t="s">
        <v>174</v>
      </c>
      <c r="L30" s="6" t="s">
        <v>33</v>
      </c>
      <c r="M30" s="64">
        <f>VLOOKUP($J30,'Schedule Data'!$F$5:$H$101,2,FALSE)</f>
        <v>44139</v>
      </c>
      <c r="N30" s="64">
        <f>VLOOKUP($J30,'Schedule Data'!$F$5:$H$101,3,FALSE)</f>
        <v>44267</v>
      </c>
      <c r="O30" s="30">
        <v>58</v>
      </c>
      <c r="R30" s="36" t="s">
        <v>175</v>
      </c>
      <c r="U30" s="64">
        <f>VLOOKUP($R30,'Schedule Data'!$F$5:$H$101,2,FALSE)</f>
        <v>44285</v>
      </c>
      <c r="V30" s="67">
        <f>VLOOKUP($R30,'Schedule Data'!$F$5:$H$101,3,FALSE)</f>
        <v>44405</v>
      </c>
      <c r="W30" s="30">
        <v>215</v>
      </c>
      <c r="Y30" s="37"/>
      <c r="AC30" s="67"/>
      <c r="AD30" s="67"/>
      <c r="AE30" s="25"/>
      <c r="AI30" s="67"/>
      <c r="AJ30" s="67"/>
      <c r="AK30" s="46" t="s">
        <v>176</v>
      </c>
      <c r="AL30" s="15"/>
      <c r="AM30" s="50"/>
      <c r="AN30" s="15"/>
      <c r="AO30" s="15"/>
      <c r="AP30" s="15"/>
      <c r="AQ30" s="15"/>
      <c r="AR30" s="16"/>
    </row>
    <row r="31" spans="1:45">
      <c r="A31" s="30">
        <f t="shared" si="0"/>
        <v>27</v>
      </c>
      <c r="B31" s="6" t="s">
        <v>110</v>
      </c>
      <c r="C31" s="17" t="s">
        <v>28</v>
      </c>
      <c r="E31" s="71" t="str">
        <f>VLOOKUP($A31,'Schedule Data'!$A$5:$D$106,3,FALSE)</f>
        <v>19-Mar-2019 A</v>
      </c>
      <c r="F31" s="64">
        <f>VLOOKUP($A31,'Schedule Data'!$A$5:$D$106,4,FALSE)</f>
        <v>43860</v>
      </c>
      <c r="G31" s="30">
        <v>48</v>
      </c>
      <c r="J31" s="37" t="s">
        <v>177</v>
      </c>
      <c r="M31" s="64">
        <f>VLOOKUP($J31,'Schedule Data'!$F$5:$H$101,2,FALSE)</f>
        <v>44167</v>
      </c>
      <c r="N31" s="64">
        <f>VLOOKUP($J31,'Schedule Data'!$F$5:$H$101,3,FALSE)</f>
        <v>44293</v>
      </c>
      <c r="O31" s="30">
        <v>60</v>
      </c>
      <c r="R31" s="37" t="s">
        <v>178</v>
      </c>
      <c r="U31" s="64">
        <f>VLOOKUP($R31,'Schedule Data'!$F$5:$H$101,2,FALSE)</f>
        <v>44309</v>
      </c>
      <c r="V31" s="67">
        <f>VLOOKUP($R31,'Schedule Data'!$F$5:$H$101,3,FALSE)</f>
        <v>44431</v>
      </c>
      <c r="W31" s="30">
        <v>122</v>
      </c>
      <c r="Y31" s="37"/>
      <c r="AC31" s="67"/>
      <c r="AD31" s="67"/>
      <c r="AE31" s="25"/>
      <c r="AI31" s="67"/>
      <c r="AJ31" s="67"/>
      <c r="AK31" s="63"/>
    </row>
    <row r="32" spans="1:45">
      <c r="A32" s="30">
        <f t="shared" si="0"/>
        <v>28</v>
      </c>
      <c r="B32" s="6" t="s">
        <v>122</v>
      </c>
      <c r="C32" s="17" t="s">
        <v>28</v>
      </c>
      <c r="E32" s="71" t="str">
        <f>VLOOKUP($A32,'Schedule Data'!$A$5:$D$106,3,FALSE)</f>
        <v>10-Apr-2019 A</v>
      </c>
      <c r="F32" s="64">
        <f>VLOOKUP($A32,'Schedule Data'!$A$5:$D$106,4,FALSE)</f>
        <v>43860</v>
      </c>
      <c r="G32" s="30">
        <v>50</v>
      </c>
      <c r="J32" s="36" t="s">
        <v>179</v>
      </c>
      <c r="M32" s="64">
        <f>VLOOKUP($J32,'Schedule Data'!$F$5:$H$101,2,FALSE)</f>
        <v>44195</v>
      </c>
      <c r="N32" s="64">
        <f>VLOOKUP($J32,'Schedule Data'!$F$5:$H$101,3,FALSE)</f>
        <v>44319</v>
      </c>
      <c r="O32" s="30">
        <v>63</v>
      </c>
      <c r="R32" s="36" t="s">
        <v>180</v>
      </c>
      <c r="U32" s="64">
        <f>VLOOKUP($R32,'Schedule Data'!$F$5:$H$101,2,FALSE)</f>
        <v>44335</v>
      </c>
      <c r="V32" s="67">
        <f>VLOOKUP($R32,'Schedule Data'!$F$5:$H$101,3,FALSE)</f>
        <v>44456</v>
      </c>
      <c r="W32" s="31">
        <v>123</v>
      </c>
      <c r="X32" s="12"/>
      <c r="Y32" s="39"/>
      <c r="Z32" s="12"/>
      <c r="AA32" s="12"/>
      <c r="AB32" s="12"/>
      <c r="AC32" s="77"/>
      <c r="AD32" s="77"/>
      <c r="AE32" s="26"/>
      <c r="AF32" s="12"/>
      <c r="AG32" s="12"/>
      <c r="AH32" s="12"/>
      <c r="AI32" s="77"/>
      <c r="AJ32" s="77"/>
      <c r="AK32" s="11"/>
    </row>
    <row r="33" spans="1:37">
      <c r="A33" s="30">
        <f t="shared" si="0"/>
        <v>29</v>
      </c>
      <c r="B33" s="6" t="s">
        <v>128</v>
      </c>
      <c r="C33" s="17" t="s">
        <v>28</v>
      </c>
      <c r="E33" s="71" t="str">
        <f>VLOOKUP($A33,'Schedule Data'!$A$5:$D$106,3,FALSE)</f>
        <v>16-Apr-2019 A</v>
      </c>
      <c r="F33" s="64">
        <f>VLOOKUP($A33,'Schedule Data'!$A$5:$D$106,4,FALSE)</f>
        <v>43860</v>
      </c>
      <c r="G33" s="30">
        <v>53</v>
      </c>
      <c r="J33" s="37" t="s">
        <v>181</v>
      </c>
      <c r="M33" s="64">
        <f>VLOOKUP($J33,'Schedule Data'!$F$5:$H$101,2,FALSE)</f>
        <v>44224</v>
      </c>
      <c r="N33" s="64">
        <f>VLOOKUP($J33,'Schedule Data'!$F$5:$H$101,3,FALSE)</f>
        <v>44343</v>
      </c>
      <c r="O33" s="30">
        <v>65</v>
      </c>
      <c r="R33" s="37" t="s">
        <v>182</v>
      </c>
      <c r="U33" s="64">
        <f>VLOOKUP($R33,'Schedule Data'!$F$5:$H$101,2,FALSE)</f>
        <v>44362</v>
      </c>
      <c r="V33" s="67">
        <f>VLOOKUP($R33,'Schedule Data'!$F$5:$H$101,3,FALSE)</f>
        <v>44482</v>
      </c>
      <c r="W33" s="29">
        <v>217</v>
      </c>
      <c r="X33" s="14"/>
      <c r="Y33" s="35" t="s">
        <v>183</v>
      </c>
      <c r="Z33" s="14"/>
      <c r="AA33" s="14"/>
      <c r="AB33" s="14"/>
      <c r="AC33" s="76">
        <f>VLOOKUP($Y33,'Schedule Data'!$J$5:$L$101,2,FALSE)</f>
        <v>44103</v>
      </c>
      <c r="AD33" s="76">
        <f>VLOOKUP($Y33,'Schedule Data'!$J$5:$L$101,3,FALSE)</f>
        <v>44232</v>
      </c>
      <c r="AE33" s="42" t="s">
        <v>89</v>
      </c>
      <c r="AF33" s="14"/>
      <c r="AG33" s="14"/>
      <c r="AH33" s="14"/>
      <c r="AI33" s="76">
        <f>VLOOKUP($AE33,'Schedule Data'!$N$5:$P$26,2,FALSE)</f>
        <v>44175</v>
      </c>
      <c r="AJ33" s="76">
        <f>VLOOKUP($AE33,'Schedule Data'!$N$5:$P$26,3,FALSE)</f>
        <v>44263</v>
      </c>
      <c r="AK33" s="11"/>
    </row>
    <row r="34" spans="1:37">
      <c r="A34" s="30">
        <f t="shared" si="0"/>
        <v>30</v>
      </c>
      <c r="B34" s="6" t="s">
        <v>132</v>
      </c>
      <c r="C34" s="17" t="s">
        <v>28</v>
      </c>
      <c r="E34" s="71" t="str">
        <f>VLOOKUP($A34,'Schedule Data'!$A$5:$D$106,3,FALSE)</f>
        <v>18-Apr-2019 A</v>
      </c>
      <c r="F34" s="64">
        <f>VLOOKUP($A34,'Schedule Data'!$A$5:$D$106,4,FALSE)</f>
        <v>43860</v>
      </c>
      <c r="G34" s="30">
        <v>55</v>
      </c>
      <c r="J34" s="36" t="s">
        <v>184</v>
      </c>
      <c r="M34" s="64">
        <f>VLOOKUP($J34,'Schedule Data'!$F$5:$H$101,2,FALSE)</f>
        <v>44250</v>
      </c>
      <c r="N34" s="64">
        <f>VLOOKUP($J34,'Schedule Data'!$F$5:$H$101,3,FALSE)</f>
        <v>44370</v>
      </c>
      <c r="O34" s="30">
        <v>67</v>
      </c>
      <c r="R34" s="36" t="s">
        <v>185</v>
      </c>
      <c r="U34" s="64">
        <f>VLOOKUP($R34,'Schedule Data'!$F$5:$H$101,2,FALSE)</f>
        <v>44389</v>
      </c>
      <c r="V34" s="67">
        <f>VLOOKUP($R34,'Schedule Data'!$F$5:$H$101,3,FALSE)</f>
        <v>44508</v>
      </c>
      <c r="W34" s="30">
        <v>218</v>
      </c>
      <c r="Y34" s="37"/>
      <c r="AC34" s="67"/>
      <c r="AD34" s="67"/>
      <c r="AE34" s="45"/>
      <c r="AI34" s="67"/>
      <c r="AJ34" s="67"/>
      <c r="AK34" s="11"/>
    </row>
    <row r="35" spans="1:37">
      <c r="A35" s="30">
        <f t="shared" si="0"/>
        <v>31</v>
      </c>
      <c r="B35" s="6" t="s">
        <v>144</v>
      </c>
      <c r="C35" s="6" t="s">
        <v>28</v>
      </c>
      <c r="D35" s="6" t="s">
        <v>33</v>
      </c>
      <c r="E35" s="71" t="str">
        <f>VLOOKUP($A35,'Schedule Data'!$A$5:$D$106,3,FALSE)</f>
        <v>13-May-2019 A</v>
      </c>
      <c r="F35" s="64">
        <f>VLOOKUP($A35,'Schedule Data'!$A$5:$D$106,4,FALSE)</f>
        <v>43860</v>
      </c>
      <c r="G35" s="30">
        <v>57</v>
      </c>
      <c r="J35" s="37" t="s">
        <v>186</v>
      </c>
      <c r="M35" s="64">
        <f>VLOOKUP($J35,'Schedule Data'!$F$5:$H$101,2,FALSE)</f>
        <v>44274</v>
      </c>
      <c r="N35" s="64">
        <f>VLOOKUP($J35,'Schedule Data'!$F$5:$H$101,3,FALSE)</f>
        <v>44397</v>
      </c>
      <c r="O35" s="30">
        <v>69</v>
      </c>
      <c r="R35" s="37" t="s">
        <v>187</v>
      </c>
      <c r="T35" s="6" t="s">
        <v>33</v>
      </c>
      <c r="U35" s="64">
        <f>VLOOKUP($R35,'Schedule Data'!$F$5:$H$101,2,FALSE)</f>
        <v>44413</v>
      </c>
      <c r="V35" s="67">
        <f>VLOOKUP($R35,'Schedule Data'!$F$5:$H$101,3,FALSE)</f>
        <v>44536</v>
      </c>
      <c r="W35" s="30">
        <v>125</v>
      </c>
      <c r="Y35" s="37"/>
      <c r="AC35" s="67"/>
      <c r="AD35" s="67"/>
      <c r="AE35" s="45"/>
      <c r="AI35" s="67"/>
      <c r="AJ35" s="67"/>
      <c r="AK35" s="11"/>
    </row>
    <row r="36" spans="1:37">
      <c r="A36" s="30">
        <f t="shared" si="0"/>
        <v>32</v>
      </c>
      <c r="B36" s="6" t="s">
        <v>150</v>
      </c>
      <c r="C36" s="6" t="s">
        <v>28</v>
      </c>
      <c r="E36" s="71" t="str">
        <f>VLOOKUP($A36,'Schedule Data'!$A$5:$D$106,3,FALSE)</f>
        <v>22-May-2019 A</v>
      </c>
      <c r="F36" s="64">
        <f>VLOOKUP($A36,'Schedule Data'!$A$5:$D$106,4,FALSE)</f>
        <v>43860</v>
      </c>
      <c r="G36" s="30">
        <v>59</v>
      </c>
      <c r="J36" s="36" t="s">
        <v>188</v>
      </c>
      <c r="M36" s="64">
        <f>VLOOKUP($J36,'Schedule Data'!$F$5:$H$101,2,FALSE)</f>
        <v>44300</v>
      </c>
      <c r="N36" s="64">
        <f>VLOOKUP($J36,'Schedule Data'!$F$5:$H$101,3,FALSE)</f>
        <v>44421</v>
      </c>
      <c r="O36" s="30">
        <v>71</v>
      </c>
      <c r="R36" s="36" t="s">
        <v>189</v>
      </c>
      <c r="U36" s="64">
        <f>VLOOKUP($R36,'Schedule Data'!$F$5:$H$101,2,FALSE)</f>
        <v>44439</v>
      </c>
      <c r="V36" s="67">
        <f>VLOOKUP($R36,'Schedule Data'!$F$5:$H$101,3,FALSE)</f>
        <v>44566</v>
      </c>
      <c r="W36" s="31">
        <v>126</v>
      </c>
      <c r="X36" s="12"/>
      <c r="Y36" s="39"/>
      <c r="Z36" s="12"/>
      <c r="AA36" s="12"/>
      <c r="AB36" s="12"/>
      <c r="AC36" s="77"/>
      <c r="AD36" s="77"/>
      <c r="AE36" s="43"/>
      <c r="AF36" s="12"/>
      <c r="AG36" s="12"/>
      <c r="AH36" s="12"/>
      <c r="AI36" s="77"/>
      <c r="AJ36" s="77"/>
      <c r="AK36" s="11"/>
    </row>
    <row r="37" spans="1:37">
      <c r="A37" s="30">
        <f t="shared" si="0"/>
        <v>33</v>
      </c>
      <c r="B37" s="6" t="s">
        <v>134</v>
      </c>
      <c r="C37" s="6" t="s">
        <v>28</v>
      </c>
      <c r="E37" s="71" t="str">
        <f>VLOOKUP($A37,'Schedule Data'!$A$5:$D$106,3,FALSE)</f>
        <v>31-May-2019 A</v>
      </c>
      <c r="F37" s="64">
        <f>VLOOKUP($A37,'Schedule Data'!$A$5:$D$106,4,FALSE)</f>
        <v>43860</v>
      </c>
      <c r="G37" s="30">
        <v>62</v>
      </c>
      <c r="J37" s="37" t="s">
        <v>190</v>
      </c>
      <c r="M37" s="64">
        <f>VLOOKUP($J37,'Schedule Data'!$F$5:$H$101,2,FALSE)</f>
        <v>44326</v>
      </c>
      <c r="N37" s="64">
        <f>VLOOKUP($J37,'Schedule Data'!$F$5:$H$101,3,FALSE)</f>
        <v>44448</v>
      </c>
      <c r="O37" s="30">
        <v>74</v>
      </c>
      <c r="R37" s="37" t="s">
        <v>191</v>
      </c>
      <c r="U37" s="64">
        <f>VLOOKUP($R37,'Schedule Data'!$F$5:$H$101,2,FALSE)</f>
        <v>44466</v>
      </c>
      <c r="V37" s="67">
        <f>VLOOKUP($R37,'Schedule Data'!$F$5:$H$101,3,FALSE)</f>
        <v>44593</v>
      </c>
      <c r="W37" s="29">
        <v>219</v>
      </c>
      <c r="X37" s="14"/>
      <c r="Y37" s="35" t="s">
        <v>95</v>
      </c>
      <c r="Z37" s="14"/>
      <c r="AA37" s="14"/>
      <c r="AB37" s="14"/>
      <c r="AC37" s="76">
        <f>VLOOKUP($Y37,'Schedule Data'!$J$5:$L$101,2,FALSE)</f>
        <v>44165</v>
      </c>
      <c r="AD37" s="76">
        <f>VLOOKUP($Y37,'Schedule Data'!$J$5:$L$101,3,FALSE)</f>
        <v>44280</v>
      </c>
      <c r="AE37" s="42" t="s">
        <v>183</v>
      </c>
      <c r="AF37" s="14"/>
      <c r="AG37" s="14"/>
      <c r="AH37" s="14" t="s">
        <v>33</v>
      </c>
      <c r="AI37" s="76">
        <f>VLOOKUP($AE37,'Schedule Data'!$N$5:$P$26,2,FALSE)</f>
        <v>44249</v>
      </c>
      <c r="AJ37" s="76">
        <f>VLOOKUP($AE37,'Schedule Data'!$N$5:$P$26,3,FALSE)</f>
        <v>44320</v>
      </c>
      <c r="AK37" s="11"/>
    </row>
    <row r="38" spans="1:37">
      <c r="A38" s="30">
        <f t="shared" si="0"/>
        <v>34</v>
      </c>
      <c r="B38" s="6" t="s">
        <v>141</v>
      </c>
      <c r="E38" s="71" t="str">
        <f>VLOOKUP($A38,'Schedule Data'!$A$5:$D$106,3,FALSE)</f>
        <v>17-Jun-2019 A</v>
      </c>
      <c r="F38" s="64">
        <f>VLOOKUP($A38,'Schedule Data'!$A$5:$D$106,4,FALSE)</f>
        <v>43878</v>
      </c>
      <c r="G38" s="30">
        <v>64</v>
      </c>
      <c r="J38" s="36" t="s">
        <v>192</v>
      </c>
      <c r="L38" s="6" t="s">
        <v>33</v>
      </c>
      <c r="M38" s="64">
        <f>VLOOKUP($J38,'Schedule Data'!$F$5:$H$101,2,FALSE)</f>
        <v>44351</v>
      </c>
      <c r="N38" s="64">
        <f>VLOOKUP($J38,'Schedule Data'!$F$5:$H$101,3,FALSE)</f>
        <v>44474</v>
      </c>
      <c r="O38" s="30">
        <v>76</v>
      </c>
      <c r="R38" s="36" t="s">
        <v>193</v>
      </c>
      <c r="U38" s="64">
        <f>VLOOKUP($R38,'Schedule Data'!$F$5:$H$101,2,FALSE)</f>
        <v>44490</v>
      </c>
      <c r="V38" s="67">
        <f>VLOOKUP($R38,'Schedule Data'!$F$5:$H$101,3,FALSE)</f>
        <v>44617</v>
      </c>
      <c r="W38" s="30">
        <v>127</v>
      </c>
      <c r="Y38" s="37"/>
      <c r="AC38" s="67"/>
      <c r="AD38" s="67"/>
      <c r="AE38" s="45"/>
      <c r="AI38" s="67"/>
      <c r="AJ38" s="67"/>
      <c r="AK38" s="11"/>
    </row>
    <row r="39" spans="1:37">
      <c r="A39" s="30">
        <f t="shared" si="0"/>
        <v>35</v>
      </c>
      <c r="B39" s="6" t="s">
        <v>146</v>
      </c>
      <c r="E39" s="71" t="str">
        <f>VLOOKUP($A39,'Schedule Data'!$A$5:$D$106,3,FALSE)</f>
        <v>01-Jul-2019 A</v>
      </c>
      <c r="F39" s="64">
        <f>VLOOKUP($A39,'Schedule Data'!$A$5:$D$106,4,FALSE)</f>
        <v>43878</v>
      </c>
      <c r="G39" s="30">
        <v>66</v>
      </c>
      <c r="J39" s="37" t="s">
        <v>194</v>
      </c>
      <c r="M39" s="64">
        <f>VLOOKUP($J39,'Schedule Data'!$F$5:$H$101,2,FALSE)</f>
        <v>44377</v>
      </c>
      <c r="N39" s="64">
        <f>VLOOKUP($J39,'Schedule Data'!$F$5:$H$101,3,FALSE)</f>
        <v>44498</v>
      </c>
      <c r="O39" s="30">
        <v>78</v>
      </c>
      <c r="R39" s="37" t="s">
        <v>195</v>
      </c>
      <c r="U39" s="64">
        <f>VLOOKUP($R39,'Schedule Data'!$F$5:$H$101,2,FALSE)</f>
        <v>44516</v>
      </c>
      <c r="V39" s="67">
        <f>VLOOKUP($R39,'Schedule Data'!$F$5:$H$101,3,FALSE)</f>
        <v>44643</v>
      </c>
      <c r="W39" s="30">
        <v>128</v>
      </c>
      <c r="Y39" s="37"/>
      <c r="AC39" s="67"/>
      <c r="AD39" s="67"/>
      <c r="AE39" s="45"/>
      <c r="AI39" s="67"/>
      <c r="AJ39" s="67"/>
      <c r="AK39" s="11"/>
    </row>
    <row r="40" spans="1:37">
      <c r="A40" s="30">
        <f t="shared" si="0"/>
        <v>36</v>
      </c>
      <c r="B40" s="6" t="s">
        <v>153</v>
      </c>
      <c r="E40" s="71" t="str">
        <f>VLOOKUP($A40,'Schedule Data'!$A$5:$D$106,3,FALSE)</f>
        <v>19-Aug-2019 A</v>
      </c>
      <c r="F40" s="64">
        <f>VLOOKUP($A40,'Schedule Data'!$A$5:$D$106,4,FALSE)</f>
        <v>43878</v>
      </c>
      <c r="G40" s="30">
        <v>68</v>
      </c>
      <c r="J40" s="36" t="s">
        <v>196</v>
      </c>
      <c r="M40" s="64">
        <f>VLOOKUP($J40,'Schedule Data'!$F$5:$H$101,2,FALSE)</f>
        <v>44404</v>
      </c>
      <c r="N40" s="64">
        <f>VLOOKUP($J40,'Schedule Data'!$F$5:$H$101,3,FALSE)</f>
        <v>44524</v>
      </c>
      <c r="O40" s="30">
        <v>80</v>
      </c>
      <c r="R40" s="36" t="s">
        <v>197</v>
      </c>
      <c r="U40" s="64">
        <f>VLOOKUP($R40,'Schedule Data'!$F$5:$H$101,2,FALSE)</f>
        <v>44544</v>
      </c>
      <c r="V40" s="67">
        <f>VLOOKUP($R40,'Schedule Data'!$F$5:$H$101,3,FALSE)</f>
        <v>44669</v>
      </c>
      <c r="W40" s="31">
        <v>129</v>
      </c>
      <c r="X40" s="12"/>
      <c r="Y40" s="39"/>
      <c r="Z40" s="12"/>
      <c r="AA40" s="12"/>
      <c r="AB40" s="12"/>
      <c r="AC40" s="77"/>
      <c r="AD40" s="77"/>
      <c r="AE40" s="43"/>
      <c r="AF40" s="12"/>
      <c r="AG40" s="12"/>
      <c r="AH40" s="12"/>
      <c r="AI40" s="77"/>
      <c r="AJ40" s="77"/>
      <c r="AK40" s="11"/>
    </row>
    <row r="41" spans="1:37">
      <c r="A41" s="30">
        <f t="shared" si="0"/>
        <v>37</v>
      </c>
      <c r="B41" s="6" t="s">
        <v>158</v>
      </c>
      <c r="E41" s="71" t="str">
        <f>VLOOKUP($A41,'Schedule Data'!$A$5:$D$106,3,FALSE)</f>
        <v>23-Aug-2019 A</v>
      </c>
      <c r="F41" s="64">
        <f>VLOOKUP($A41,'Schedule Data'!$A$5:$D$106,4,FALSE)</f>
        <v>43906</v>
      </c>
      <c r="G41" s="30">
        <v>70</v>
      </c>
      <c r="J41" s="37" t="s">
        <v>198</v>
      </c>
      <c r="M41" s="64">
        <f>VLOOKUP($J41,'Schedule Data'!$F$5:$H$101,2,FALSE)</f>
        <v>44428</v>
      </c>
      <c r="N41" s="64">
        <f>VLOOKUP($J41,'Schedule Data'!$F$5:$H$101,3,FALSE)</f>
        <v>44552</v>
      </c>
      <c r="O41" s="30">
        <v>83</v>
      </c>
      <c r="R41" s="37" t="s">
        <v>199</v>
      </c>
      <c r="U41" s="64">
        <f>VLOOKUP($R41,'Schedule Data'!$F$5:$H$101,2,FALSE)</f>
        <v>44574</v>
      </c>
      <c r="V41" s="67">
        <f>VLOOKUP($R41,'Schedule Data'!$F$5:$H$101,3,FALSE)</f>
        <v>44693</v>
      </c>
      <c r="W41" s="42">
        <v>220</v>
      </c>
      <c r="X41" s="14"/>
      <c r="Y41" s="35" t="s">
        <v>100</v>
      </c>
      <c r="Z41" s="14"/>
      <c r="AA41" s="14"/>
      <c r="AB41" s="14"/>
      <c r="AC41" s="76">
        <f>VLOOKUP($Y41,'Schedule Data'!$J$5:$L$101,2,FALSE)</f>
        <v>44211</v>
      </c>
      <c r="AD41" s="76">
        <f>VLOOKUP($Y41,'Schedule Data'!$J$5:$L$101,3,FALSE)</f>
        <v>44330</v>
      </c>
      <c r="AE41" s="42" t="s">
        <v>95</v>
      </c>
      <c r="AF41" s="14"/>
      <c r="AG41" s="14"/>
      <c r="AH41" s="14"/>
      <c r="AI41" s="76">
        <f>VLOOKUP($AE41,'Schedule Data'!$N$5:$P$26,2,FALSE)</f>
        <v>44306</v>
      </c>
      <c r="AJ41" s="76">
        <f>VLOOKUP($AE41,'Schedule Data'!$N$5:$P$26,3,FALSE)</f>
        <v>44378</v>
      </c>
      <c r="AK41" s="11"/>
    </row>
    <row r="42" spans="1:37">
      <c r="A42" s="30">
        <f t="shared" si="0"/>
        <v>38</v>
      </c>
      <c r="B42" s="6" t="s">
        <v>162</v>
      </c>
      <c r="E42" s="71" t="str">
        <f>VLOOKUP($A42,'Schedule Data'!$A$5:$D$106,3,FALSE)</f>
        <v>30-Aug-2019 A</v>
      </c>
      <c r="F42" s="64">
        <f>VLOOKUP($A42,'Schedule Data'!$A$5:$D$106,4,FALSE)</f>
        <v>43906</v>
      </c>
      <c r="G42" s="30">
        <v>73</v>
      </c>
      <c r="J42" s="36" t="s">
        <v>200</v>
      </c>
      <c r="M42" s="64">
        <f>VLOOKUP($J42,'Schedule Data'!$F$5:$H$101,2,FALSE)</f>
        <v>44455</v>
      </c>
      <c r="N42" s="64">
        <f>VLOOKUP($J42,'Schedule Data'!$F$5:$H$101,3,FALSE)</f>
        <v>44585</v>
      </c>
      <c r="O42" s="30">
        <v>85</v>
      </c>
      <c r="R42" s="36" t="s">
        <v>201</v>
      </c>
      <c r="U42" s="64">
        <f>VLOOKUP($R42,'Schedule Data'!$F$5:$H$101,2,FALSE)</f>
        <v>44601</v>
      </c>
      <c r="V42" s="67">
        <f>VLOOKUP($R42,'Schedule Data'!$F$5:$H$101,3,FALSE)</f>
        <v>44720</v>
      </c>
      <c r="W42" s="45">
        <v>221</v>
      </c>
      <c r="Y42" s="37"/>
      <c r="AC42" s="67"/>
      <c r="AD42" s="67"/>
      <c r="AE42" s="45"/>
      <c r="AI42" s="67"/>
      <c r="AJ42" s="67"/>
      <c r="AK42" s="11"/>
    </row>
    <row r="43" spans="1:37">
      <c r="A43" s="30">
        <f t="shared" si="0"/>
        <v>39</v>
      </c>
      <c r="B43" s="6" t="s">
        <v>202</v>
      </c>
      <c r="E43" s="71" t="str">
        <f>VLOOKUP($A43,'Schedule Data'!$A$5:$D$106,3,FALSE)</f>
        <v>18-Nov-2019 A</v>
      </c>
      <c r="F43" s="64">
        <f>VLOOKUP($A43,'Schedule Data'!$A$5:$D$106,4,FALSE)</f>
        <v>43969</v>
      </c>
      <c r="G43" s="30">
        <v>75</v>
      </c>
      <c r="J43" s="37" t="s">
        <v>203</v>
      </c>
      <c r="M43" s="64">
        <f>VLOOKUP($J43,'Schedule Data'!$F$5:$H$101,2,FALSE)</f>
        <v>44481</v>
      </c>
      <c r="N43" s="64">
        <f>VLOOKUP($J43,'Schedule Data'!$F$5:$H$101,3,FALSE)</f>
        <v>44609</v>
      </c>
      <c r="O43" s="30">
        <v>87</v>
      </c>
      <c r="R43" s="37" t="s">
        <v>204</v>
      </c>
      <c r="T43" s="6" t="s">
        <v>33</v>
      </c>
      <c r="U43" s="64">
        <f>VLOOKUP($R43,'Schedule Data'!$F$5:$H$101,2,FALSE)</f>
        <v>44627</v>
      </c>
      <c r="V43" s="67">
        <f>VLOOKUP($R43,'Schedule Data'!$F$5:$H$101,3,FALSE)</f>
        <v>44747</v>
      </c>
      <c r="W43" s="45">
        <v>130</v>
      </c>
      <c r="Y43" s="37"/>
      <c r="AC43" s="67"/>
      <c r="AD43" s="67"/>
      <c r="AE43" s="45"/>
      <c r="AI43" s="67"/>
      <c r="AJ43" s="67"/>
      <c r="AK43" s="11"/>
    </row>
    <row r="44" spans="1:37">
      <c r="A44" s="30">
        <f t="shared" si="0"/>
        <v>40</v>
      </c>
      <c r="B44" s="6" t="s">
        <v>205</v>
      </c>
      <c r="E44" s="71" t="str">
        <f>VLOOKUP($A44,'Schedule Data'!$A$5:$D$106,3,FALSE)</f>
        <v>25-Nov-2019 A</v>
      </c>
      <c r="F44" s="64">
        <f>VLOOKUP($A44,'Schedule Data'!$A$5:$D$106,4,FALSE)</f>
        <v>43906</v>
      </c>
      <c r="G44" s="30">
        <v>77</v>
      </c>
      <c r="J44" s="36" t="s">
        <v>206</v>
      </c>
      <c r="M44" s="64">
        <f>VLOOKUP($J44,'Schedule Data'!$F$5:$H$101,2,FALSE)</f>
        <v>44505</v>
      </c>
      <c r="N44" s="64">
        <f>VLOOKUP($J44,'Schedule Data'!$F$5:$H$101,3,FALSE)</f>
        <v>44635</v>
      </c>
      <c r="O44" s="30">
        <v>89</v>
      </c>
      <c r="R44" s="36" t="s">
        <v>207</v>
      </c>
      <c r="U44" s="64">
        <f>VLOOKUP($R44,'Schedule Data'!$F$5:$H$101,2,FALSE)</f>
        <v>44651</v>
      </c>
      <c r="V44" s="67">
        <f>VLOOKUP($R44,'Schedule Data'!$F$5:$H$101,3,FALSE)</f>
        <v>44771</v>
      </c>
      <c r="W44" s="43">
        <v>131</v>
      </c>
      <c r="X44" s="12"/>
      <c r="Y44" s="39"/>
      <c r="Z44" s="12"/>
      <c r="AA44" s="12"/>
      <c r="AB44" s="12"/>
      <c r="AC44" s="77"/>
      <c r="AD44" s="77"/>
      <c r="AE44" s="43"/>
      <c r="AF44" s="12"/>
      <c r="AG44" s="12"/>
      <c r="AH44" s="12"/>
      <c r="AI44" s="77"/>
      <c r="AJ44" s="77"/>
      <c r="AK44" s="11"/>
    </row>
    <row r="45" spans="1:37">
      <c r="A45" s="30">
        <f t="shared" si="0"/>
        <v>41</v>
      </c>
      <c r="B45" s="6" t="s">
        <v>208</v>
      </c>
      <c r="D45" s="6" t="s">
        <v>33</v>
      </c>
      <c r="E45" s="71" t="str">
        <f>VLOOKUP($A45,'Schedule Data'!$A$5:$D$106,3,FALSE)</f>
        <v>09-Dec-2019 A</v>
      </c>
      <c r="F45" s="64">
        <f>VLOOKUP($A45,'Schedule Data'!$A$5:$D$106,4,FALSE)</f>
        <v>43906</v>
      </c>
      <c r="G45" s="30">
        <v>79</v>
      </c>
      <c r="J45" s="37" t="s">
        <v>209</v>
      </c>
      <c r="M45" s="64">
        <f>VLOOKUP($J45,'Schedule Data'!$F$5:$H$101,2,FALSE)</f>
        <v>44533</v>
      </c>
      <c r="N45" s="64">
        <f>VLOOKUP($J45,'Schedule Data'!$F$5:$H$101,3,FALSE)</f>
        <v>44659</v>
      </c>
      <c r="O45" s="30">
        <v>91</v>
      </c>
      <c r="R45" s="37" t="s">
        <v>210</v>
      </c>
      <c r="U45" s="64">
        <f>VLOOKUP($R45,'Schedule Data'!$F$5:$H$101,2,FALSE)</f>
        <v>44677</v>
      </c>
      <c r="V45" s="67">
        <f>VLOOKUP($R45,'Schedule Data'!$F$5:$H$101,3,FALSE)</f>
        <v>44797</v>
      </c>
      <c r="W45" s="42">
        <v>222</v>
      </c>
      <c r="X45" s="14"/>
      <c r="Y45" s="35" t="s">
        <v>106</v>
      </c>
      <c r="Z45" s="14"/>
      <c r="AA45" s="14"/>
      <c r="AB45" s="14"/>
      <c r="AC45" s="76">
        <f>VLOOKUP($Y45,'Schedule Data'!$J$5:$L$101,2,FALSE)</f>
        <v>44258</v>
      </c>
      <c r="AD45" s="76">
        <f>VLOOKUP($Y45,'Schedule Data'!$J$5:$L$101,3,FALSE)</f>
        <v>44410</v>
      </c>
      <c r="AE45" s="42" t="s">
        <v>100</v>
      </c>
      <c r="AF45" s="14"/>
      <c r="AG45" s="14"/>
      <c r="AH45" s="14"/>
      <c r="AI45" s="76">
        <f>VLOOKUP($AE45,'Schedule Data'!$N$5:$P$26,2,FALSE)</f>
        <v>44364</v>
      </c>
      <c r="AJ45" s="76">
        <f>VLOOKUP($AE45,'Schedule Data'!$N$5:$P$26,3,FALSE)</f>
        <v>44438</v>
      </c>
      <c r="AK45" s="11"/>
    </row>
    <row r="46" spans="1:37">
      <c r="A46" s="30">
        <f t="shared" si="0"/>
        <v>42</v>
      </c>
      <c r="B46" s="6" t="s">
        <v>211</v>
      </c>
      <c r="E46" s="71" t="str">
        <f>VLOOKUP($A46,'Schedule Data'!$A$5:$D$106,3,FALSE)</f>
        <v>16-Dec-2019 A</v>
      </c>
      <c r="F46" s="64">
        <f>VLOOKUP($A46,'Schedule Data'!$A$5:$D$106,4,FALSE)</f>
        <v>43909</v>
      </c>
      <c r="G46" s="30">
        <v>81</v>
      </c>
      <c r="J46" s="36" t="s">
        <v>212</v>
      </c>
      <c r="L46" s="6" t="s">
        <v>33</v>
      </c>
      <c r="M46" s="64">
        <f>VLOOKUP($J46,'Schedule Data'!$F$5:$H$101,2,FALSE)</f>
        <v>44565</v>
      </c>
      <c r="N46" s="64">
        <f>VLOOKUP($J46,'Schedule Data'!$F$5:$H$101,3,FALSE)</f>
        <v>44685</v>
      </c>
      <c r="O46" s="30">
        <v>94</v>
      </c>
      <c r="R46" s="36" t="s">
        <v>213</v>
      </c>
      <c r="U46" s="64">
        <f>VLOOKUP($R46,'Schedule Data'!$F$5:$H$101,2,FALSE)</f>
        <v>44701</v>
      </c>
      <c r="V46" s="67">
        <f>VLOOKUP($R46,'Schedule Data'!$F$5:$H$101,3,FALSE)</f>
        <v>44824</v>
      </c>
      <c r="W46" s="45">
        <v>223</v>
      </c>
      <c r="Y46" s="37"/>
      <c r="AC46" s="67"/>
      <c r="AD46" s="67"/>
      <c r="AE46" s="45"/>
      <c r="AI46" s="67"/>
      <c r="AJ46" s="67"/>
      <c r="AK46" s="11"/>
    </row>
    <row r="47" spans="1:37">
      <c r="A47" s="30">
        <f t="shared" si="0"/>
        <v>43</v>
      </c>
      <c r="B47" s="6" t="s">
        <v>214</v>
      </c>
      <c r="E47" s="71">
        <f>VLOOKUP($A47,'Schedule Data'!$A$5:$D$106,3,FALSE)</f>
        <v>43846</v>
      </c>
      <c r="F47" s="64">
        <f>VLOOKUP($A47,'Schedule Data'!$A$5:$D$106,4,FALSE)</f>
        <v>43943</v>
      </c>
      <c r="G47" s="30">
        <v>84</v>
      </c>
      <c r="J47" s="37" t="s">
        <v>215</v>
      </c>
      <c r="M47" s="64">
        <f>VLOOKUP($J47,'Schedule Data'!$F$5:$H$101,2,FALSE)</f>
        <v>44592</v>
      </c>
      <c r="N47" s="64">
        <f>VLOOKUP($J47,'Schedule Data'!$F$5:$H$101,3,FALSE)</f>
        <v>44712</v>
      </c>
      <c r="O47" s="30">
        <v>96</v>
      </c>
      <c r="R47" s="37" t="s">
        <v>216</v>
      </c>
      <c r="U47" s="64">
        <f>VLOOKUP($R47,'Schedule Data'!$F$5:$H$101,2,FALSE)</f>
        <v>44728</v>
      </c>
      <c r="V47" s="67">
        <f>VLOOKUP($R47,'Schedule Data'!$F$5:$H$101,3,FALSE)</f>
        <v>44848</v>
      </c>
      <c r="W47" s="45">
        <v>133</v>
      </c>
      <c r="Y47" s="37"/>
      <c r="AC47" s="67"/>
      <c r="AD47" s="67"/>
      <c r="AE47" s="45"/>
      <c r="AI47" s="67"/>
      <c r="AJ47" s="67"/>
      <c r="AK47" s="11"/>
    </row>
    <row r="48" spans="1:37">
      <c r="A48" s="30">
        <f t="shared" si="0"/>
        <v>44</v>
      </c>
      <c r="B48" s="6" t="s">
        <v>217</v>
      </c>
      <c r="E48" s="71">
        <f>VLOOKUP($A48,'Schedule Data'!$A$5:$D$106,3,FALSE)</f>
        <v>43858</v>
      </c>
      <c r="F48" s="64">
        <f>VLOOKUP($A48,'Schedule Data'!$A$5:$D$106,4,FALSE)</f>
        <v>43943</v>
      </c>
      <c r="G48" s="30">
        <v>86</v>
      </c>
      <c r="J48" s="36" t="s">
        <v>218</v>
      </c>
      <c r="M48" s="64">
        <f>VLOOKUP($J48,'Schedule Data'!$F$5:$H$101,2,FALSE)</f>
        <v>44616</v>
      </c>
      <c r="N48" s="64">
        <f>VLOOKUP($J48,'Schedule Data'!$F$5:$H$101,3,FALSE)</f>
        <v>44736</v>
      </c>
      <c r="O48" s="30">
        <v>98</v>
      </c>
      <c r="R48" s="36" t="s">
        <v>219</v>
      </c>
      <c r="U48" s="64">
        <f>VLOOKUP($R48,'Schedule Data'!$F$5:$H$101,2,FALSE)</f>
        <v>44755</v>
      </c>
      <c r="V48" s="67">
        <f>VLOOKUP($R48,'Schedule Data'!$F$5:$H$101,3,FALSE)</f>
        <v>44874</v>
      </c>
      <c r="W48" s="43">
        <v>134</v>
      </c>
      <c r="X48" s="12"/>
      <c r="Y48" s="39"/>
      <c r="Z48" s="12"/>
      <c r="AA48" s="12"/>
      <c r="AB48" s="12"/>
      <c r="AC48" s="77"/>
      <c r="AD48" s="77"/>
      <c r="AE48" s="43"/>
      <c r="AF48" s="12"/>
      <c r="AG48" s="12"/>
      <c r="AH48" s="12"/>
      <c r="AI48" s="77"/>
      <c r="AJ48" s="77"/>
      <c r="AK48" s="11"/>
    </row>
    <row r="49" spans="1:37">
      <c r="A49" s="30">
        <f t="shared" si="0"/>
        <v>45</v>
      </c>
      <c r="B49" s="6" t="s">
        <v>220</v>
      </c>
      <c r="E49" s="71">
        <f>VLOOKUP($A49,'Schedule Data'!$A$5:$D$106,3,FALSE)</f>
        <v>43867</v>
      </c>
      <c r="F49" s="64">
        <f>VLOOKUP($A49,'Schedule Data'!$A$5:$D$106,4,FALSE)</f>
        <v>43948</v>
      </c>
      <c r="G49" s="30">
        <v>88</v>
      </c>
      <c r="J49" s="37" t="s">
        <v>221</v>
      </c>
      <c r="M49" s="64">
        <f>VLOOKUP($J49,'Schedule Data'!$F$5:$H$101,2,FALSE)</f>
        <v>44642</v>
      </c>
      <c r="N49" s="64">
        <f>VLOOKUP($J49,'Schedule Data'!$F$5:$H$101,3,FALSE)</f>
        <v>44763</v>
      </c>
      <c r="O49" s="30">
        <v>100</v>
      </c>
      <c r="R49" s="37" t="s">
        <v>222</v>
      </c>
      <c r="U49" s="64">
        <f>VLOOKUP($R49,'Schedule Data'!$F$5:$H$101,2,FALSE)</f>
        <v>44781</v>
      </c>
      <c r="V49" s="67">
        <f>VLOOKUP($R49,'Schedule Data'!$F$5:$H$101,3,FALSE)</f>
        <v>44902</v>
      </c>
      <c r="W49" s="42">
        <v>225</v>
      </c>
      <c r="X49" s="14"/>
      <c r="Y49" s="35" t="s">
        <v>112</v>
      </c>
      <c r="Z49" s="14"/>
      <c r="AA49" s="14"/>
      <c r="AB49" s="14"/>
      <c r="AC49" s="76">
        <f>VLOOKUP($Y49,'Schedule Data'!$J$5:$L$101,2,FALSE)</f>
        <v>44334</v>
      </c>
      <c r="AD49" s="76">
        <f>VLOOKUP($Y49,'Schedule Data'!$J$5:$L$101,3,FALSE)</f>
        <v>44469</v>
      </c>
      <c r="AE49" s="42" t="s">
        <v>106</v>
      </c>
      <c r="AF49" s="14"/>
      <c r="AG49" s="14"/>
      <c r="AH49" s="14"/>
      <c r="AI49" s="76">
        <f>VLOOKUP($AE49,'Schedule Data'!$N$5:$P$26,2,FALSE)</f>
        <v>44425</v>
      </c>
      <c r="AJ49" s="76">
        <f>VLOOKUP($AE49,'Schedule Data'!$N$5:$P$26,3,FALSE)</f>
        <v>44496</v>
      </c>
      <c r="AK49" s="11"/>
    </row>
    <row r="50" spans="1:37">
      <c r="A50" s="30">
        <f t="shared" si="0"/>
        <v>46</v>
      </c>
      <c r="B50" s="6" t="s">
        <v>223</v>
      </c>
      <c r="E50" s="71">
        <f>VLOOKUP($A50,'Schedule Data'!$A$5:$D$106,3,FALSE)</f>
        <v>43896</v>
      </c>
      <c r="F50" s="64">
        <f>VLOOKUP($A50,'Schedule Data'!$A$5:$D$106,4,FALSE)</f>
        <v>43984</v>
      </c>
      <c r="G50" s="30">
        <v>90</v>
      </c>
      <c r="J50" s="36" t="s">
        <v>224</v>
      </c>
      <c r="M50" s="64">
        <f>VLOOKUP($J50,'Schedule Data'!$F$5:$H$101,2,FALSE)</f>
        <v>44666</v>
      </c>
      <c r="N50" s="64">
        <f>VLOOKUP($J50,'Schedule Data'!$F$5:$H$101,3,FALSE)</f>
        <v>44789</v>
      </c>
      <c r="O50" s="30">
        <v>101</v>
      </c>
      <c r="R50" s="36" t="s">
        <v>225</v>
      </c>
      <c r="T50" s="6" t="s">
        <v>33</v>
      </c>
      <c r="U50" s="64">
        <f>VLOOKUP($R50,'Schedule Data'!$F$5:$H$101,2,FALSE)</f>
        <v>44805</v>
      </c>
      <c r="V50" s="67">
        <f>VLOOKUP($R50,'Schedule Data'!$F$5:$H$101,3,FALSE)</f>
        <v>44932</v>
      </c>
      <c r="W50" s="45">
        <v>226</v>
      </c>
      <c r="Y50" s="37"/>
      <c r="AC50" s="67"/>
      <c r="AD50" s="67"/>
      <c r="AE50" s="45"/>
      <c r="AI50" s="67"/>
      <c r="AJ50" s="67"/>
      <c r="AK50" s="11"/>
    </row>
    <row r="51" spans="1:37" ht="15.75" thickBot="1">
      <c r="A51" s="30">
        <f t="shared" si="0"/>
        <v>47</v>
      </c>
      <c r="B51" s="6" t="s">
        <v>226</v>
      </c>
      <c r="E51" s="71">
        <f>VLOOKUP($A51,'Schedule Data'!$A$5:$D$106,3,FALSE)</f>
        <v>43907</v>
      </c>
      <c r="F51" s="64">
        <f>VLOOKUP($A51,'Schedule Data'!$A$5:$D$106,4,FALSE)</f>
        <v>43987</v>
      </c>
      <c r="G51" s="30">
        <v>93</v>
      </c>
      <c r="J51" s="37" t="s">
        <v>227</v>
      </c>
      <c r="M51" s="64">
        <f>VLOOKUP($J51,'Schedule Data'!$F$5:$H$101,2,FALSE)</f>
        <v>44692</v>
      </c>
      <c r="N51" s="64">
        <f>VLOOKUP($J51,'Schedule Data'!$F$5:$H$101,3,FALSE)</f>
        <v>44816</v>
      </c>
      <c r="O51" s="34">
        <v>102</v>
      </c>
      <c r="P51" s="15"/>
      <c r="Q51" s="15"/>
      <c r="R51" s="38" t="s">
        <v>228</v>
      </c>
      <c r="S51" s="15"/>
      <c r="T51" s="15"/>
      <c r="U51" s="65">
        <f>VLOOKUP($R51,'Schedule Data'!$F$5:$H$101,2,FALSE)</f>
        <v>44832</v>
      </c>
      <c r="V51" s="68">
        <f>VLOOKUP($R51,'Schedule Data'!$F$5:$H$101,3,FALSE)</f>
        <v>44959</v>
      </c>
      <c r="W51" s="45">
        <v>135</v>
      </c>
      <c r="Y51" s="37"/>
      <c r="AC51" s="67"/>
      <c r="AD51" s="67"/>
      <c r="AE51" s="45"/>
      <c r="AI51" s="67"/>
      <c r="AJ51" s="67"/>
      <c r="AK51" s="11"/>
    </row>
    <row r="52" spans="1:37">
      <c r="A52" s="30">
        <f t="shared" si="0"/>
        <v>48</v>
      </c>
      <c r="B52" s="6" t="s">
        <v>229</v>
      </c>
      <c r="E52" s="71">
        <f>VLOOKUP($A52,'Schedule Data'!$A$5:$D$106,3,FALSE)</f>
        <v>43916</v>
      </c>
      <c r="F52" s="64">
        <f>VLOOKUP($A52,'Schedule Data'!$A$5:$D$106,4,FALSE)</f>
        <v>44013</v>
      </c>
      <c r="G52" s="30">
        <v>95</v>
      </c>
      <c r="J52" s="36" t="s">
        <v>230</v>
      </c>
      <c r="M52" s="64">
        <f>VLOOKUP($J52,'Schedule Data'!$F$5:$H$101,2,FALSE)</f>
        <v>44719</v>
      </c>
      <c r="N52" s="64">
        <f>VLOOKUP($J52,'Schedule Data'!$F$5:$H$101,3,FALSE)</f>
        <v>44840</v>
      </c>
      <c r="O52" s="7"/>
      <c r="W52" s="43">
        <v>136</v>
      </c>
      <c r="X52" s="12"/>
      <c r="Y52" s="39"/>
      <c r="Z52" s="12"/>
      <c r="AA52" s="12"/>
      <c r="AB52" s="12"/>
      <c r="AC52" s="77"/>
      <c r="AD52" s="77"/>
      <c r="AE52" s="43"/>
      <c r="AF52" s="12"/>
      <c r="AG52" s="12"/>
      <c r="AH52" s="12"/>
      <c r="AI52" s="77"/>
      <c r="AJ52" s="77"/>
      <c r="AK52" s="11"/>
    </row>
    <row r="53" spans="1:37">
      <c r="A53" s="30">
        <f t="shared" si="0"/>
        <v>49</v>
      </c>
      <c r="B53" s="6" t="s">
        <v>231</v>
      </c>
      <c r="E53" s="71">
        <f>VLOOKUP($A53,'Schedule Data'!$A$5:$D$106,3,FALSE)</f>
        <v>43927</v>
      </c>
      <c r="F53" s="64">
        <f>VLOOKUP($A53,'Schedule Data'!$A$5:$D$106,4,FALSE)</f>
        <v>44013</v>
      </c>
      <c r="G53" s="30">
        <v>97</v>
      </c>
      <c r="J53" s="37" t="s">
        <v>232</v>
      </c>
      <c r="L53" s="6" t="s">
        <v>33</v>
      </c>
      <c r="M53" s="64">
        <f>VLOOKUP($J53,'Schedule Data'!$F$5:$H$101,2,FALSE)</f>
        <v>44743</v>
      </c>
      <c r="N53" s="64">
        <f>VLOOKUP($J53,'Schedule Data'!$F$5:$H$101,3,FALSE)</f>
        <v>44866</v>
      </c>
      <c r="O53" s="11"/>
      <c r="W53" s="42">
        <v>227</v>
      </c>
      <c r="X53" s="14"/>
      <c r="Y53" s="35" t="s">
        <v>119</v>
      </c>
      <c r="Z53" s="14"/>
      <c r="AA53" s="14"/>
      <c r="AB53" s="14"/>
      <c r="AC53" s="76">
        <f>VLOOKUP($Y53,'Schedule Data'!$J$5:$L$101,2,FALSE)</f>
        <v>44396</v>
      </c>
      <c r="AD53" s="76">
        <f>VLOOKUP($Y53,'Schedule Data'!$J$5:$L$101,3,FALSE)</f>
        <v>44519</v>
      </c>
      <c r="AE53" s="42" t="s">
        <v>112</v>
      </c>
      <c r="AF53" s="14"/>
      <c r="AG53" s="14"/>
      <c r="AH53" s="14"/>
      <c r="AI53" s="76">
        <f>VLOOKUP($AE53,'Schedule Data'!$N$5:$P$26,2,FALSE)</f>
        <v>44484</v>
      </c>
      <c r="AJ53" s="76">
        <f>VLOOKUP($AE53,'Schedule Data'!$N$5:$P$26,3,FALSE)</f>
        <v>44560</v>
      </c>
      <c r="AK53" s="11"/>
    </row>
    <row r="54" spans="1:37" ht="15.75" thickBot="1">
      <c r="A54" s="30">
        <f t="shared" si="0"/>
        <v>50</v>
      </c>
      <c r="B54" s="6" t="s">
        <v>233</v>
      </c>
      <c r="E54" s="71">
        <f>VLOOKUP($A54,'Schedule Data'!$A$5:$D$106,3,FALSE)</f>
        <v>43936</v>
      </c>
      <c r="F54" s="64">
        <f>VLOOKUP($A54,'Schedule Data'!$A$5:$D$106,4,FALSE)</f>
        <v>44019</v>
      </c>
      <c r="G54" s="34">
        <v>99</v>
      </c>
      <c r="H54" s="15"/>
      <c r="I54" s="15"/>
      <c r="J54" s="38" t="s">
        <v>234</v>
      </c>
      <c r="K54" s="15"/>
      <c r="L54" s="15"/>
      <c r="M54" s="65">
        <f>VLOOKUP($J54,'Schedule Data'!$F$5:$H$101,2,FALSE)</f>
        <v>44770</v>
      </c>
      <c r="N54" s="66">
        <f>VLOOKUP($J54,'Schedule Data'!$F$5:$H$101,3,FALSE)</f>
        <v>44894</v>
      </c>
      <c r="O54" s="11"/>
      <c r="W54" s="45">
        <v>228</v>
      </c>
      <c r="Y54" s="37"/>
      <c r="AC54" s="67"/>
      <c r="AD54" s="67"/>
      <c r="AE54" s="45"/>
      <c r="AI54" s="67"/>
      <c r="AJ54" s="67"/>
      <c r="AK54" s="11"/>
    </row>
    <row r="55" spans="1:37">
      <c r="A55" s="30">
        <f t="shared" si="0"/>
        <v>51</v>
      </c>
      <c r="B55" s="6" t="s">
        <v>235</v>
      </c>
      <c r="D55" s="6" t="s">
        <v>33</v>
      </c>
      <c r="E55" s="71">
        <f>VLOOKUP($A55,'Schedule Data'!$A$5:$D$106,3,FALSE)</f>
        <v>43945</v>
      </c>
      <c r="F55" s="64">
        <f>VLOOKUP($A55,'Schedule Data'!$A$5:$D$106,4,FALSE)</f>
        <v>44043</v>
      </c>
      <c r="G55" s="7"/>
      <c r="W55" s="45">
        <v>137</v>
      </c>
      <c r="Y55" s="37"/>
      <c r="AC55" s="67"/>
      <c r="AD55" s="67"/>
      <c r="AE55" s="45"/>
      <c r="AI55" s="67"/>
      <c r="AJ55" s="67"/>
      <c r="AK55" s="11"/>
    </row>
    <row r="56" spans="1:37">
      <c r="A56" s="30">
        <f t="shared" si="0"/>
        <v>52</v>
      </c>
      <c r="B56" s="6" t="s">
        <v>236</v>
      </c>
      <c r="E56" s="71">
        <f>VLOOKUP($A56,'Schedule Data'!$A$5:$D$106,3,FALSE)</f>
        <v>43956</v>
      </c>
      <c r="F56" s="64">
        <f>VLOOKUP($A56,'Schedule Data'!$A$5:$D$106,4,FALSE)</f>
        <v>44043</v>
      </c>
      <c r="G56" s="11"/>
      <c r="W56" s="43">
        <v>138</v>
      </c>
      <c r="X56" s="12"/>
      <c r="Y56" s="39"/>
      <c r="Z56" s="12"/>
      <c r="AA56" s="12"/>
      <c r="AB56" s="12"/>
      <c r="AC56" s="77"/>
      <c r="AD56" s="77"/>
      <c r="AE56" s="43"/>
      <c r="AF56" s="12"/>
      <c r="AG56" s="12"/>
      <c r="AH56" s="12"/>
      <c r="AI56" s="77"/>
      <c r="AJ56" s="77"/>
      <c r="AK56" s="11"/>
    </row>
    <row r="57" spans="1:37">
      <c r="A57" s="30">
        <f t="shared" si="0"/>
        <v>53</v>
      </c>
      <c r="B57" s="6" t="s">
        <v>237</v>
      </c>
      <c r="E57" s="71">
        <f>VLOOKUP($A57,'Schedule Data'!$A$5:$D$106,3,FALSE)</f>
        <v>43965</v>
      </c>
      <c r="F57" s="64">
        <f>VLOOKUP($A57,'Schedule Data'!$A$5:$D$106,4,FALSE)</f>
        <v>44048</v>
      </c>
      <c r="G57" s="11"/>
      <c r="I57" s="56"/>
      <c r="J57" s="51" t="s">
        <v>238</v>
      </c>
      <c r="L57" s="51"/>
      <c r="W57" s="42">
        <v>229</v>
      </c>
      <c r="X57" s="14"/>
      <c r="Y57" s="35" t="s">
        <v>239</v>
      </c>
      <c r="Z57" s="14"/>
      <c r="AA57" s="14"/>
      <c r="AB57" s="14"/>
      <c r="AC57" s="76">
        <f>VLOOKUP($Y57,'Schedule Data'!$J$5:$L$101,2,FALSE)</f>
        <v>44447</v>
      </c>
      <c r="AD57" s="76">
        <f>VLOOKUP($Y57,'Schedule Data'!$J$5:$L$101,3,FALSE)</f>
        <v>44596</v>
      </c>
      <c r="AE57" s="42" t="s">
        <v>119</v>
      </c>
      <c r="AF57" s="14"/>
      <c r="AG57" s="14"/>
      <c r="AH57" s="14"/>
      <c r="AI57" s="76">
        <f>VLOOKUP($AE57,'Schedule Data'!$N$5:$P$26,2,FALSE)</f>
        <v>44545</v>
      </c>
      <c r="AJ57" s="76">
        <f>VLOOKUP($AE57,'Schedule Data'!$N$5:$P$26,3,FALSE)</f>
        <v>44622</v>
      </c>
      <c r="AK57" s="11"/>
    </row>
    <row r="58" spans="1:37">
      <c r="A58" s="30">
        <f t="shared" si="0"/>
        <v>54</v>
      </c>
      <c r="B58" s="6" t="s">
        <v>240</v>
      </c>
      <c r="E58" s="71">
        <f>VLOOKUP($A58,'Schedule Data'!$A$5:$D$106,3,FALSE)</f>
        <v>43977</v>
      </c>
      <c r="F58" s="64">
        <f>VLOOKUP($A58,'Schedule Data'!$A$5:$D$106,4,FALSE)</f>
        <v>44074</v>
      </c>
      <c r="G58" s="11"/>
      <c r="I58" s="27"/>
      <c r="J58" s="51" t="s">
        <v>241</v>
      </c>
      <c r="L58" s="51"/>
      <c r="W58" s="45">
        <v>230</v>
      </c>
      <c r="Y58" s="37"/>
      <c r="AC58" s="67"/>
      <c r="AD58" s="67"/>
      <c r="AE58" s="45"/>
      <c r="AI58" s="67"/>
      <c r="AJ58" s="67"/>
      <c r="AK58" s="11"/>
    </row>
    <row r="59" spans="1:37">
      <c r="A59" s="30">
        <f t="shared" si="0"/>
        <v>55</v>
      </c>
      <c r="B59" s="6" t="s">
        <v>242</v>
      </c>
      <c r="E59" s="71">
        <f>VLOOKUP($A59,'Schedule Data'!$A$5:$D$106,3,FALSE)</f>
        <v>43986</v>
      </c>
      <c r="F59" s="64">
        <f>VLOOKUP($A59,'Schedule Data'!$A$5:$D$106,4,FALSE)</f>
        <v>44074</v>
      </c>
      <c r="G59" s="11"/>
      <c r="I59" s="33"/>
      <c r="J59" s="51" t="s">
        <v>243</v>
      </c>
      <c r="L59" s="51"/>
      <c r="W59" s="45">
        <v>139</v>
      </c>
      <c r="Y59" s="37"/>
      <c r="AC59" s="67"/>
      <c r="AD59" s="67"/>
      <c r="AE59" s="45"/>
      <c r="AI59" s="67"/>
      <c r="AJ59" s="67"/>
      <c r="AK59" s="11"/>
    </row>
    <row r="60" spans="1:37">
      <c r="A60" s="30">
        <f t="shared" si="0"/>
        <v>56</v>
      </c>
      <c r="B60" s="6" t="s">
        <v>244</v>
      </c>
      <c r="E60" s="71">
        <f>VLOOKUP($A60,'Schedule Data'!$A$5:$D$106,3,FALSE)</f>
        <v>43997</v>
      </c>
      <c r="F60" s="64">
        <f>VLOOKUP($A60,'Schedule Data'!$A$5:$D$106,4,FALSE)</f>
        <v>44077</v>
      </c>
      <c r="G60" s="11"/>
      <c r="I60" s="37"/>
      <c r="J60" s="51" t="s">
        <v>245</v>
      </c>
      <c r="L60" s="51"/>
      <c r="W60" s="43">
        <v>141</v>
      </c>
      <c r="X60" s="12"/>
      <c r="Y60" s="39"/>
      <c r="Z60" s="12"/>
      <c r="AA60" s="12"/>
      <c r="AB60" s="12"/>
      <c r="AC60" s="77"/>
      <c r="AD60" s="77"/>
      <c r="AE60" s="43"/>
      <c r="AF60" s="12"/>
      <c r="AG60" s="12"/>
      <c r="AH60" s="12"/>
      <c r="AI60" s="77"/>
      <c r="AJ60" s="77"/>
      <c r="AK60" s="11"/>
    </row>
    <row r="61" spans="1:37">
      <c r="A61" s="30">
        <f t="shared" si="0"/>
        <v>57</v>
      </c>
      <c r="B61" s="6" t="s">
        <v>246</v>
      </c>
      <c r="E61" s="71">
        <f>VLOOKUP($A61,'Schedule Data'!$A$5:$D$106,3,FALSE)</f>
        <v>44006</v>
      </c>
      <c r="F61" s="64">
        <f>VLOOKUP($A61,'Schedule Data'!$A$5:$D$106,4,FALSE)</f>
        <v>44104</v>
      </c>
      <c r="G61" s="11"/>
      <c r="I61" s="49"/>
      <c r="J61" s="51" t="s">
        <v>247</v>
      </c>
      <c r="L61" s="51"/>
      <c r="W61" s="42">
        <v>231</v>
      </c>
      <c r="X61" s="14"/>
      <c r="Y61" s="35" t="s">
        <v>124</v>
      </c>
      <c r="Z61" s="14"/>
      <c r="AA61" s="14"/>
      <c r="AB61" s="14"/>
      <c r="AC61" s="76">
        <f>VLOOKUP($Y61,'Schedule Data'!$J$5:$L$101,2,FALSE)</f>
        <v>44515</v>
      </c>
      <c r="AD61" s="76">
        <f>VLOOKUP($Y61,'Schedule Data'!$J$5:$L$101,3,FALSE)</f>
        <v>44656</v>
      </c>
      <c r="AE61" s="42" t="s">
        <v>239</v>
      </c>
      <c r="AF61" s="14"/>
      <c r="AG61" s="14"/>
      <c r="AH61" s="14" t="s">
        <v>33</v>
      </c>
      <c r="AI61" s="76">
        <f>VLOOKUP($AE61,'Schedule Data'!$N$5:$P$26,2,FALSE)</f>
        <v>44613</v>
      </c>
      <c r="AJ61" s="76">
        <f>VLOOKUP($AE61,'Schedule Data'!$N$5:$P$26,3,FALSE)</f>
        <v>44679</v>
      </c>
      <c r="AK61" s="11"/>
    </row>
    <row r="62" spans="1:37">
      <c r="A62" s="30">
        <f t="shared" si="0"/>
        <v>58</v>
      </c>
      <c r="B62" s="6" t="s">
        <v>248</v>
      </c>
      <c r="E62" s="71">
        <f>VLOOKUP($A62,'Schedule Data'!$A$5:$D$106,3,FALSE)</f>
        <v>44018</v>
      </c>
      <c r="F62" s="64">
        <f>VLOOKUP($A62,'Schedule Data'!$A$5:$D$106,4,FALSE)</f>
        <v>44104</v>
      </c>
      <c r="G62" s="11"/>
      <c r="W62" s="45">
        <v>233</v>
      </c>
      <c r="Y62" s="37"/>
      <c r="AC62" s="67"/>
      <c r="AD62" s="67"/>
      <c r="AE62" s="45"/>
      <c r="AI62" s="67"/>
      <c r="AJ62" s="67"/>
      <c r="AK62" s="11"/>
    </row>
    <row r="63" spans="1:37">
      <c r="A63" s="30">
        <f t="shared" si="0"/>
        <v>59</v>
      </c>
      <c r="B63" s="6" t="s">
        <v>249</v>
      </c>
      <c r="E63" s="71">
        <f>VLOOKUP($A63,'Schedule Data'!$A$5:$D$106,3,FALSE)</f>
        <v>44027</v>
      </c>
      <c r="F63" s="64">
        <f>VLOOKUP($A63,'Schedule Data'!$A$5:$D$106,4,FALSE)</f>
        <v>44109</v>
      </c>
      <c r="G63" s="11"/>
      <c r="W63" s="45">
        <v>142</v>
      </c>
      <c r="Y63" s="37"/>
      <c r="AC63" s="67"/>
      <c r="AD63" s="67"/>
      <c r="AE63" s="45"/>
      <c r="AI63" s="67"/>
      <c r="AJ63" s="67"/>
      <c r="AK63" s="11"/>
    </row>
    <row r="64" spans="1:37" ht="18.75">
      <c r="A64" s="30">
        <f t="shared" si="0"/>
        <v>60</v>
      </c>
      <c r="B64" s="6" t="s">
        <v>250</v>
      </c>
      <c r="E64" s="71">
        <f>VLOOKUP($A64,'Schedule Data'!$A$5:$D$106,3,FALSE)</f>
        <v>44036</v>
      </c>
      <c r="F64" s="64">
        <f>VLOOKUP($A64,'Schedule Data'!$A$5:$D$106,4,FALSE)</f>
        <v>44133</v>
      </c>
      <c r="G64" s="11"/>
      <c r="I64" s="175" t="s">
        <v>251</v>
      </c>
      <c r="W64" s="43">
        <v>143</v>
      </c>
      <c r="X64" s="12"/>
      <c r="Y64" s="39"/>
      <c r="Z64" s="12"/>
      <c r="AA64" s="12"/>
      <c r="AB64" s="12"/>
      <c r="AC64" s="77"/>
      <c r="AD64" s="77"/>
      <c r="AE64" s="43"/>
      <c r="AF64" s="12"/>
      <c r="AG64" s="12"/>
      <c r="AH64" s="12"/>
      <c r="AI64" s="77"/>
      <c r="AJ64" s="77"/>
      <c r="AK64" s="11"/>
    </row>
    <row r="65" spans="1:37">
      <c r="A65" s="30">
        <f t="shared" si="0"/>
        <v>61</v>
      </c>
      <c r="B65" s="6" t="s">
        <v>252</v>
      </c>
      <c r="D65" s="6" t="s">
        <v>33</v>
      </c>
      <c r="E65" s="71">
        <f>VLOOKUP($A65,'Schedule Data'!$A$5:$D$106,3,FALSE)</f>
        <v>44047</v>
      </c>
      <c r="F65" s="64">
        <f>VLOOKUP($A65,'Schedule Data'!$A$5:$D$106,4,FALSE)</f>
        <v>44133</v>
      </c>
      <c r="G65" s="11"/>
      <c r="I65" s="6" t="s">
        <v>253</v>
      </c>
      <c r="J65" s="171" t="s">
        <v>254</v>
      </c>
      <c r="W65" s="42">
        <v>234</v>
      </c>
      <c r="X65" s="14"/>
      <c r="Y65" s="35" t="s">
        <v>131</v>
      </c>
      <c r="Z65" s="14"/>
      <c r="AA65" s="14"/>
      <c r="AB65" s="14"/>
      <c r="AC65" s="76">
        <f>VLOOKUP($Y65,'Schedule Data'!$J$5:$L$101,2,FALSE)</f>
        <v>44582</v>
      </c>
      <c r="AD65" s="76">
        <f>VLOOKUP($Y65,'Schedule Data'!$J$5:$L$101,3,FALSE)</f>
        <v>44706</v>
      </c>
      <c r="AE65" s="42" t="s">
        <v>124</v>
      </c>
      <c r="AF65" s="14"/>
      <c r="AG65" s="14"/>
      <c r="AH65" s="14"/>
      <c r="AI65" s="76">
        <f>VLOOKUP($AE65,'Schedule Data'!$N$5:$P$26,2,FALSE)</f>
        <v>44671</v>
      </c>
      <c r="AJ65" s="76">
        <f>VLOOKUP($AE65,'Schedule Data'!$N$5:$P$26,3,FALSE)</f>
        <v>44742</v>
      </c>
      <c r="AK65" s="11"/>
    </row>
    <row r="66" spans="1:37">
      <c r="A66" s="30">
        <f t="shared" si="0"/>
        <v>62</v>
      </c>
      <c r="B66" s="6" t="s">
        <v>255</v>
      </c>
      <c r="E66" s="71">
        <f>VLOOKUP($A66,'Schedule Data'!$A$5:$D$106,3,FALSE)</f>
        <v>44056</v>
      </c>
      <c r="F66" s="64">
        <f>VLOOKUP($A66,'Schedule Data'!$A$5:$D$106,4,FALSE)</f>
        <v>44138</v>
      </c>
      <c r="G66" s="11"/>
      <c r="I66" s="6" t="s">
        <v>70</v>
      </c>
      <c r="J66" s="171" t="s">
        <v>256</v>
      </c>
      <c r="W66" s="45">
        <v>235</v>
      </c>
      <c r="Y66" s="37"/>
      <c r="AC66" s="67"/>
      <c r="AD66" s="67"/>
      <c r="AE66" s="45"/>
      <c r="AI66" s="67"/>
      <c r="AJ66" s="67"/>
      <c r="AK66" s="11"/>
    </row>
    <row r="67" spans="1:37">
      <c r="A67" s="30">
        <f t="shared" si="0"/>
        <v>63</v>
      </c>
      <c r="B67" s="6" t="s">
        <v>257</v>
      </c>
      <c r="E67" s="71">
        <f>VLOOKUP($A67,'Schedule Data'!$A$5:$D$106,3,FALSE)</f>
        <v>44067</v>
      </c>
      <c r="F67" s="64">
        <f>VLOOKUP($A67,'Schedule Data'!$A$5:$D$106,4,FALSE)</f>
        <v>44166</v>
      </c>
      <c r="G67" s="11"/>
      <c r="I67" s="6" t="s">
        <v>258</v>
      </c>
      <c r="J67" s="171" t="s">
        <v>259</v>
      </c>
      <c r="W67" s="45">
        <v>144</v>
      </c>
      <c r="Y67" s="37"/>
      <c r="AC67" s="67"/>
      <c r="AD67" s="67"/>
      <c r="AE67" s="45"/>
      <c r="AI67" s="67"/>
      <c r="AJ67" s="67"/>
      <c r="AK67" s="11"/>
    </row>
    <row r="68" spans="1:37">
      <c r="A68" s="30">
        <f t="shared" si="0"/>
        <v>64</v>
      </c>
      <c r="B68" s="6" t="s">
        <v>260</v>
      </c>
      <c r="E68" s="71">
        <f>VLOOKUP($A68,'Schedule Data'!$A$5:$D$106,3,FALSE)</f>
        <v>44076</v>
      </c>
      <c r="F68" s="64">
        <f>VLOOKUP($A68,'Schedule Data'!$A$5:$D$106,4,FALSE)</f>
        <v>44166</v>
      </c>
      <c r="G68" s="11"/>
      <c r="I68" s="172" t="s">
        <v>28</v>
      </c>
      <c r="J68" s="171" t="s">
        <v>261</v>
      </c>
      <c r="W68" s="43">
        <v>145</v>
      </c>
      <c r="X68" s="12"/>
      <c r="Y68" s="39"/>
      <c r="Z68" s="12"/>
      <c r="AA68" s="12"/>
      <c r="AB68" s="12"/>
      <c r="AC68" s="77"/>
      <c r="AD68" s="77"/>
      <c r="AE68" s="43"/>
      <c r="AF68" s="12"/>
      <c r="AG68" s="12"/>
      <c r="AH68" s="12"/>
      <c r="AI68" s="77"/>
      <c r="AJ68" s="77"/>
      <c r="AK68" s="11"/>
    </row>
    <row r="69" spans="1:37">
      <c r="A69" s="30">
        <f t="shared" si="0"/>
        <v>65</v>
      </c>
      <c r="B69" s="6" t="s">
        <v>262</v>
      </c>
      <c r="E69" s="71">
        <f>VLOOKUP($A69,'Schedule Data'!$A$5:$D$106,3,FALSE)</f>
        <v>44088</v>
      </c>
      <c r="F69" s="64">
        <f>VLOOKUP($A69,'Schedule Data'!$A$5:$D$106,4,FALSE)</f>
        <v>44169</v>
      </c>
      <c r="G69" s="11"/>
      <c r="I69" s="173" t="s">
        <v>47</v>
      </c>
      <c r="J69" s="171" t="s">
        <v>263</v>
      </c>
      <c r="W69" s="42">
        <v>236</v>
      </c>
      <c r="X69" s="14"/>
      <c r="Y69" s="35" t="s">
        <v>136</v>
      </c>
      <c r="Z69" s="14"/>
      <c r="AA69" s="14"/>
      <c r="AB69" s="14"/>
      <c r="AC69" s="76">
        <f>VLOOKUP($Y69,'Schedule Data'!$J$5:$L$101,2,FALSE)</f>
        <v>44634</v>
      </c>
      <c r="AD69" s="76">
        <f>VLOOKUP($Y69,'Schedule Data'!$J$5:$L$101,3,FALSE)</f>
        <v>44760</v>
      </c>
      <c r="AE69" s="42" t="s">
        <v>131</v>
      </c>
      <c r="AF69" s="14"/>
      <c r="AG69" s="14"/>
      <c r="AH69" s="14"/>
      <c r="AI69" s="76">
        <f>VLOOKUP($AE69,'Schedule Data'!$N$5:$P$26,2,FALSE)</f>
        <v>44729</v>
      </c>
      <c r="AJ69" s="76">
        <f>VLOOKUP($AE69,'Schedule Data'!$N$5:$P$26,3,FALSE)</f>
        <v>44802</v>
      </c>
      <c r="AK69" s="11"/>
    </row>
    <row r="70" spans="1:37">
      <c r="A70" s="30">
        <f t="shared" si="0"/>
        <v>66</v>
      </c>
      <c r="B70" s="6" t="s">
        <v>264</v>
      </c>
      <c r="E70" s="71">
        <f>VLOOKUP($A70,'Schedule Data'!$A$5:$D$106,3,FALSE)</f>
        <v>44097</v>
      </c>
      <c r="F70" s="64">
        <f>VLOOKUP($A70,'Schedule Data'!$A$5:$D$106,4,FALSE)</f>
        <v>44201</v>
      </c>
      <c r="G70" s="11"/>
      <c r="I70" s="174" t="s">
        <v>33</v>
      </c>
      <c r="J70" s="171" t="s">
        <v>265</v>
      </c>
      <c r="W70" s="45">
        <v>237</v>
      </c>
      <c r="Y70" s="37"/>
      <c r="AC70" s="67"/>
      <c r="AD70" s="67"/>
      <c r="AE70" s="45"/>
      <c r="AI70" s="67"/>
      <c r="AJ70" s="67"/>
      <c r="AK70" s="11"/>
    </row>
    <row r="71" spans="1:37">
      <c r="A71" s="30">
        <f t="shared" ref="A71:A104" si="1">A70+1</f>
        <v>67</v>
      </c>
      <c r="B71" s="6" t="s">
        <v>266</v>
      </c>
      <c r="E71" s="71">
        <f>VLOOKUP($A71,'Schedule Data'!$A$5:$D$106,3,FALSE)</f>
        <v>44106</v>
      </c>
      <c r="F71" s="64">
        <f>VLOOKUP($A71,'Schedule Data'!$A$5:$D$106,4,FALSE)</f>
        <v>44201</v>
      </c>
      <c r="G71" s="11"/>
      <c r="W71" s="45">
        <v>146</v>
      </c>
      <c r="Y71" s="37"/>
      <c r="AC71" s="67"/>
      <c r="AD71" s="67"/>
      <c r="AE71" s="45"/>
      <c r="AI71" s="67"/>
      <c r="AJ71" s="67"/>
      <c r="AK71" s="11"/>
    </row>
    <row r="72" spans="1:37">
      <c r="A72" s="30">
        <f t="shared" si="1"/>
        <v>68</v>
      </c>
      <c r="B72" s="6" t="s">
        <v>267</v>
      </c>
      <c r="E72" s="71">
        <f>VLOOKUP($A72,'Schedule Data'!$A$5:$D$106,3,FALSE)</f>
        <v>44117</v>
      </c>
      <c r="F72" s="64">
        <f>VLOOKUP($A72,'Schedule Data'!$A$5:$D$106,4,FALSE)</f>
        <v>44204</v>
      </c>
      <c r="G72" s="11"/>
      <c r="W72" s="43">
        <v>147</v>
      </c>
      <c r="X72" s="12"/>
      <c r="Y72" s="39"/>
      <c r="Z72" s="12"/>
      <c r="AA72" s="12"/>
      <c r="AB72" s="12"/>
      <c r="AC72" s="77"/>
      <c r="AD72" s="77"/>
      <c r="AE72" s="43"/>
      <c r="AF72" s="12"/>
      <c r="AG72" s="12"/>
      <c r="AH72" s="12"/>
      <c r="AI72" s="77"/>
      <c r="AJ72" s="77"/>
      <c r="AK72" s="11"/>
    </row>
    <row r="73" spans="1:37">
      <c r="A73" s="30">
        <f t="shared" si="1"/>
        <v>69</v>
      </c>
      <c r="B73" s="6" t="s">
        <v>268</v>
      </c>
      <c r="E73" s="71">
        <f>VLOOKUP($A73,'Schedule Data'!$A$5:$D$106,3,FALSE)</f>
        <v>44126</v>
      </c>
      <c r="F73" s="64">
        <f>VLOOKUP($A73,'Schedule Data'!$A$5:$D$106,4,FALSE)</f>
        <v>44231</v>
      </c>
      <c r="G73" s="11"/>
      <c r="W73" s="42">
        <v>238</v>
      </c>
      <c r="X73" s="14"/>
      <c r="Y73" s="35" t="s">
        <v>143</v>
      </c>
      <c r="Z73" s="14"/>
      <c r="AA73" s="14"/>
      <c r="AB73" s="14"/>
      <c r="AC73" s="76">
        <f>VLOOKUP($Y73,'Schedule Data'!$J$5:$L$101,2,FALSE)</f>
        <v>44684</v>
      </c>
      <c r="AD73" s="76">
        <f>VLOOKUP($Y73,'Schedule Data'!$J$5:$L$101,3,FALSE)</f>
        <v>44827</v>
      </c>
      <c r="AE73" s="42" t="s">
        <v>136</v>
      </c>
      <c r="AF73" s="14"/>
      <c r="AG73" s="14"/>
      <c r="AH73" s="14"/>
      <c r="AI73" s="76">
        <f>VLOOKUP($AE73,'Schedule Data'!$N$5:$P$26,2,FALSE)</f>
        <v>44789</v>
      </c>
      <c r="AJ73" s="76">
        <f>VLOOKUP($AE73,'Schedule Data'!$N$5:$P$26,3,FALSE)</f>
        <v>44860</v>
      </c>
      <c r="AK73" s="11"/>
    </row>
    <row r="74" spans="1:37">
      <c r="A74" s="30">
        <f t="shared" si="1"/>
        <v>70</v>
      </c>
      <c r="B74" s="6" t="s">
        <v>269</v>
      </c>
      <c r="E74" s="71">
        <f>VLOOKUP($A74,'Schedule Data'!$A$5:$D$106,3,FALSE)</f>
        <v>44137</v>
      </c>
      <c r="F74" s="64">
        <f>VLOOKUP($A74,'Schedule Data'!$A$5:$D$106,4,FALSE)</f>
        <v>44231</v>
      </c>
      <c r="G74" s="11"/>
      <c r="W74" s="45">
        <v>239</v>
      </c>
      <c r="Y74" s="37"/>
      <c r="AC74" s="67"/>
      <c r="AD74" s="67"/>
      <c r="AE74" s="45"/>
      <c r="AI74" s="67"/>
      <c r="AJ74" s="67"/>
      <c r="AK74" s="11"/>
    </row>
    <row r="75" spans="1:37">
      <c r="A75" s="30">
        <f t="shared" si="1"/>
        <v>71</v>
      </c>
      <c r="B75" s="6" t="s">
        <v>270</v>
      </c>
      <c r="E75" s="71">
        <f>VLOOKUP($A75,'Schedule Data'!$A$5:$D$106,3,FALSE)</f>
        <v>44146</v>
      </c>
      <c r="F75" s="64">
        <f>VLOOKUP($A75,'Schedule Data'!$A$5:$D$106,4,FALSE)</f>
        <v>44236</v>
      </c>
      <c r="G75" s="11"/>
      <c r="W75" s="45">
        <v>149</v>
      </c>
      <c r="Y75" s="37"/>
      <c r="AC75" s="67"/>
      <c r="AD75" s="67"/>
      <c r="AE75" s="45"/>
      <c r="AI75" s="67"/>
      <c r="AJ75" s="67"/>
      <c r="AK75" s="11"/>
    </row>
    <row r="76" spans="1:37">
      <c r="A76" s="30">
        <f t="shared" si="1"/>
        <v>72</v>
      </c>
      <c r="B76" s="6" t="s">
        <v>271</v>
      </c>
      <c r="D76" s="6" t="s">
        <v>33</v>
      </c>
      <c r="E76" s="71">
        <f>VLOOKUP($A76,'Schedule Data'!$A$5:$D$106,3,FALSE)</f>
        <v>44155</v>
      </c>
      <c r="F76" s="64">
        <f>VLOOKUP($A76,'Schedule Data'!$A$5:$D$106,4,FALSE)</f>
        <v>44260</v>
      </c>
      <c r="G76" s="11"/>
      <c r="W76" s="43">
        <v>150</v>
      </c>
      <c r="X76" s="12"/>
      <c r="Y76" s="39"/>
      <c r="Z76" s="12"/>
      <c r="AA76" s="12"/>
      <c r="AB76" s="12"/>
      <c r="AC76" s="77"/>
      <c r="AD76" s="77"/>
      <c r="AE76" s="43"/>
      <c r="AF76" s="12"/>
      <c r="AG76" s="12"/>
      <c r="AH76" s="12"/>
      <c r="AI76" s="77"/>
      <c r="AJ76" s="77"/>
      <c r="AK76" s="11"/>
    </row>
    <row r="77" spans="1:37">
      <c r="A77" s="30">
        <f t="shared" si="1"/>
        <v>73</v>
      </c>
      <c r="B77" s="6" t="s">
        <v>272</v>
      </c>
      <c r="E77" s="71">
        <f>VLOOKUP($A77,'Schedule Data'!$A$5:$D$106,3,FALSE)</f>
        <v>44168</v>
      </c>
      <c r="F77" s="64">
        <f>VLOOKUP($A77,'Schedule Data'!$A$5:$D$106,4,FALSE)</f>
        <v>44260</v>
      </c>
      <c r="G77" s="11"/>
      <c r="W77" s="42">
        <v>241</v>
      </c>
      <c r="X77" s="14"/>
      <c r="Y77" s="35" t="s">
        <v>156</v>
      </c>
      <c r="Z77" s="14"/>
      <c r="AA77" s="14"/>
      <c r="AB77" s="14"/>
      <c r="AC77" s="76">
        <f>VLOOKUP($Y77,'Schedule Data'!$J$5:$L$101,2,FALSE)</f>
        <v>44754</v>
      </c>
      <c r="AD77" s="76">
        <f>VLOOKUP($Y77,'Schedule Data'!$J$5:$L$101,3,FALSE)</f>
        <v>44887</v>
      </c>
      <c r="AE77" s="42" t="s">
        <v>143</v>
      </c>
      <c r="AF77" s="14"/>
      <c r="AG77" s="14"/>
      <c r="AH77" s="14"/>
      <c r="AI77" s="76">
        <f>VLOOKUP($AE77,'Schedule Data'!$N$5:$P$26,2,FALSE)</f>
        <v>44847</v>
      </c>
      <c r="AJ77" s="76">
        <f>VLOOKUP($AE77,'Schedule Data'!$N$5:$P$26,3,FALSE)</f>
        <v>44923</v>
      </c>
      <c r="AK77" s="11"/>
    </row>
    <row r="78" spans="1:37">
      <c r="A78" s="30">
        <f t="shared" si="1"/>
        <v>74</v>
      </c>
      <c r="B78" s="6" t="s">
        <v>273</v>
      </c>
      <c r="E78" s="71">
        <f>VLOOKUP($A78,'Schedule Data'!$A$5:$D$106,3,FALSE)</f>
        <v>44179</v>
      </c>
      <c r="F78" s="64">
        <f>VLOOKUP($A78,'Schedule Data'!$A$5:$D$106,4,FALSE)</f>
        <v>44265</v>
      </c>
      <c r="G78" s="11"/>
      <c r="W78" s="45">
        <v>242</v>
      </c>
      <c r="Y78" s="37"/>
      <c r="AC78" s="67"/>
      <c r="AD78" s="67"/>
      <c r="AE78" s="45"/>
      <c r="AI78" s="67"/>
      <c r="AJ78" s="67"/>
      <c r="AK78" s="11"/>
    </row>
    <row r="79" spans="1:37">
      <c r="A79" s="30">
        <f t="shared" si="1"/>
        <v>75</v>
      </c>
      <c r="B79" s="6" t="s">
        <v>274</v>
      </c>
      <c r="E79" s="71">
        <f>VLOOKUP($A79,'Schedule Data'!$A$5:$D$106,3,FALSE)</f>
        <v>44188</v>
      </c>
      <c r="F79" s="64">
        <f>VLOOKUP($A79,'Schedule Data'!$A$5:$D$106,4,FALSE)</f>
        <v>44291</v>
      </c>
      <c r="G79" s="11"/>
      <c r="W79" s="45">
        <v>151</v>
      </c>
      <c r="Y79" s="37"/>
      <c r="AC79" s="67"/>
      <c r="AD79" s="67"/>
      <c r="AE79" s="45"/>
      <c r="AI79" s="67"/>
      <c r="AJ79" s="67"/>
      <c r="AK79" s="11"/>
    </row>
    <row r="80" spans="1:37">
      <c r="A80" s="30">
        <f t="shared" si="1"/>
        <v>76</v>
      </c>
      <c r="B80" s="6" t="s">
        <v>275</v>
      </c>
      <c r="E80" s="71">
        <f>VLOOKUP($A80,'Schedule Data'!$A$5:$D$106,3,FALSE)</f>
        <v>44203</v>
      </c>
      <c r="F80" s="64">
        <f>VLOOKUP($A80,'Schedule Data'!$A$5:$D$106,4,FALSE)</f>
        <v>44291</v>
      </c>
      <c r="G80" s="11"/>
      <c r="W80" s="43">
        <v>152</v>
      </c>
      <c r="X80" s="12"/>
      <c r="Y80" s="39"/>
      <c r="Z80" s="12"/>
      <c r="AA80" s="12"/>
      <c r="AB80" s="12"/>
      <c r="AC80" s="77"/>
      <c r="AD80" s="77"/>
      <c r="AE80" s="43"/>
      <c r="AF80" s="12"/>
      <c r="AG80" s="12"/>
      <c r="AH80" s="12"/>
      <c r="AI80" s="77"/>
      <c r="AJ80" s="77"/>
      <c r="AK80" s="11"/>
    </row>
    <row r="81" spans="1:37">
      <c r="A81" s="30">
        <f t="shared" si="1"/>
        <v>77</v>
      </c>
      <c r="B81" s="6" t="s">
        <v>276</v>
      </c>
      <c r="E81" s="71">
        <f>VLOOKUP($A81,'Schedule Data'!$A$5:$D$106,3,FALSE)</f>
        <v>44215</v>
      </c>
      <c r="F81" s="64">
        <f>VLOOKUP($A81,'Schedule Data'!$A$5:$D$106,4,FALSE)</f>
        <v>44294</v>
      </c>
      <c r="G81" s="11"/>
      <c r="W81" s="42">
        <v>243</v>
      </c>
      <c r="X81" s="14"/>
      <c r="Y81" s="35" t="s">
        <v>161</v>
      </c>
      <c r="Z81" s="14"/>
      <c r="AA81" s="14"/>
      <c r="AB81" s="14"/>
      <c r="AC81" s="76">
        <f>VLOOKUP($Y81,'Schedule Data'!$J$5:$L$101,2,FALSE)</f>
        <v>44813</v>
      </c>
      <c r="AD81" s="76">
        <f>VLOOKUP($Y81,'Schedule Data'!$J$5:$L$101,3,FALSE)</f>
        <v>44946</v>
      </c>
      <c r="AE81" s="42" t="s">
        <v>156</v>
      </c>
      <c r="AF81" s="14"/>
      <c r="AG81" s="14"/>
      <c r="AH81" s="14"/>
      <c r="AI81" s="76">
        <f>VLOOKUP($AE81,'Schedule Data'!$N$5:$P$26,2,FALSE)</f>
        <v>44908</v>
      </c>
      <c r="AJ81" s="76">
        <f>VLOOKUP($AE81,'Schedule Data'!$N$5:$P$26,3,FALSE)</f>
        <v>44985</v>
      </c>
      <c r="AK81" s="11"/>
    </row>
    <row r="82" spans="1:37">
      <c r="A82" s="30">
        <f t="shared" si="1"/>
        <v>78</v>
      </c>
      <c r="B82" s="6" t="s">
        <v>277</v>
      </c>
      <c r="E82" s="71">
        <f>VLOOKUP($A82,'Schedule Data'!$A$5:$D$106,3,FALSE)</f>
        <v>44224</v>
      </c>
      <c r="F82" s="64">
        <f>VLOOKUP($A82,'Schedule Data'!$A$5:$D$106,4,FALSE)</f>
        <v>44320</v>
      </c>
      <c r="G82" s="11"/>
      <c r="W82" s="45">
        <v>244</v>
      </c>
      <c r="Y82" s="37"/>
      <c r="AC82" s="67"/>
      <c r="AD82" s="67"/>
      <c r="AE82" s="45"/>
      <c r="AI82" s="67"/>
      <c r="AJ82" s="67"/>
      <c r="AK82" s="11"/>
    </row>
    <row r="83" spans="1:37">
      <c r="A83" s="30">
        <f t="shared" si="1"/>
        <v>79</v>
      </c>
      <c r="B83" s="6" t="s">
        <v>278</v>
      </c>
      <c r="E83" s="71">
        <f>VLOOKUP($A83,'Schedule Data'!$A$5:$D$106,3,FALSE)</f>
        <v>44235</v>
      </c>
      <c r="F83" s="64">
        <f>VLOOKUP($A83,'Schedule Data'!$A$5:$D$106,4,FALSE)</f>
        <v>44320</v>
      </c>
      <c r="G83" s="11"/>
      <c r="W83" s="45">
        <v>153</v>
      </c>
      <c r="Y83" s="37"/>
      <c r="AC83" s="67"/>
      <c r="AD83" s="67"/>
      <c r="AE83" s="45"/>
      <c r="AI83" s="67"/>
      <c r="AJ83" s="67"/>
      <c r="AK83" s="11"/>
    </row>
    <row r="84" spans="1:37">
      <c r="A84" s="30">
        <f t="shared" si="1"/>
        <v>80</v>
      </c>
      <c r="B84" s="6" t="s">
        <v>279</v>
      </c>
      <c r="E84" s="71">
        <f>VLOOKUP($A84,'Schedule Data'!$A$5:$D$106,3,FALSE)</f>
        <v>44244</v>
      </c>
      <c r="F84" s="64">
        <f>VLOOKUP($A84,'Schedule Data'!$A$5:$D$106,4,FALSE)</f>
        <v>44323</v>
      </c>
      <c r="G84" s="11"/>
      <c r="W84" s="43">
        <v>154</v>
      </c>
      <c r="X84" s="12"/>
      <c r="Y84" s="39"/>
      <c r="Z84" s="12"/>
      <c r="AA84" s="12"/>
      <c r="AB84" s="12"/>
      <c r="AC84" s="77"/>
      <c r="AD84" s="77"/>
      <c r="AE84" s="43"/>
      <c r="AF84" s="12"/>
      <c r="AG84" s="12"/>
      <c r="AH84" s="12"/>
      <c r="AI84" s="77"/>
      <c r="AJ84" s="77"/>
      <c r="AK84" s="11"/>
    </row>
    <row r="85" spans="1:37">
      <c r="A85" s="30">
        <f t="shared" si="1"/>
        <v>81</v>
      </c>
      <c r="B85" s="6" t="s">
        <v>280</v>
      </c>
      <c r="E85" s="71">
        <f>VLOOKUP($A85,'Schedule Data'!$A$5:$D$106,3,FALSE)</f>
        <v>44253</v>
      </c>
      <c r="F85" s="64">
        <f>VLOOKUP($A85,'Schedule Data'!$A$5:$D$106,4,FALSE)</f>
        <v>44350</v>
      </c>
      <c r="G85" s="11"/>
      <c r="W85" s="42">
        <v>245</v>
      </c>
      <c r="X85" s="14"/>
      <c r="Y85" s="35" t="s">
        <v>281</v>
      </c>
      <c r="Z85" s="14"/>
      <c r="AA85" s="14"/>
      <c r="AB85" s="14"/>
      <c r="AC85" s="76">
        <f>VLOOKUP($Y85,'Schedule Data'!$J$5:$L$101,2,FALSE)</f>
        <v>44865</v>
      </c>
      <c r="AD85" s="76">
        <f>VLOOKUP($Y85,'Schedule Data'!$J$5:$L$101,3,FALSE)</f>
        <v>45048</v>
      </c>
      <c r="AE85" s="42" t="s">
        <v>161</v>
      </c>
      <c r="AF85" s="14"/>
      <c r="AG85" s="14"/>
      <c r="AH85" s="14"/>
      <c r="AI85" s="76">
        <f>VLOOKUP($AE85,'Schedule Data'!$N$5:$P$26,2,FALSE)</f>
        <v>44972</v>
      </c>
      <c r="AJ85" s="76">
        <f>VLOOKUP($AE85,'Schedule Data'!$N$5:$P$26,3,FALSE)</f>
        <v>45042</v>
      </c>
      <c r="AK85" s="11"/>
    </row>
    <row r="86" spans="1:37">
      <c r="A86" s="30">
        <f t="shared" si="1"/>
        <v>82</v>
      </c>
      <c r="B86" s="6" t="s">
        <v>282</v>
      </c>
      <c r="D86" s="6" t="s">
        <v>33</v>
      </c>
      <c r="E86" s="71">
        <f>VLOOKUP($A86,'Schedule Data'!$A$5:$D$106,3,FALSE)</f>
        <v>44264</v>
      </c>
      <c r="F86" s="64">
        <f>VLOOKUP($A86,'Schedule Data'!$A$5:$D$106,4,FALSE)</f>
        <v>44350</v>
      </c>
      <c r="G86" s="11"/>
      <c r="W86" s="45">
        <v>246</v>
      </c>
      <c r="Y86" s="37"/>
      <c r="AC86" s="67"/>
      <c r="AD86" s="67"/>
      <c r="AE86" s="45"/>
      <c r="AI86" s="67"/>
      <c r="AJ86" s="67"/>
      <c r="AK86" s="11"/>
    </row>
    <row r="87" spans="1:37">
      <c r="A87" s="30">
        <f t="shared" si="1"/>
        <v>83</v>
      </c>
      <c r="B87" s="6" t="s">
        <v>283</v>
      </c>
      <c r="E87" s="71">
        <f>VLOOKUP($A87,'Schedule Data'!$A$5:$D$106,3,FALSE)</f>
        <v>44273</v>
      </c>
      <c r="F87" s="64">
        <f>VLOOKUP($A87,'Schedule Data'!$A$5:$D$106,4,FALSE)</f>
        <v>44355</v>
      </c>
      <c r="G87" s="11"/>
      <c r="W87" s="45">
        <v>248</v>
      </c>
      <c r="Y87" s="37"/>
      <c r="AC87" s="67"/>
      <c r="AD87" s="67"/>
      <c r="AE87" s="45"/>
      <c r="AI87" s="67"/>
      <c r="AJ87" s="67"/>
      <c r="AK87" s="11"/>
    </row>
    <row r="88" spans="1:37">
      <c r="A88" s="30">
        <f t="shared" si="1"/>
        <v>84</v>
      </c>
      <c r="B88" s="6" t="s">
        <v>284</v>
      </c>
      <c r="E88" s="71">
        <f>VLOOKUP($A88,'Schedule Data'!$A$5:$D$106,3,FALSE)</f>
        <v>44284</v>
      </c>
      <c r="F88" s="64">
        <f>VLOOKUP($A88,'Schedule Data'!$A$5:$D$106,4,FALSE)</f>
        <v>44379</v>
      </c>
      <c r="G88" s="11"/>
      <c r="W88" s="43">
        <v>156</v>
      </c>
      <c r="X88" s="12"/>
      <c r="Y88" s="39"/>
      <c r="Z88" s="12"/>
      <c r="AA88" s="12"/>
      <c r="AB88" s="12"/>
      <c r="AC88" s="77"/>
      <c r="AD88" s="77"/>
      <c r="AE88" s="43"/>
      <c r="AF88" s="12"/>
      <c r="AG88" s="12"/>
      <c r="AH88" s="12"/>
      <c r="AI88" s="77"/>
      <c r="AJ88" s="77"/>
      <c r="AK88" s="11"/>
    </row>
    <row r="89" spans="1:37">
      <c r="A89" s="30">
        <f t="shared" si="1"/>
        <v>85</v>
      </c>
      <c r="B89" s="6" t="s">
        <v>285</v>
      </c>
      <c r="E89" s="71">
        <f>VLOOKUP($A89,'Schedule Data'!$A$5:$D$106,3,FALSE)</f>
        <v>44293</v>
      </c>
      <c r="F89" s="64">
        <f>VLOOKUP($A89,'Schedule Data'!$A$5:$D$106,4,FALSE)</f>
        <v>44386</v>
      </c>
      <c r="G89" s="11"/>
      <c r="W89" s="42">
        <v>109</v>
      </c>
      <c r="X89" s="14"/>
      <c r="Y89" s="35" t="s">
        <v>165</v>
      </c>
      <c r="Z89" s="14"/>
      <c r="AA89" s="14"/>
      <c r="AB89" s="14"/>
      <c r="AC89" s="76">
        <f>VLOOKUP($Y89,'Schedule Data'!$J$5:$L$101,2,FALSE)</f>
        <v>44974</v>
      </c>
      <c r="AD89" s="76">
        <f>VLOOKUP($Y89,'Schedule Data'!$J$5:$L$101,3,FALSE)</f>
        <v>45064</v>
      </c>
      <c r="AE89" s="42" t="s">
        <v>281</v>
      </c>
      <c r="AF89" s="14"/>
      <c r="AG89" s="14"/>
      <c r="AH89" s="14" t="s">
        <v>33</v>
      </c>
      <c r="AI89" s="76">
        <f>VLOOKUP($AE89,'Schedule Data'!$N$5:$P$26,2,FALSE)</f>
        <v>45063</v>
      </c>
      <c r="AJ89" s="76">
        <f>VLOOKUP($AE89,'Schedule Data'!$N$5:$P$26,3,FALSE)</f>
        <v>45135</v>
      </c>
      <c r="AK89" s="11"/>
    </row>
    <row r="90" spans="1:37">
      <c r="A90" s="30">
        <f t="shared" si="1"/>
        <v>86</v>
      </c>
      <c r="B90" s="6" t="s">
        <v>286</v>
      </c>
      <c r="E90" s="71">
        <f>VLOOKUP($A90,'Schedule Data'!$A$5:$D$106,3,FALSE)</f>
        <v>44312</v>
      </c>
      <c r="F90" s="64">
        <f>VLOOKUP($A90,'Schedule Data'!$A$5:$D$106,4,FALSE)</f>
        <v>44393</v>
      </c>
      <c r="G90" s="11"/>
      <c r="W90" s="45">
        <v>114</v>
      </c>
      <c r="Y90" s="37"/>
      <c r="AC90" s="67"/>
      <c r="AD90" s="67"/>
      <c r="AE90" s="45"/>
      <c r="AI90" s="67"/>
      <c r="AJ90" s="67"/>
      <c r="AK90" s="11"/>
    </row>
    <row r="91" spans="1:37">
      <c r="A91" s="30">
        <f t="shared" si="1"/>
        <v>87</v>
      </c>
      <c r="B91" s="6" t="s">
        <v>287</v>
      </c>
      <c r="E91" s="71">
        <f>VLOOKUP($A91,'Schedule Data'!$A$5:$D$106,3,FALSE)</f>
        <v>44321</v>
      </c>
      <c r="F91" s="64">
        <f>VLOOKUP($A91,'Schedule Data'!$A$5:$D$106,4,FALSE)</f>
        <v>44419</v>
      </c>
      <c r="G91" s="11"/>
      <c r="W91" s="45"/>
      <c r="Y91" s="37"/>
      <c r="AC91" s="67"/>
      <c r="AD91" s="67"/>
      <c r="AE91" s="45"/>
      <c r="AI91" s="67"/>
      <c r="AJ91" s="67"/>
      <c r="AK91" s="11"/>
    </row>
    <row r="92" spans="1:37" ht="15.75" thickBot="1">
      <c r="A92" s="30">
        <f t="shared" si="1"/>
        <v>88</v>
      </c>
      <c r="B92" s="6" t="s">
        <v>288</v>
      </c>
      <c r="E92" s="71">
        <f>VLOOKUP($A92,'Schedule Data'!$A$5:$D$106,3,FALSE)</f>
        <v>44330</v>
      </c>
      <c r="F92" s="64">
        <f>VLOOKUP($A92,'Schedule Data'!$A$5:$D$106,4,FALSE)</f>
        <v>44419</v>
      </c>
      <c r="G92" s="11"/>
      <c r="W92" s="43"/>
      <c r="X92" s="12"/>
      <c r="Y92" s="39"/>
      <c r="Z92" s="12"/>
      <c r="AA92" s="12"/>
      <c r="AB92" s="12"/>
      <c r="AC92" s="77"/>
      <c r="AD92" s="77"/>
      <c r="AE92" s="46"/>
      <c r="AF92" s="15"/>
      <c r="AG92" s="15"/>
      <c r="AH92" s="15"/>
      <c r="AI92" s="78"/>
      <c r="AJ92" s="68"/>
      <c r="AK92" s="11"/>
    </row>
    <row r="93" spans="1:37">
      <c r="A93" s="30">
        <f t="shared" si="1"/>
        <v>89</v>
      </c>
      <c r="B93" s="6" t="s">
        <v>289</v>
      </c>
      <c r="E93" s="71">
        <f>VLOOKUP($A93,'Schedule Data'!$A$5:$D$106,3,FALSE)</f>
        <v>44341</v>
      </c>
      <c r="F93" s="64">
        <f>VLOOKUP($A93,'Schedule Data'!$A$5:$D$106,4,FALSE)</f>
        <v>44424</v>
      </c>
      <c r="G93" s="11"/>
      <c r="W93" s="42" t="s">
        <v>290</v>
      </c>
      <c r="X93" s="14"/>
      <c r="Y93" s="35" t="s">
        <v>291</v>
      </c>
      <c r="Z93" s="14"/>
      <c r="AA93" s="14"/>
      <c r="AB93" s="14" t="s">
        <v>33</v>
      </c>
      <c r="AC93" s="76">
        <f>VLOOKUP($Y93,'Schedule Data'!$J$5:$L$101,2,FALSE)</f>
        <v>45016</v>
      </c>
      <c r="AD93" s="76">
        <f>VLOOKUP($Y93,'Schedule Data'!$J$5:$L$101,3,FALSE)</f>
        <v>45082</v>
      </c>
      <c r="AE93" s="63"/>
      <c r="AI93" s="67"/>
      <c r="AJ93" s="67"/>
      <c r="AK93" s="11"/>
    </row>
    <row r="94" spans="1:37">
      <c r="A94" s="30">
        <f t="shared" si="1"/>
        <v>90</v>
      </c>
      <c r="B94" s="6" t="s">
        <v>292</v>
      </c>
      <c r="E94" s="71">
        <f>VLOOKUP($A94,'Schedule Data'!$A$5:$D$106,3,FALSE)</f>
        <v>44369</v>
      </c>
      <c r="F94" s="64">
        <f>VLOOKUP($A94,'Schedule Data'!$A$5:$D$106,4,FALSE)</f>
        <v>44467</v>
      </c>
      <c r="G94" s="11"/>
      <c r="W94" s="45"/>
      <c r="Y94" s="37"/>
      <c r="AC94" s="67"/>
      <c r="AD94" s="67"/>
      <c r="AE94" s="11"/>
      <c r="AI94" s="67"/>
      <c r="AJ94" s="67"/>
      <c r="AK94" s="11"/>
    </row>
    <row r="95" spans="1:37">
      <c r="A95" s="30">
        <f t="shared" si="1"/>
        <v>91</v>
      </c>
      <c r="B95" s="6" t="s">
        <v>293</v>
      </c>
      <c r="E95" s="71">
        <f>VLOOKUP($A95,'Schedule Data'!$A$5:$D$106,3,FALSE)</f>
        <v>44378</v>
      </c>
      <c r="F95" s="64">
        <f>VLOOKUP($A95,'Schedule Data'!$A$5:$D$106,4,FALSE)</f>
        <v>44467</v>
      </c>
      <c r="G95" s="11"/>
      <c r="W95" s="45"/>
      <c r="Y95" s="37"/>
      <c r="AC95" s="67"/>
      <c r="AD95" s="67"/>
      <c r="AE95" s="11"/>
      <c r="AI95" s="67"/>
      <c r="AJ95" s="67"/>
    </row>
    <row r="96" spans="1:37">
      <c r="A96" s="30">
        <f t="shared" si="1"/>
        <v>92</v>
      </c>
      <c r="B96" s="6" t="s">
        <v>294</v>
      </c>
      <c r="D96" s="6" t="s">
        <v>33</v>
      </c>
      <c r="E96" s="71">
        <f>VLOOKUP($A96,'Schedule Data'!$A$5:$D$106,3,FALSE)</f>
        <v>44390</v>
      </c>
      <c r="F96" s="64">
        <f>VLOOKUP($A96,'Schedule Data'!$A$5:$D$106,4,FALSE)</f>
        <v>44470</v>
      </c>
      <c r="G96" s="11"/>
      <c r="W96" s="43"/>
      <c r="X96" s="12"/>
      <c r="Y96" s="39"/>
      <c r="Z96" s="12"/>
      <c r="AA96" s="12"/>
      <c r="AB96" s="12"/>
      <c r="AC96" s="77"/>
      <c r="AD96" s="77"/>
      <c r="AE96" s="11"/>
      <c r="AI96" s="67"/>
      <c r="AJ96" s="67"/>
    </row>
    <row r="97" spans="1:31">
      <c r="A97" s="30">
        <f t="shared" si="1"/>
        <v>93</v>
      </c>
      <c r="B97" s="6" t="s">
        <v>295</v>
      </c>
      <c r="E97" s="71">
        <f>VLOOKUP($A97,'Schedule Data'!$A$5:$D$106,3,FALSE)</f>
        <v>44399</v>
      </c>
      <c r="F97" s="64">
        <f>VLOOKUP($A97,'Schedule Data'!$A$5:$D$106,4,FALSE)</f>
        <v>44510</v>
      </c>
      <c r="G97" s="11"/>
      <c r="W97" s="42" t="s">
        <v>290</v>
      </c>
      <c r="X97" s="14"/>
      <c r="Y97" s="35" t="s">
        <v>169</v>
      </c>
      <c r="Z97" s="14"/>
      <c r="AA97" s="14"/>
      <c r="AB97" s="14"/>
      <c r="AC97" s="76">
        <f>VLOOKUP($Y97,'Schedule Data'!$J$5:$L$101,2,FALSE)</f>
        <v>45058</v>
      </c>
      <c r="AD97" s="76">
        <f>VLOOKUP($Y97,'Schedule Data'!$J$5:$L$101,3,FALSE)</f>
        <v>45125</v>
      </c>
      <c r="AE97" s="11"/>
    </row>
    <row r="98" spans="1:31">
      <c r="A98" s="30">
        <f t="shared" si="1"/>
        <v>94</v>
      </c>
      <c r="B98" s="6" t="s">
        <v>296</v>
      </c>
      <c r="E98" s="71">
        <f>VLOOKUP($A98,'Schedule Data'!$A$5:$D$106,3,FALSE)</f>
        <v>44433</v>
      </c>
      <c r="F98" s="64">
        <f>VLOOKUP($A98,'Schedule Data'!$A$5:$D$106,4,FALSE)</f>
        <v>44519</v>
      </c>
      <c r="G98" s="11"/>
      <c r="W98" s="45"/>
      <c r="Y98" s="37"/>
      <c r="AC98" s="67"/>
      <c r="AD98" s="67"/>
      <c r="AE98" s="11"/>
    </row>
    <row r="99" spans="1:31">
      <c r="A99" s="30">
        <f t="shared" si="1"/>
        <v>95</v>
      </c>
      <c r="B99" s="6" t="s">
        <v>297</v>
      </c>
      <c r="E99" s="71">
        <f>VLOOKUP($A99,'Schedule Data'!$A$5:$D$106,3,FALSE)</f>
        <v>44442</v>
      </c>
      <c r="F99" s="64">
        <f>VLOOKUP($A99,'Schedule Data'!$A$5:$D$106,4,FALSE)</f>
        <v>44524</v>
      </c>
      <c r="G99" s="11"/>
      <c r="W99" s="45"/>
      <c r="Y99" s="37"/>
      <c r="AC99" s="67"/>
      <c r="AD99" s="67"/>
      <c r="AE99" s="11"/>
    </row>
    <row r="100" spans="1:31">
      <c r="A100" s="30">
        <f t="shared" si="1"/>
        <v>96</v>
      </c>
      <c r="B100" s="6" t="s">
        <v>298</v>
      </c>
      <c r="E100" s="71">
        <f>VLOOKUP($A100,'Schedule Data'!$A$5:$D$106,3,FALSE)</f>
        <v>44454</v>
      </c>
      <c r="F100" s="64">
        <f>VLOOKUP($A100,'Schedule Data'!$A$5:$D$106,4,FALSE)</f>
        <v>44572</v>
      </c>
      <c r="G100" s="11"/>
      <c r="W100" s="43"/>
      <c r="X100" s="12"/>
      <c r="Y100" s="39"/>
      <c r="Z100" s="12"/>
      <c r="AA100" s="12"/>
      <c r="AB100" s="12"/>
      <c r="AC100" s="77"/>
      <c r="AD100" s="77"/>
      <c r="AE100" s="11"/>
    </row>
    <row r="101" spans="1:31">
      <c r="A101" s="30">
        <f t="shared" si="1"/>
        <v>97</v>
      </c>
      <c r="B101" s="6" t="s">
        <v>299</v>
      </c>
      <c r="E101" s="71">
        <f>VLOOKUP($A101,'Schedule Data'!$A$5:$D$106,3,FALSE)</f>
        <v>44463</v>
      </c>
      <c r="F101" s="64">
        <f>VLOOKUP($A101,'Schedule Data'!$A$5:$D$106,4,FALSE)</f>
        <v>44580</v>
      </c>
      <c r="G101" s="11"/>
      <c r="W101" s="45" t="s">
        <v>290</v>
      </c>
      <c r="Y101" s="37" t="s">
        <v>172</v>
      </c>
      <c r="AC101" s="76">
        <f>VLOOKUP($Y101,'Schedule Data'!$J$5:$L$101,2,FALSE)</f>
        <v>45103</v>
      </c>
      <c r="AD101" s="76">
        <f>VLOOKUP($Y101,'Schedule Data'!$J$5:$L$101,3,FALSE)</f>
        <v>45167</v>
      </c>
      <c r="AE101" s="11"/>
    </row>
    <row r="102" spans="1:31">
      <c r="A102" s="30">
        <f t="shared" si="1"/>
        <v>98</v>
      </c>
      <c r="B102" s="6" t="s">
        <v>300</v>
      </c>
      <c r="E102" s="71">
        <f>VLOOKUP($A102,'Schedule Data'!$A$5:$D$106,3,FALSE)</f>
        <v>44497</v>
      </c>
      <c r="F102" s="64">
        <f>VLOOKUP($A102,'Schedule Data'!$A$5:$D$106,4,FALSE)</f>
        <v>44587</v>
      </c>
      <c r="G102" s="11"/>
      <c r="W102" s="45"/>
      <c r="Y102" s="37"/>
      <c r="AC102" s="67"/>
      <c r="AD102" s="67"/>
      <c r="AE102" s="11"/>
    </row>
    <row r="103" spans="1:31">
      <c r="A103" s="30">
        <f t="shared" si="1"/>
        <v>99</v>
      </c>
      <c r="B103" s="6" t="s">
        <v>301</v>
      </c>
      <c r="E103" s="71">
        <f>VLOOKUP($A103,'Schedule Data'!$A$5:$D$106,3,FALSE)</f>
        <v>44508</v>
      </c>
      <c r="F103" s="64">
        <f>VLOOKUP($A103,'Schedule Data'!$A$5:$D$106,4,FALSE)</f>
        <v>44613</v>
      </c>
      <c r="G103" s="11"/>
      <c r="W103" s="45"/>
      <c r="Y103" s="37"/>
      <c r="AC103" s="67"/>
      <c r="AD103" s="67"/>
      <c r="AE103" s="11"/>
    </row>
    <row r="104" spans="1:31">
      <c r="A104" s="30">
        <f t="shared" si="1"/>
        <v>100</v>
      </c>
      <c r="B104" s="6" t="s">
        <v>302</v>
      </c>
      <c r="E104" s="71">
        <f>VLOOKUP($A104,'Schedule Data'!$A$5:$D$106,3,FALSE)</f>
        <v>44517</v>
      </c>
      <c r="F104" s="64">
        <f>VLOOKUP($A104,'Schedule Data'!$A$5:$D$106,4,FALSE)</f>
        <v>44613</v>
      </c>
      <c r="G104" s="11"/>
      <c r="W104" s="43"/>
      <c r="X104" s="12"/>
      <c r="Y104" s="39"/>
      <c r="Z104" s="12"/>
      <c r="AA104" s="12"/>
      <c r="AB104" s="12"/>
      <c r="AC104" s="77"/>
      <c r="AD104" s="77"/>
      <c r="AE104" s="11"/>
    </row>
    <row r="105" spans="1:31">
      <c r="A105" s="30">
        <f>A104+1</f>
        <v>101</v>
      </c>
      <c r="B105" s="6" t="s">
        <v>303</v>
      </c>
      <c r="E105" s="71">
        <f>VLOOKUP($A105,'Schedule Data'!$A$5:$D$106,3,FALSE)</f>
        <v>44530</v>
      </c>
      <c r="F105" s="64">
        <f>VLOOKUP($A105,'Schedule Data'!$A$5:$D$106,4,FALSE)</f>
        <v>44616</v>
      </c>
      <c r="G105" s="11"/>
      <c r="W105" s="45" t="s">
        <v>290</v>
      </c>
      <c r="Y105" s="36" t="s">
        <v>176</v>
      </c>
      <c r="AC105" s="76">
        <f>VLOOKUP($Y105,'Schedule Data'!$J$5:$L$101,2,FALSE)</f>
        <v>45146</v>
      </c>
      <c r="AD105" s="76">
        <f>VLOOKUP($Y105,'Schedule Data'!$J$5:$L$101,3,FALSE)</f>
        <v>45210</v>
      </c>
      <c r="AE105" s="11"/>
    </row>
    <row r="106" spans="1:31" ht="15.75" thickBot="1">
      <c r="A106" s="34">
        <f t="shared" ref="A106" si="2">A105+1</f>
        <v>102</v>
      </c>
      <c r="B106" s="15" t="s">
        <v>304</v>
      </c>
      <c r="C106" s="15"/>
      <c r="D106" s="15"/>
      <c r="E106" s="72">
        <f>VLOOKUP($A106,'Schedule Data'!$A$5:$D$106,3,FALSE)</f>
        <v>44539</v>
      </c>
      <c r="F106" s="66">
        <f>VLOOKUP($A106,'Schedule Data'!$A$5:$D$106,4,FALSE)</f>
        <v>44631</v>
      </c>
      <c r="G106" s="11"/>
      <c r="W106" s="45"/>
      <c r="Y106" s="37"/>
      <c r="AC106" s="67"/>
      <c r="AD106" s="67"/>
      <c r="AE106" s="11"/>
    </row>
    <row r="107" spans="1:31">
      <c r="W107" s="45"/>
      <c r="Y107" s="37"/>
      <c r="AC107" s="67"/>
      <c r="AD107" s="67"/>
      <c r="AE107" s="11"/>
    </row>
    <row r="108" spans="1:31" ht="15.75" thickBot="1">
      <c r="W108" s="46"/>
      <c r="X108" s="15"/>
      <c r="Y108" s="40"/>
      <c r="Z108" s="15"/>
      <c r="AA108" s="15"/>
      <c r="AB108" s="15"/>
      <c r="AC108" s="78"/>
      <c r="AD108" s="68"/>
      <c r="AE108" s="11"/>
    </row>
  </sheetData>
  <autoFilter ref="AM4:AM30"/>
  <mergeCells count="28">
    <mergeCell ref="AK3:AL3"/>
    <mergeCell ref="M3:N3"/>
    <mergeCell ref="U3:V3"/>
    <mergeCell ref="AG3:AH3"/>
    <mergeCell ref="G2:N2"/>
    <mergeCell ref="W2:AD2"/>
    <mergeCell ref="W3:X3"/>
    <mergeCell ref="AO3:AP3"/>
    <mergeCell ref="A1:F1"/>
    <mergeCell ref="G1:N1"/>
    <mergeCell ref="O1:V1"/>
    <mergeCell ref="AE1:AJ1"/>
    <mergeCell ref="AK1:AR1"/>
    <mergeCell ref="W1:AD1"/>
    <mergeCell ref="AC3:AD3"/>
    <mergeCell ref="AQ3:AR3"/>
    <mergeCell ref="A2:F2"/>
    <mergeCell ref="O2:V2"/>
    <mergeCell ref="AE2:AJ2"/>
    <mergeCell ref="AK2:AR2"/>
    <mergeCell ref="E3:F3"/>
    <mergeCell ref="G3:I3"/>
    <mergeCell ref="O3:Q3"/>
    <mergeCell ref="C3:D3"/>
    <mergeCell ref="K3:L3"/>
    <mergeCell ref="S3:T3"/>
    <mergeCell ref="AA3:AB3"/>
    <mergeCell ref="AI3:AJ3"/>
  </mergeCells>
  <pageMargins left="0.25" right="0.25" top="0.75" bottom="0.75" header="0.3" footer="0.3"/>
  <pageSetup paperSize="17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" sqref="B2"/>
    </sheetView>
  </sheetViews>
  <sheetFormatPr defaultRowHeight="15"/>
  <cols>
    <col min="1" max="1" width="30.5703125" customWidth="1"/>
    <col min="2" max="2" width="10.7109375" style="123" customWidth="1"/>
    <col min="3" max="3" width="20" customWidth="1"/>
    <col min="4" max="4" width="14.42578125" style="123" customWidth="1"/>
  </cols>
  <sheetData>
    <row r="1" spans="1:4">
      <c r="B1" s="123" t="s">
        <v>633</v>
      </c>
      <c r="C1" t="s">
        <v>634</v>
      </c>
      <c r="D1" s="123" t="s">
        <v>635</v>
      </c>
    </row>
    <row r="2" spans="1:4">
      <c r="A2" t="s">
        <v>636</v>
      </c>
      <c r="B2" s="123">
        <v>235</v>
      </c>
      <c r="C2">
        <v>1</v>
      </c>
      <c r="D2" s="123">
        <f>B2/C2</f>
        <v>235</v>
      </c>
    </row>
    <row r="3" spans="1:4">
      <c r="A3" t="s">
        <v>637</v>
      </c>
      <c r="B3" s="123">
        <v>47</v>
      </c>
      <c r="C3">
        <v>0.9</v>
      </c>
      <c r="D3" s="123">
        <f t="shared" ref="D3:D16" si="0">B3/C3</f>
        <v>52.222222222222221</v>
      </c>
    </row>
    <row r="4" spans="1:4">
      <c r="A4" t="s">
        <v>638</v>
      </c>
      <c r="B4" s="123">
        <v>48</v>
      </c>
      <c r="C4">
        <v>1</v>
      </c>
      <c r="D4" s="123">
        <f t="shared" si="0"/>
        <v>48</v>
      </c>
    </row>
    <row r="5" spans="1:4">
      <c r="A5" t="s">
        <v>639</v>
      </c>
      <c r="B5" s="123">
        <v>197</v>
      </c>
      <c r="C5">
        <v>0.875</v>
      </c>
      <c r="D5" s="123">
        <f t="shared" si="0"/>
        <v>225.14285714285714</v>
      </c>
    </row>
    <row r="6" spans="1:4">
      <c r="A6" t="s">
        <v>640</v>
      </c>
      <c r="B6" s="123">
        <v>284</v>
      </c>
      <c r="C6">
        <v>0.875</v>
      </c>
      <c r="D6" s="123">
        <f t="shared" si="0"/>
        <v>324.57142857142856</v>
      </c>
    </row>
    <row r="7" spans="1:4">
      <c r="A7" t="s">
        <v>641</v>
      </c>
      <c r="B7" s="123">
        <v>973</v>
      </c>
      <c r="C7">
        <v>1</v>
      </c>
      <c r="D7" s="123">
        <f t="shared" si="0"/>
        <v>973</v>
      </c>
    </row>
    <row r="8" spans="1:4">
      <c r="A8" t="s">
        <v>642</v>
      </c>
      <c r="B8" s="123">
        <v>243</v>
      </c>
      <c r="C8">
        <v>0.85</v>
      </c>
      <c r="D8" s="123">
        <f t="shared" si="0"/>
        <v>285.88235294117646</v>
      </c>
    </row>
    <row r="9" spans="1:4">
      <c r="A9" t="s">
        <v>643</v>
      </c>
      <c r="B9" s="123">
        <v>34</v>
      </c>
      <c r="C9">
        <v>1</v>
      </c>
      <c r="D9" s="123">
        <f t="shared" si="0"/>
        <v>34</v>
      </c>
    </row>
    <row r="10" spans="1:4">
      <c r="A10" t="s">
        <v>644</v>
      </c>
      <c r="B10" s="123">
        <v>603</v>
      </c>
      <c r="C10">
        <v>1</v>
      </c>
      <c r="D10" s="123">
        <f t="shared" si="0"/>
        <v>603</v>
      </c>
    </row>
    <row r="11" spans="1:4">
      <c r="A11" t="s">
        <v>645</v>
      </c>
      <c r="B11" s="123">
        <v>253</v>
      </c>
      <c r="C11">
        <v>1</v>
      </c>
      <c r="D11" s="123">
        <f t="shared" si="0"/>
        <v>253</v>
      </c>
    </row>
    <row r="12" spans="1:4">
      <c r="A12" t="s">
        <v>646</v>
      </c>
      <c r="B12" s="123">
        <v>177</v>
      </c>
      <c r="C12">
        <v>1</v>
      </c>
      <c r="D12" s="123">
        <f t="shared" si="0"/>
        <v>177</v>
      </c>
    </row>
    <row r="13" spans="1:4">
      <c r="A13" t="s">
        <v>647</v>
      </c>
      <c r="B13" s="123">
        <v>219</v>
      </c>
      <c r="C13">
        <v>0.9</v>
      </c>
      <c r="D13" s="123">
        <f t="shared" si="0"/>
        <v>243.33333333333331</v>
      </c>
    </row>
    <row r="14" spans="1:4">
      <c r="A14" t="s">
        <v>648</v>
      </c>
      <c r="B14" s="123">
        <v>102</v>
      </c>
      <c r="C14">
        <v>1</v>
      </c>
      <c r="D14" s="123">
        <f t="shared" si="0"/>
        <v>102</v>
      </c>
    </row>
    <row r="15" spans="1:4">
      <c r="A15" t="s">
        <v>649</v>
      </c>
      <c r="B15" s="123">
        <v>188</v>
      </c>
      <c r="C15">
        <v>1</v>
      </c>
      <c r="D15" s="123">
        <f t="shared" si="0"/>
        <v>188</v>
      </c>
    </row>
    <row r="16" spans="1:4">
      <c r="A16" t="s">
        <v>650</v>
      </c>
      <c r="B16" s="123">
        <v>303</v>
      </c>
      <c r="C16">
        <v>1</v>
      </c>
      <c r="D16" s="123">
        <f t="shared" si="0"/>
        <v>303</v>
      </c>
    </row>
    <row r="19" spans="1:1">
      <c r="A19" t="s">
        <v>651</v>
      </c>
    </row>
    <row r="20" spans="1:1">
      <c r="A20" t="s">
        <v>652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workbookViewId="0">
      <selection activeCell="H3" sqref="H3"/>
    </sheetView>
  </sheetViews>
  <sheetFormatPr defaultRowHeight="15"/>
  <cols>
    <col min="1" max="1" width="9.5703125" bestFit="1" customWidth="1"/>
    <col min="2" max="3" width="14.140625" bestFit="1" customWidth="1"/>
    <col min="7" max="8" width="14.140625" bestFit="1" customWidth="1"/>
  </cols>
  <sheetData>
    <row r="1" spans="5:10" ht="15.75" thickBot="1"/>
    <row r="2" spans="5:10">
      <c r="E2" s="189">
        <v>3</v>
      </c>
      <c r="F2" s="94" t="s">
        <v>35</v>
      </c>
      <c r="G2" s="150" t="s">
        <v>558</v>
      </c>
      <c r="H2" s="151" t="s">
        <v>497</v>
      </c>
      <c r="I2" s="254">
        <v>43191</v>
      </c>
      <c r="J2" s="254">
        <v>43586</v>
      </c>
    </row>
    <row r="3" spans="5:10">
      <c r="F3" s="54" t="s">
        <v>53</v>
      </c>
      <c r="G3" s="232" t="s">
        <v>561</v>
      </c>
      <c r="H3" s="111" t="s">
        <v>560</v>
      </c>
    </row>
    <row r="4" spans="5:10">
      <c r="F4" s="54" t="s">
        <v>51</v>
      </c>
      <c r="G4" s="246" t="s">
        <v>474</v>
      </c>
      <c r="H4" s="89" t="s">
        <v>464</v>
      </c>
    </row>
    <row r="5" spans="5:10" ht="15.75" thickBot="1">
      <c r="F5" s="231" t="s">
        <v>63</v>
      </c>
      <c r="G5" s="235" t="s">
        <v>486</v>
      </c>
      <c r="H5" s="237" t="s">
        <v>487</v>
      </c>
    </row>
    <row r="6" spans="5:10">
      <c r="E6" s="189">
        <v>4</v>
      </c>
      <c r="F6" s="247" t="s">
        <v>48</v>
      </c>
      <c r="G6" s="150" t="s">
        <v>559</v>
      </c>
      <c r="H6" s="151" t="s">
        <v>560</v>
      </c>
      <c r="I6" s="254">
        <v>43374</v>
      </c>
      <c r="J6" s="254">
        <v>43709</v>
      </c>
    </row>
    <row r="7" spans="5:10">
      <c r="F7" s="25" t="s">
        <v>65</v>
      </c>
      <c r="G7" s="243" t="s">
        <v>469</v>
      </c>
      <c r="H7" s="160" t="s">
        <v>563</v>
      </c>
    </row>
    <row r="8" spans="5:10">
      <c r="F8" s="54" t="s">
        <v>69</v>
      </c>
      <c r="G8" s="246" t="s">
        <v>491</v>
      </c>
      <c r="H8" s="89" t="s">
        <v>492</v>
      </c>
    </row>
    <row r="9" spans="5:10" ht="15.75" thickBot="1">
      <c r="F9" s="54" t="s">
        <v>75</v>
      </c>
      <c r="G9" s="246" t="s">
        <v>496</v>
      </c>
      <c r="H9" s="160" t="s">
        <v>497</v>
      </c>
    </row>
    <row r="10" spans="5:10">
      <c r="E10" s="189">
        <v>5</v>
      </c>
      <c r="F10" s="62" t="s">
        <v>72</v>
      </c>
      <c r="G10" s="242" t="s">
        <v>564</v>
      </c>
      <c r="H10" s="249" t="s">
        <v>565</v>
      </c>
      <c r="I10" s="254">
        <v>43525</v>
      </c>
    </row>
    <row r="12" spans="5:10">
      <c r="F12" s="91" t="s">
        <v>92</v>
      </c>
      <c r="G12" s="243" t="s">
        <v>509</v>
      </c>
      <c r="H12" s="160" t="s">
        <v>468</v>
      </c>
    </row>
    <row r="13" spans="5:10" ht="15.75" thickBot="1">
      <c r="F13" s="250" t="s">
        <v>97</v>
      </c>
      <c r="G13" s="245" t="s">
        <v>514</v>
      </c>
      <c r="H13" s="248" t="s">
        <v>515</v>
      </c>
    </row>
    <row r="16" spans="5:10" ht="15.75" thickBot="1"/>
    <row r="17" spans="1:13">
      <c r="A17" s="238" t="s">
        <v>659</v>
      </c>
      <c r="B17" s="238"/>
      <c r="C17" s="238"/>
      <c r="E17" s="189">
        <v>6</v>
      </c>
      <c r="F17" s="251"/>
      <c r="G17" s="252"/>
      <c r="H17" s="253"/>
      <c r="I17" s="254">
        <v>43435</v>
      </c>
      <c r="J17" s="254">
        <v>43831</v>
      </c>
    </row>
    <row r="18" spans="1:13">
      <c r="A18" s="25" t="s">
        <v>85</v>
      </c>
      <c r="B18" s="159" t="s">
        <v>460</v>
      </c>
      <c r="C18" s="160" t="s">
        <v>505</v>
      </c>
      <c r="F18" s="91" t="s">
        <v>82</v>
      </c>
      <c r="G18" s="232" t="s">
        <v>501</v>
      </c>
      <c r="H18" s="59">
        <v>43801</v>
      </c>
    </row>
    <row r="19" spans="1:13">
      <c r="A19" s="91" t="s">
        <v>103</v>
      </c>
      <c r="B19" s="159" t="s">
        <v>519</v>
      </c>
      <c r="C19" s="160" t="s">
        <v>520</v>
      </c>
      <c r="F19" s="91" t="s">
        <v>116</v>
      </c>
      <c r="G19" s="243" t="s">
        <v>527</v>
      </c>
      <c r="H19" s="59">
        <v>43832</v>
      </c>
    </row>
    <row r="20" spans="1:13" ht="15.75" thickBot="1">
      <c r="A20" s="25" t="s">
        <v>78</v>
      </c>
      <c r="B20" s="159" t="s">
        <v>566</v>
      </c>
      <c r="C20" s="160" t="s">
        <v>520</v>
      </c>
      <c r="F20" s="250" t="s">
        <v>108</v>
      </c>
      <c r="G20" s="245" t="s">
        <v>525</v>
      </c>
      <c r="H20" s="60">
        <v>43833</v>
      </c>
    </row>
    <row r="21" spans="1:13">
      <c r="A21" s="54" t="s">
        <v>46</v>
      </c>
      <c r="B21" s="88" t="s">
        <v>465</v>
      </c>
      <c r="C21" s="89" t="s">
        <v>466</v>
      </c>
      <c r="E21" s="189">
        <v>7</v>
      </c>
      <c r="F21" s="62" t="s">
        <v>84</v>
      </c>
      <c r="G21" s="242" t="s">
        <v>567</v>
      </c>
      <c r="H21" s="236">
        <v>43854</v>
      </c>
      <c r="I21" s="254">
        <v>43678</v>
      </c>
      <c r="J21" s="254">
        <v>43922</v>
      </c>
    </row>
    <row r="22" spans="1:13">
      <c r="A22" s="90" t="s">
        <v>58</v>
      </c>
      <c r="B22" s="88" t="s">
        <v>480</v>
      </c>
      <c r="C22" s="89" t="s">
        <v>481</v>
      </c>
      <c r="F22" s="25" t="s">
        <v>87</v>
      </c>
      <c r="G22" s="243" t="s">
        <v>568</v>
      </c>
      <c r="H22" s="59">
        <v>43888</v>
      </c>
    </row>
    <row r="23" spans="1:13">
      <c r="A23" s="91" t="s">
        <v>61</v>
      </c>
      <c r="B23" s="159" t="s">
        <v>562</v>
      </c>
      <c r="C23" s="160" t="s">
        <v>467</v>
      </c>
      <c r="F23" s="30" t="s">
        <v>121</v>
      </c>
      <c r="G23" s="243" t="s">
        <v>530</v>
      </c>
      <c r="H23" s="59">
        <v>43924</v>
      </c>
    </row>
    <row r="24" spans="1:13" ht="15.75" thickBot="1">
      <c r="A24" s="54" t="s">
        <v>32</v>
      </c>
      <c r="B24" s="88" t="s">
        <v>455</v>
      </c>
      <c r="C24" s="89" t="s">
        <v>456</v>
      </c>
      <c r="F24" s="244" t="s">
        <v>94</v>
      </c>
      <c r="G24" s="245" t="s">
        <v>569</v>
      </c>
      <c r="H24" s="60">
        <v>43924</v>
      </c>
    </row>
    <row r="25" spans="1:13">
      <c r="E25" s="189">
        <v>8</v>
      </c>
      <c r="F25" s="241" t="s">
        <v>99</v>
      </c>
      <c r="G25" s="233">
        <v>43836</v>
      </c>
      <c r="H25" s="236">
        <v>43955</v>
      </c>
      <c r="I25" s="254">
        <v>43831</v>
      </c>
      <c r="J25" s="254">
        <v>43983</v>
      </c>
    </row>
    <row r="26" spans="1:13">
      <c r="F26" s="92" t="s">
        <v>127</v>
      </c>
      <c r="G26" s="234">
        <v>43864</v>
      </c>
      <c r="H26" s="59">
        <v>43984</v>
      </c>
      <c r="M26" t="s">
        <v>658</v>
      </c>
    </row>
    <row r="27" spans="1:13">
      <c r="F27" s="92" t="s">
        <v>105</v>
      </c>
      <c r="G27" s="234">
        <v>43865</v>
      </c>
      <c r="H27" s="59">
        <v>43984</v>
      </c>
    </row>
    <row r="28" spans="1:13">
      <c r="F28" s="30" t="s">
        <v>133</v>
      </c>
      <c r="G28" s="234">
        <v>43892</v>
      </c>
      <c r="H28" s="59">
        <v>44012</v>
      </c>
    </row>
    <row r="29" spans="1:13" ht="15.75" thickBot="1">
      <c r="F29" s="34" t="s">
        <v>111</v>
      </c>
      <c r="G29" s="161">
        <v>43893</v>
      </c>
      <c r="H29" s="60">
        <v>44012</v>
      </c>
    </row>
    <row r="30" spans="1:13">
      <c r="E30" s="189">
        <v>9</v>
      </c>
      <c r="F30" s="240" t="s">
        <v>140</v>
      </c>
      <c r="G30" s="233">
        <v>43920</v>
      </c>
      <c r="H30" s="236">
        <v>44041</v>
      </c>
      <c r="I30" s="254">
        <v>43891</v>
      </c>
      <c r="J30" s="254">
        <v>44044</v>
      </c>
    </row>
    <row r="31" spans="1:13">
      <c r="F31" s="92" t="s">
        <v>118</v>
      </c>
      <c r="G31" s="234">
        <v>43921</v>
      </c>
      <c r="H31" s="59">
        <v>44041</v>
      </c>
    </row>
    <row r="32" spans="1:13">
      <c r="F32" s="30" t="s">
        <v>145</v>
      </c>
      <c r="G32" s="234">
        <v>43948</v>
      </c>
      <c r="H32" s="59">
        <v>44069</v>
      </c>
    </row>
    <row r="33" spans="5:10" ht="15.75" thickBot="1">
      <c r="F33" s="34" t="s">
        <v>123</v>
      </c>
      <c r="G33" s="161">
        <v>43949</v>
      </c>
      <c r="H33" s="60">
        <v>44069</v>
      </c>
    </row>
    <row r="34" spans="5:10">
      <c r="E34" s="189">
        <v>10</v>
      </c>
      <c r="F34" s="240" t="s">
        <v>151</v>
      </c>
      <c r="G34" s="233">
        <v>43977</v>
      </c>
      <c r="H34" s="236">
        <v>44098</v>
      </c>
      <c r="I34" s="254">
        <v>43952</v>
      </c>
      <c r="J34" s="254">
        <v>44136</v>
      </c>
    </row>
    <row r="35" spans="5:10">
      <c r="F35" s="92" t="s">
        <v>130</v>
      </c>
      <c r="G35" s="234">
        <v>43978</v>
      </c>
      <c r="H35" s="59">
        <v>44098</v>
      </c>
    </row>
    <row r="36" spans="5:10">
      <c r="F36" s="30" t="s">
        <v>154</v>
      </c>
      <c r="G36" s="234">
        <v>44005</v>
      </c>
      <c r="H36" s="59">
        <v>44126</v>
      </c>
    </row>
    <row r="37" spans="5:10">
      <c r="F37" s="45" t="s">
        <v>135</v>
      </c>
      <c r="G37" s="234">
        <v>44006</v>
      </c>
      <c r="H37" s="59">
        <v>44126</v>
      </c>
    </row>
    <row r="38" spans="5:10" ht="15.75" thickBot="1">
      <c r="F38" s="95" t="s">
        <v>142</v>
      </c>
      <c r="G38" s="161">
        <v>44033</v>
      </c>
      <c r="H38" s="60">
        <v>44152</v>
      </c>
    </row>
    <row r="39" spans="5:10">
      <c r="E39" s="189">
        <v>11</v>
      </c>
      <c r="F39" s="230" t="s">
        <v>159</v>
      </c>
      <c r="G39" s="233">
        <v>44034</v>
      </c>
      <c r="H39" s="236">
        <v>44154</v>
      </c>
      <c r="I39" s="254">
        <v>44013</v>
      </c>
      <c r="J39" s="254">
        <v>44197</v>
      </c>
    </row>
    <row r="40" spans="5:10">
      <c r="F40" s="45" t="s">
        <v>147</v>
      </c>
      <c r="G40" s="234">
        <v>44057</v>
      </c>
      <c r="H40" s="59">
        <v>44180</v>
      </c>
    </row>
    <row r="41" spans="5:10">
      <c r="F41" s="45" t="s">
        <v>163</v>
      </c>
      <c r="G41" s="234">
        <v>44062</v>
      </c>
      <c r="H41" s="59">
        <v>44186</v>
      </c>
    </row>
    <row r="42" spans="5:10" ht="15.75" thickBot="1">
      <c r="F42" s="95" t="s">
        <v>152</v>
      </c>
      <c r="G42" s="161">
        <v>44084</v>
      </c>
      <c r="H42" s="60">
        <v>44210</v>
      </c>
    </row>
    <row r="43" spans="5:10">
      <c r="E43" s="189">
        <v>12</v>
      </c>
      <c r="F43" s="230" t="s">
        <v>167</v>
      </c>
      <c r="G43" s="233">
        <v>44089</v>
      </c>
      <c r="H43" s="236">
        <v>44217</v>
      </c>
      <c r="I43" s="254">
        <v>44075</v>
      </c>
      <c r="J43" s="254">
        <v>44287</v>
      </c>
    </row>
    <row r="44" spans="5:10">
      <c r="F44" s="45" t="s">
        <v>170</v>
      </c>
      <c r="G44" s="234">
        <v>44113</v>
      </c>
      <c r="H44" s="59">
        <v>44243</v>
      </c>
    </row>
    <row r="45" spans="5:10">
      <c r="F45" s="93" t="s">
        <v>174</v>
      </c>
      <c r="G45" s="234">
        <v>44139</v>
      </c>
      <c r="H45" s="59">
        <v>44267</v>
      </c>
    </row>
    <row r="46" spans="5:10">
      <c r="F46" s="45" t="s">
        <v>155</v>
      </c>
      <c r="G46" s="234">
        <v>44148</v>
      </c>
      <c r="H46" s="59">
        <v>44277</v>
      </c>
    </row>
    <row r="47" spans="5:10" ht="15.75" thickBot="1">
      <c r="F47" s="46" t="s">
        <v>177</v>
      </c>
      <c r="G47" s="161">
        <v>44167</v>
      </c>
      <c r="H47" s="60">
        <v>44293</v>
      </c>
    </row>
    <row r="48" spans="5:10">
      <c r="E48" s="189">
        <v>13</v>
      </c>
      <c r="F48" s="230" t="s">
        <v>160</v>
      </c>
      <c r="G48" s="233">
        <v>44176</v>
      </c>
      <c r="H48" s="236">
        <v>44301</v>
      </c>
      <c r="I48" s="254">
        <v>44166</v>
      </c>
      <c r="J48" s="254">
        <v>44317</v>
      </c>
    </row>
    <row r="49" spans="5:10">
      <c r="F49" s="93" t="s">
        <v>179</v>
      </c>
      <c r="G49" s="234">
        <v>44195</v>
      </c>
      <c r="H49" s="59">
        <v>44319</v>
      </c>
    </row>
    <row r="50" spans="5:10">
      <c r="F50" s="45" t="s">
        <v>164</v>
      </c>
      <c r="G50" s="234">
        <v>44208</v>
      </c>
      <c r="H50" s="59">
        <v>44327</v>
      </c>
    </row>
    <row r="51" spans="5:10" ht="15.75" thickBot="1">
      <c r="F51" s="46" t="s">
        <v>181</v>
      </c>
      <c r="G51" s="161">
        <v>44224</v>
      </c>
      <c r="H51" s="60">
        <v>44343</v>
      </c>
    </row>
    <row r="52" spans="5:10">
      <c r="E52" s="189">
        <v>14</v>
      </c>
      <c r="F52" s="230" t="s">
        <v>168</v>
      </c>
      <c r="G52" s="233">
        <v>44235</v>
      </c>
      <c r="H52" s="236">
        <v>44354</v>
      </c>
      <c r="I52" s="254">
        <v>44228</v>
      </c>
      <c r="J52" s="254">
        <v>44378</v>
      </c>
    </row>
    <row r="53" spans="5:10">
      <c r="F53" s="93" t="s">
        <v>184</v>
      </c>
      <c r="G53" s="234">
        <v>44250</v>
      </c>
      <c r="H53" s="59">
        <v>44370</v>
      </c>
    </row>
    <row r="54" spans="5:10">
      <c r="F54" s="45" t="s">
        <v>171</v>
      </c>
      <c r="G54" s="234">
        <v>44259</v>
      </c>
      <c r="H54" s="59">
        <v>44378</v>
      </c>
    </row>
    <row r="55" spans="5:10">
      <c r="F55" s="45" t="s">
        <v>186</v>
      </c>
      <c r="G55" s="234">
        <v>44274</v>
      </c>
      <c r="H55" s="59">
        <v>44397</v>
      </c>
    </row>
    <row r="56" spans="5:10" ht="15.75" thickBot="1">
      <c r="F56" s="95" t="s">
        <v>175</v>
      </c>
      <c r="G56" s="161">
        <v>44285</v>
      </c>
      <c r="H56" s="60">
        <v>44405</v>
      </c>
    </row>
    <row r="57" spans="5:10">
      <c r="E57" s="189">
        <v>15</v>
      </c>
      <c r="F57" s="230" t="s">
        <v>188</v>
      </c>
      <c r="G57" s="233">
        <v>44300</v>
      </c>
      <c r="H57" s="236">
        <v>44421</v>
      </c>
      <c r="I57" s="254">
        <v>44287</v>
      </c>
      <c r="J57" s="254">
        <v>44440</v>
      </c>
    </row>
    <row r="58" spans="5:10">
      <c r="F58" s="45" t="s">
        <v>178</v>
      </c>
      <c r="G58" s="234">
        <v>44309</v>
      </c>
      <c r="H58" s="59">
        <v>44431</v>
      </c>
    </row>
    <row r="59" spans="5:10">
      <c r="F59" s="45" t="s">
        <v>190</v>
      </c>
      <c r="G59" s="234">
        <v>44326</v>
      </c>
      <c r="H59" s="59">
        <v>44448</v>
      </c>
    </row>
    <row r="60" spans="5:10" ht="15.75" thickBot="1">
      <c r="F60" s="95" t="s">
        <v>180</v>
      </c>
      <c r="G60" s="161">
        <v>44335</v>
      </c>
      <c r="H60" s="60">
        <v>44456</v>
      </c>
    </row>
    <row r="61" spans="5:10">
      <c r="E61" s="189">
        <v>16</v>
      </c>
      <c r="F61" s="230" t="s">
        <v>192</v>
      </c>
      <c r="G61" s="233">
        <v>44351</v>
      </c>
      <c r="H61" s="236">
        <v>44474</v>
      </c>
      <c r="I61" s="254">
        <v>44348</v>
      </c>
      <c r="J61" s="254">
        <v>44501</v>
      </c>
    </row>
    <row r="62" spans="5:10">
      <c r="F62" s="45" t="s">
        <v>182</v>
      </c>
      <c r="G62" s="234">
        <v>44362</v>
      </c>
      <c r="H62" s="59">
        <v>44482</v>
      </c>
    </row>
    <row r="63" spans="5:10">
      <c r="F63" s="45" t="s">
        <v>194</v>
      </c>
      <c r="G63" s="234">
        <v>44377</v>
      </c>
      <c r="H63" s="59">
        <v>44498</v>
      </c>
    </row>
    <row r="64" spans="5:10">
      <c r="F64" s="93" t="s">
        <v>185</v>
      </c>
      <c r="G64" s="234">
        <v>44389</v>
      </c>
      <c r="H64" s="59">
        <v>44508</v>
      </c>
    </row>
    <row r="65" spans="5:10" ht="15.75" thickBot="1">
      <c r="F65" s="95" t="s">
        <v>196</v>
      </c>
      <c r="G65" s="161">
        <v>44404</v>
      </c>
      <c r="H65" s="60">
        <v>44524</v>
      </c>
    </row>
    <row r="66" spans="5:10">
      <c r="E66" s="189">
        <v>17</v>
      </c>
      <c r="F66" s="239" t="s">
        <v>187</v>
      </c>
      <c r="G66" s="233">
        <v>44413</v>
      </c>
      <c r="H66" s="236">
        <v>44536</v>
      </c>
      <c r="I66" s="254">
        <v>44409</v>
      </c>
      <c r="J66" s="254">
        <v>44562</v>
      </c>
    </row>
    <row r="67" spans="5:10">
      <c r="F67" s="45" t="s">
        <v>198</v>
      </c>
      <c r="G67" s="234">
        <v>44428</v>
      </c>
      <c r="H67" s="59">
        <v>44552</v>
      </c>
    </row>
    <row r="68" spans="5:10">
      <c r="F68" s="93" t="s">
        <v>189</v>
      </c>
      <c r="G68" s="234">
        <v>44439</v>
      </c>
      <c r="H68" s="59">
        <v>44566</v>
      </c>
    </row>
    <row r="69" spans="5:10" ht="15.75" thickBot="1">
      <c r="F69" s="95" t="s">
        <v>200</v>
      </c>
      <c r="G69" s="161">
        <v>44455</v>
      </c>
      <c r="H69" s="60">
        <v>44585</v>
      </c>
    </row>
    <row r="70" spans="5:10">
      <c r="E70" s="189">
        <v>18</v>
      </c>
      <c r="F70" s="45" t="s">
        <v>191</v>
      </c>
      <c r="G70" s="234">
        <v>44466</v>
      </c>
      <c r="H70" s="59">
        <v>44593</v>
      </c>
      <c r="I70" s="254">
        <v>44440</v>
      </c>
      <c r="J70" s="254">
        <v>44621</v>
      </c>
    </row>
    <row r="71" spans="5:10">
      <c r="F71" s="45" t="s">
        <v>203</v>
      </c>
      <c r="G71" s="234">
        <v>44481</v>
      </c>
      <c r="H71" s="59">
        <v>44609</v>
      </c>
    </row>
    <row r="72" spans="5:10">
      <c r="F72" s="93" t="s">
        <v>193</v>
      </c>
      <c r="G72" s="234">
        <v>44490</v>
      </c>
      <c r="H72" s="59">
        <v>44617</v>
      </c>
    </row>
    <row r="73" spans="5:10">
      <c r="F73" s="93" t="s">
        <v>206</v>
      </c>
      <c r="G73" s="234">
        <v>44505</v>
      </c>
      <c r="H73" s="59">
        <v>44635</v>
      </c>
    </row>
    <row r="74" spans="5:10" ht="15.75" thickBot="1">
      <c r="F74" s="46" t="s">
        <v>195</v>
      </c>
      <c r="G74" s="161">
        <v>44516</v>
      </c>
      <c r="H74" s="60">
        <v>44643</v>
      </c>
    </row>
    <row r="75" spans="5:10">
      <c r="E75" s="189">
        <v>19</v>
      </c>
      <c r="F75" s="239" t="s">
        <v>209</v>
      </c>
      <c r="G75" s="233">
        <v>44533</v>
      </c>
      <c r="H75" s="236">
        <v>44659</v>
      </c>
      <c r="I75" s="254">
        <v>44531</v>
      </c>
      <c r="J75" s="254">
        <v>44682</v>
      </c>
    </row>
    <row r="76" spans="5:10">
      <c r="F76" s="93" t="s">
        <v>197</v>
      </c>
      <c r="G76" s="234">
        <v>44544</v>
      </c>
      <c r="H76" s="59">
        <v>44669</v>
      </c>
    </row>
    <row r="77" spans="5:10">
      <c r="F77" s="93" t="s">
        <v>212</v>
      </c>
      <c r="G77" s="234">
        <v>44565</v>
      </c>
      <c r="H77" s="59">
        <v>44685</v>
      </c>
    </row>
    <row r="78" spans="5:10" ht="15.75" thickBot="1">
      <c r="F78" s="46" t="s">
        <v>199</v>
      </c>
      <c r="G78" s="161">
        <v>44574</v>
      </c>
      <c r="H78" s="60">
        <v>44693</v>
      </c>
    </row>
    <row r="79" spans="5:10">
      <c r="E79" s="189">
        <v>20</v>
      </c>
      <c r="F79" s="239" t="s">
        <v>215</v>
      </c>
      <c r="G79" s="233">
        <v>44592</v>
      </c>
      <c r="H79" s="236">
        <v>44712</v>
      </c>
      <c r="I79" s="254">
        <v>44562</v>
      </c>
      <c r="J79" s="254">
        <v>44743</v>
      </c>
    </row>
    <row r="80" spans="5:10">
      <c r="F80" s="93" t="s">
        <v>201</v>
      </c>
      <c r="G80" s="234">
        <v>44601</v>
      </c>
      <c r="H80" s="59">
        <v>44720</v>
      </c>
    </row>
    <row r="81" spans="5:10">
      <c r="F81" s="93" t="s">
        <v>218</v>
      </c>
      <c r="G81" s="234">
        <v>44616</v>
      </c>
      <c r="H81" s="59">
        <v>44736</v>
      </c>
    </row>
    <row r="82" spans="5:10">
      <c r="F82" s="45" t="s">
        <v>204</v>
      </c>
      <c r="G82" s="234">
        <v>44627</v>
      </c>
      <c r="H82" s="59">
        <v>44747</v>
      </c>
    </row>
    <row r="83" spans="5:10" ht="15.75" thickBot="1">
      <c r="F83" s="46" t="s">
        <v>221</v>
      </c>
      <c r="G83" s="161">
        <v>44642</v>
      </c>
      <c r="H83" s="60">
        <v>44763</v>
      </c>
    </row>
    <row r="84" spans="5:10">
      <c r="E84" s="189">
        <v>21</v>
      </c>
      <c r="F84" s="230" t="s">
        <v>207</v>
      </c>
      <c r="G84" s="233">
        <v>44651</v>
      </c>
      <c r="H84" s="236">
        <v>44771</v>
      </c>
      <c r="I84" s="254">
        <v>44621</v>
      </c>
      <c r="J84" s="254">
        <v>44805</v>
      </c>
    </row>
    <row r="85" spans="5:10">
      <c r="F85" s="93" t="s">
        <v>224</v>
      </c>
      <c r="G85" s="234">
        <v>44666</v>
      </c>
      <c r="H85" s="59">
        <v>44789</v>
      </c>
    </row>
    <row r="86" spans="5:10">
      <c r="F86" s="45" t="s">
        <v>210</v>
      </c>
      <c r="G86" s="234">
        <v>44677</v>
      </c>
      <c r="H86" s="59">
        <v>44797</v>
      </c>
    </row>
    <row r="87" spans="5:10" ht="15.75" thickBot="1">
      <c r="F87" s="46" t="s">
        <v>227</v>
      </c>
      <c r="G87" s="161">
        <v>44692</v>
      </c>
      <c r="H87" s="60">
        <v>44816</v>
      </c>
    </row>
    <row r="88" spans="5:10">
      <c r="E88" s="189">
        <v>22</v>
      </c>
      <c r="F88" s="230" t="s">
        <v>213</v>
      </c>
      <c r="G88" s="233">
        <v>44701</v>
      </c>
      <c r="H88" s="236">
        <v>44824</v>
      </c>
      <c r="I88" s="254">
        <v>44682</v>
      </c>
      <c r="J88" s="254">
        <v>44866</v>
      </c>
    </row>
    <row r="89" spans="5:10">
      <c r="F89" s="93" t="s">
        <v>230</v>
      </c>
      <c r="G89" s="234">
        <v>44719</v>
      </c>
      <c r="H89" s="59">
        <v>44840</v>
      </c>
    </row>
    <row r="90" spans="5:10">
      <c r="F90" s="45" t="s">
        <v>216</v>
      </c>
      <c r="G90" s="234">
        <v>44728</v>
      </c>
      <c r="H90" s="59">
        <v>44848</v>
      </c>
    </row>
    <row r="91" spans="5:10">
      <c r="F91" s="45" t="s">
        <v>232</v>
      </c>
      <c r="G91" s="234">
        <v>44743</v>
      </c>
      <c r="H91" s="59">
        <v>44866</v>
      </c>
    </row>
    <row r="92" spans="5:10" ht="15.75" thickBot="1">
      <c r="F92" s="95" t="s">
        <v>219</v>
      </c>
      <c r="G92" s="161">
        <v>44755</v>
      </c>
      <c r="H92" s="60">
        <v>44874</v>
      </c>
    </row>
    <row r="93" spans="5:10">
      <c r="E93" s="189">
        <v>23</v>
      </c>
      <c r="F93" s="230" t="s">
        <v>234</v>
      </c>
      <c r="G93" s="233">
        <v>44770</v>
      </c>
      <c r="H93" s="236">
        <v>44894</v>
      </c>
      <c r="I93" s="254">
        <v>44743</v>
      </c>
      <c r="J93" s="254">
        <v>44958</v>
      </c>
    </row>
    <row r="94" spans="5:10">
      <c r="F94" s="45" t="s">
        <v>222</v>
      </c>
      <c r="G94" s="234">
        <v>44781</v>
      </c>
      <c r="H94" s="59">
        <v>44902</v>
      </c>
    </row>
    <row r="95" spans="5:10">
      <c r="F95" s="93" t="s">
        <v>225</v>
      </c>
      <c r="G95" s="234">
        <v>44805</v>
      </c>
      <c r="H95" s="59">
        <v>44932</v>
      </c>
    </row>
    <row r="96" spans="5:10" ht="15.75" thickBot="1">
      <c r="F96" s="95" t="s">
        <v>228</v>
      </c>
      <c r="G96" s="161">
        <v>44832</v>
      </c>
      <c r="H96" s="60">
        <v>44959</v>
      </c>
    </row>
  </sheetData>
  <sortState ref="F4:H100">
    <sortCondition ref="H4:H100"/>
  </sortState>
  <mergeCells count="1"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K29" sqref="K29"/>
    </sheetView>
  </sheetViews>
  <sheetFormatPr defaultRowHeight="15"/>
  <cols>
    <col min="1" max="1" width="11.5703125" bestFit="1" customWidth="1"/>
    <col min="2" max="3" width="8" bestFit="1" customWidth="1"/>
    <col min="4" max="4" width="8.5703125" bestFit="1" customWidth="1"/>
    <col min="5" max="5" width="33.7109375" bestFit="1" customWidth="1"/>
    <col min="6" max="6" width="10.5703125" style="183" bestFit="1" customWidth="1"/>
    <col min="7" max="8" width="8" bestFit="1" customWidth="1"/>
    <col min="9" max="9" width="8.5703125" bestFit="1" customWidth="1"/>
    <col min="10" max="10" width="71.140625" style="182" customWidth="1"/>
  </cols>
  <sheetData>
    <row r="1" spans="1:10">
      <c r="A1" s="214" t="s">
        <v>305</v>
      </c>
      <c r="B1" s="214"/>
      <c r="C1" s="214"/>
      <c r="D1" s="214"/>
      <c r="E1" s="215"/>
      <c r="F1" s="216" t="s">
        <v>306</v>
      </c>
      <c r="G1" s="214"/>
      <c r="H1" s="214"/>
      <c r="I1" s="214"/>
      <c r="J1" s="214"/>
    </row>
    <row r="2" spans="1:10">
      <c r="A2" t="s">
        <v>307</v>
      </c>
      <c r="B2" t="s">
        <v>308</v>
      </c>
      <c r="C2" t="s">
        <v>309</v>
      </c>
      <c r="D2" t="s">
        <v>310</v>
      </c>
      <c r="E2" t="s">
        <v>311</v>
      </c>
      <c r="F2" s="183" t="s">
        <v>307</v>
      </c>
      <c r="G2" t="s">
        <v>308</v>
      </c>
      <c r="H2" t="s">
        <v>309</v>
      </c>
      <c r="I2" t="s">
        <v>310</v>
      </c>
      <c r="J2" s="182" t="s">
        <v>311</v>
      </c>
    </row>
    <row r="3" spans="1:10">
      <c r="A3" s="179" t="s">
        <v>312</v>
      </c>
      <c r="C3" t="s">
        <v>313</v>
      </c>
      <c r="D3" t="s">
        <v>314</v>
      </c>
      <c r="F3" s="183" t="s">
        <v>315</v>
      </c>
      <c r="G3" s="181" t="s">
        <v>313</v>
      </c>
      <c r="H3" s="181" t="s">
        <v>313</v>
      </c>
      <c r="I3" t="s">
        <v>316</v>
      </c>
      <c r="J3" s="182" t="s">
        <v>317</v>
      </c>
    </row>
    <row r="4" spans="1:10">
      <c r="A4" s="179" t="s">
        <v>318</v>
      </c>
      <c r="C4" t="s">
        <v>313</v>
      </c>
      <c r="D4" t="s">
        <v>319</v>
      </c>
      <c r="F4" s="183" t="s">
        <v>320</v>
      </c>
      <c r="G4" s="181" t="s">
        <v>313</v>
      </c>
      <c r="H4" s="181" t="s">
        <v>313</v>
      </c>
      <c r="I4" t="s">
        <v>321</v>
      </c>
      <c r="J4" s="182" t="s">
        <v>322</v>
      </c>
    </row>
    <row r="5" spans="1:10">
      <c r="A5" s="179" t="s">
        <v>323</v>
      </c>
      <c r="C5" t="s">
        <v>313</v>
      </c>
      <c r="D5" t="s">
        <v>324</v>
      </c>
      <c r="F5" s="183" t="s">
        <v>325</v>
      </c>
      <c r="G5" s="181" t="s">
        <v>313</v>
      </c>
      <c r="H5" s="181" t="s">
        <v>313</v>
      </c>
      <c r="I5" t="s">
        <v>326</v>
      </c>
      <c r="J5" s="182" t="s">
        <v>327</v>
      </c>
    </row>
    <row r="6" spans="1:10">
      <c r="C6" t="s">
        <v>313</v>
      </c>
      <c r="D6" t="s">
        <v>328</v>
      </c>
      <c r="F6" s="183" t="s">
        <v>329</v>
      </c>
      <c r="G6" s="181" t="s">
        <v>313</v>
      </c>
      <c r="H6" s="181" t="s">
        <v>313</v>
      </c>
    </row>
    <row r="7" spans="1:10">
      <c r="A7" t="s">
        <v>330</v>
      </c>
      <c r="C7" t="s">
        <v>313</v>
      </c>
      <c r="D7" t="s">
        <v>331</v>
      </c>
      <c r="F7" s="183" t="s">
        <v>332</v>
      </c>
      <c r="G7" s="181" t="s">
        <v>313</v>
      </c>
      <c r="H7" s="181" t="s">
        <v>313</v>
      </c>
      <c r="J7" s="182" t="s">
        <v>333</v>
      </c>
    </row>
    <row r="8" spans="1:10">
      <c r="A8" t="s">
        <v>334</v>
      </c>
      <c r="C8" t="s">
        <v>313</v>
      </c>
      <c r="D8" t="s">
        <v>335</v>
      </c>
      <c r="F8" s="183" t="s">
        <v>336</v>
      </c>
      <c r="G8" s="181" t="s">
        <v>313</v>
      </c>
      <c r="H8" s="181" t="s">
        <v>313</v>
      </c>
    </row>
    <row r="9" spans="1:10" ht="45">
      <c r="A9" t="s">
        <v>337</v>
      </c>
      <c r="C9" t="s">
        <v>313</v>
      </c>
      <c r="D9" t="s">
        <v>338</v>
      </c>
      <c r="F9" s="183" t="s">
        <v>339</v>
      </c>
      <c r="G9" s="181" t="s">
        <v>313</v>
      </c>
      <c r="H9" s="181" t="s">
        <v>313</v>
      </c>
      <c r="J9" s="182" t="s">
        <v>340</v>
      </c>
    </row>
    <row r="10" spans="1:10">
      <c r="A10" t="s">
        <v>341</v>
      </c>
      <c r="C10" t="s">
        <v>313</v>
      </c>
      <c r="D10" t="s">
        <v>342</v>
      </c>
      <c r="F10" s="183" t="s">
        <v>343</v>
      </c>
      <c r="G10" s="181" t="s">
        <v>313</v>
      </c>
      <c r="H10" s="181" t="s">
        <v>313</v>
      </c>
    </row>
    <row r="11" spans="1:10">
      <c r="A11" t="s">
        <v>344</v>
      </c>
      <c r="C11" t="s">
        <v>313</v>
      </c>
      <c r="D11" s="180" t="s">
        <v>313</v>
      </c>
      <c r="E11" s="180" t="s">
        <v>345</v>
      </c>
      <c r="F11" s="183" t="s">
        <v>346</v>
      </c>
      <c r="G11" s="181" t="s">
        <v>313</v>
      </c>
      <c r="H11" s="181" t="s">
        <v>313</v>
      </c>
    </row>
    <row r="12" spans="1:10" ht="45">
      <c r="A12" t="s">
        <v>347</v>
      </c>
      <c r="C12" t="s">
        <v>313</v>
      </c>
      <c r="D12" t="s">
        <v>348</v>
      </c>
      <c r="F12" s="183" t="s">
        <v>349</v>
      </c>
      <c r="G12" s="181" t="s">
        <v>313</v>
      </c>
      <c r="H12" s="181" t="s">
        <v>313</v>
      </c>
      <c r="J12" s="182" t="s">
        <v>350</v>
      </c>
    </row>
    <row r="13" spans="1:10" ht="90">
      <c r="A13" t="s">
        <v>351</v>
      </c>
      <c r="C13" t="s">
        <v>313</v>
      </c>
      <c r="D13" t="s">
        <v>352</v>
      </c>
      <c r="F13" s="183" t="s">
        <v>353</v>
      </c>
      <c r="G13" s="181" t="s">
        <v>313</v>
      </c>
      <c r="H13" s="181" t="s">
        <v>313</v>
      </c>
      <c r="J13" s="182" t="s">
        <v>354</v>
      </c>
    </row>
    <row r="14" spans="1:10">
      <c r="A14" t="s">
        <v>355</v>
      </c>
      <c r="C14" t="s">
        <v>313</v>
      </c>
      <c r="D14" t="s">
        <v>356</v>
      </c>
      <c r="F14" s="183" t="s">
        <v>357</v>
      </c>
      <c r="G14" s="181" t="s">
        <v>313</v>
      </c>
      <c r="H14" s="181" t="s">
        <v>313</v>
      </c>
    </row>
    <row r="15" spans="1:10" ht="60">
      <c r="A15" t="s">
        <v>358</v>
      </c>
      <c r="C15" t="s">
        <v>313</v>
      </c>
      <c r="D15" t="s">
        <v>359</v>
      </c>
      <c r="F15" s="183" t="s">
        <v>360</v>
      </c>
      <c r="G15" s="181" t="s">
        <v>313</v>
      </c>
      <c r="H15" s="181" t="s">
        <v>313</v>
      </c>
      <c r="J15" s="182" t="s">
        <v>361</v>
      </c>
    </row>
    <row r="16" spans="1:10">
      <c r="A16" t="s">
        <v>362</v>
      </c>
      <c r="C16" t="s">
        <v>313</v>
      </c>
      <c r="D16" t="s">
        <v>363</v>
      </c>
      <c r="F16" s="183" t="s">
        <v>364</v>
      </c>
      <c r="G16" s="181" t="s">
        <v>313</v>
      </c>
      <c r="H16" s="181" t="s">
        <v>313</v>
      </c>
    </row>
    <row r="17" spans="1:10">
      <c r="A17" t="s">
        <v>365</v>
      </c>
      <c r="C17" t="s">
        <v>313</v>
      </c>
      <c r="D17" t="s">
        <v>366</v>
      </c>
      <c r="F17" s="183" t="s">
        <v>367</v>
      </c>
      <c r="G17" s="181" t="s">
        <v>313</v>
      </c>
      <c r="H17" s="181" t="s">
        <v>313</v>
      </c>
    </row>
    <row r="18" spans="1:10">
      <c r="A18" t="s">
        <v>368</v>
      </c>
      <c r="C18" t="s">
        <v>313</v>
      </c>
      <c r="D18" t="s">
        <v>369</v>
      </c>
      <c r="F18" s="183" t="s">
        <v>370</v>
      </c>
      <c r="G18" s="181" t="s">
        <v>313</v>
      </c>
      <c r="H18" s="181" t="s">
        <v>313</v>
      </c>
    </row>
    <row r="19" spans="1:10" ht="30">
      <c r="A19" t="s">
        <v>371</v>
      </c>
      <c r="C19" t="s">
        <v>313</v>
      </c>
      <c r="D19" t="s">
        <v>372</v>
      </c>
      <c r="F19" s="183" t="s">
        <v>373</v>
      </c>
      <c r="G19" s="181" t="s">
        <v>313</v>
      </c>
      <c r="H19" s="181" t="s">
        <v>313</v>
      </c>
      <c r="J19" s="184" t="s">
        <v>374</v>
      </c>
    </row>
    <row r="20" spans="1:10" ht="75">
      <c r="A20" t="s">
        <v>375</v>
      </c>
      <c r="C20" t="s">
        <v>313</v>
      </c>
      <c r="D20" t="s">
        <v>376</v>
      </c>
      <c r="F20" s="183" t="s">
        <v>377</v>
      </c>
      <c r="G20" s="181" t="s">
        <v>313</v>
      </c>
      <c r="H20" s="181" t="s">
        <v>313</v>
      </c>
      <c r="I20" s="180" t="s">
        <v>313</v>
      </c>
      <c r="J20" s="182" t="s">
        <v>378</v>
      </c>
    </row>
    <row r="21" spans="1:10">
      <c r="A21" t="s">
        <v>379</v>
      </c>
      <c r="C21" t="s">
        <v>313</v>
      </c>
      <c r="D21" t="s">
        <v>380</v>
      </c>
      <c r="F21" s="183" t="s">
        <v>381</v>
      </c>
      <c r="G21" s="181" t="s">
        <v>313</v>
      </c>
      <c r="H21" s="181" t="s">
        <v>313</v>
      </c>
    </row>
    <row r="22" spans="1:10">
      <c r="A22" t="s">
        <v>382</v>
      </c>
      <c r="C22" t="s">
        <v>313</v>
      </c>
      <c r="D22" t="s">
        <v>383</v>
      </c>
      <c r="F22" s="183" t="s">
        <v>384</v>
      </c>
      <c r="G22" s="181" t="s">
        <v>313</v>
      </c>
      <c r="H22" s="181" t="s">
        <v>313</v>
      </c>
    </row>
    <row r="23" spans="1:10">
      <c r="A23" t="s">
        <v>385</v>
      </c>
      <c r="C23" t="s">
        <v>313</v>
      </c>
      <c r="D23" t="s">
        <v>386</v>
      </c>
      <c r="F23" s="183" t="s">
        <v>387</v>
      </c>
      <c r="G23" s="181" t="s">
        <v>313</v>
      </c>
      <c r="H23" s="181" t="s">
        <v>313</v>
      </c>
    </row>
    <row r="24" spans="1:10">
      <c r="A24" t="s">
        <v>388</v>
      </c>
      <c r="C24" t="s">
        <v>313</v>
      </c>
      <c r="D24" t="s">
        <v>389</v>
      </c>
      <c r="F24" s="183" t="s">
        <v>390</v>
      </c>
      <c r="G24" s="181" t="s">
        <v>313</v>
      </c>
      <c r="H24" s="181" t="s">
        <v>313</v>
      </c>
      <c r="J24" s="182" t="s">
        <v>391</v>
      </c>
    </row>
    <row r="25" spans="1:10">
      <c r="A25" t="s">
        <v>392</v>
      </c>
      <c r="C25" t="s">
        <v>313</v>
      </c>
      <c r="D25" t="s">
        <v>393</v>
      </c>
      <c r="F25" s="183" t="s">
        <v>394</v>
      </c>
      <c r="G25" s="181" t="s">
        <v>313</v>
      </c>
      <c r="H25" s="181" t="s">
        <v>313</v>
      </c>
    </row>
    <row r="26" spans="1:10">
      <c r="A26" t="s">
        <v>395</v>
      </c>
      <c r="C26" t="s">
        <v>313</v>
      </c>
      <c r="D26" t="s">
        <v>396</v>
      </c>
      <c r="F26" s="183" t="s">
        <v>397</v>
      </c>
      <c r="G26" s="181" t="s">
        <v>313</v>
      </c>
      <c r="H26" s="181" t="s">
        <v>313</v>
      </c>
    </row>
    <row r="27" spans="1:10">
      <c r="F27" s="183" t="s">
        <v>398</v>
      </c>
      <c r="G27" s="181" t="s">
        <v>313</v>
      </c>
      <c r="H27" s="181" t="s">
        <v>313</v>
      </c>
    </row>
    <row r="28" spans="1:10">
      <c r="F28" s="183" t="s">
        <v>399</v>
      </c>
      <c r="G28" s="181" t="s">
        <v>313</v>
      </c>
      <c r="H28" s="181" t="s">
        <v>313</v>
      </c>
    </row>
    <row r="29" spans="1:10">
      <c r="F29" s="183" t="s">
        <v>400</v>
      </c>
      <c r="G29" s="181" t="s">
        <v>313</v>
      </c>
      <c r="H29" s="181" t="s">
        <v>313</v>
      </c>
      <c r="J29" s="182" t="s">
        <v>401</v>
      </c>
    </row>
    <row r="30" spans="1:10">
      <c r="F30" s="183" t="s">
        <v>402</v>
      </c>
      <c r="H30" s="181" t="s">
        <v>313</v>
      </c>
    </row>
    <row r="31" spans="1:10">
      <c r="F31" s="183" t="s">
        <v>403</v>
      </c>
      <c r="H31" s="181" t="s">
        <v>313</v>
      </c>
    </row>
    <row r="32" spans="1:10">
      <c r="F32" s="183" t="s">
        <v>404</v>
      </c>
      <c r="H32" s="181" t="s">
        <v>313</v>
      </c>
      <c r="J32" s="185" t="s">
        <v>405</v>
      </c>
    </row>
    <row r="33" spans="6:10">
      <c r="F33" s="183" t="s">
        <v>406</v>
      </c>
      <c r="H33" s="181" t="s">
        <v>313</v>
      </c>
    </row>
    <row r="34" spans="6:10">
      <c r="F34" s="183" t="s">
        <v>407</v>
      </c>
      <c r="H34" s="181" t="s">
        <v>313</v>
      </c>
    </row>
    <row r="35" spans="6:10">
      <c r="F35" s="183" t="s">
        <v>408</v>
      </c>
      <c r="H35" s="181" t="s">
        <v>313</v>
      </c>
    </row>
    <row r="36" spans="6:10">
      <c r="F36" s="183" t="s">
        <v>409</v>
      </c>
      <c r="H36" s="181" t="s">
        <v>313</v>
      </c>
    </row>
    <row r="37" spans="6:10">
      <c r="F37" s="183" t="s">
        <v>410</v>
      </c>
      <c r="H37" s="181" t="s">
        <v>313</v>
      </c>
    </row>
    <row r="38" spans="6:10">
      <c r="F38" s="183" t="s">
        <v>411</v>
      </c>
      <c r="H38" s="181" t="s">
        <v>313</v>
      </c>
    </row>
    <row r="39" spans="6:10">
      <c r="F39" s="183" t="s">
        <v>412</v>
      </c>
    </row>
    <row r="40" spans="6:10">
      <c r="F40" s="183" t="s">
        <v>413</v>
      </c>
    </row>
    <row r="41" spans="6:10">
      <c r="F41" s="183" t="s">
        <v>414</v>
      </c>
    </row>
    <row r="42" spans="6:10" ht="30">
      <c r="F42" s="183" t="s">
        <v>415</v>
      </c>
      <c r="H42" s="181" t="s">
        <v>313</v>
      </c>
      <c r="J42" s="186" t="s">
        <v>416</v>
      </c>
    </row>
    <row r="43" spans="6:10" ht="30">
      <c r="F43" s="183" t="s">
        <v>417</v>
      </c>
      <c r="H43" s="181" t="s">
        <v>313</v>
      </c>
      <c r="J43" s="186" t="s">
        <v>418</v>
      </c>
    </row>
    <row r="44" spans="6:10">
      <c r="F44" s="183" t="s">
        <v>419</v>
      </c>
      <c r="H44" s="181" t="s">
        <v>313</v>
      </c>
      <c r="J44" s="187"/>
    </row>
    <row r="45" spans="6:10">
      <c r="F45" s="183" t="s">
        <v>420</v>
      </c>
      <c r="J45" s="187"/>
    </row>
    <row r="46" spans="6:10">
      <c r="F46" s="183" t="s">
        <v>421</v>
      </c>
      <c r="J46" s="188"/>
    </row>
    <row r="47" spans="6:10">
      <c r="F47" s="183" t="s">
        <v>422</v>
      </c>
    </row>
    <row r="48" spans="6:10">
      <c r="F48" s="183" t="s">
        <v>423</v>
      </c>
    </row>
    <row r="49" spans="6:6">
      <c r="F49" s="183" t="s">
        <v>424</v>
      </c>
    </row>
    <row r="50" spans="6:6">
      <c r="F50" s="183" t="s">
        <v>425</v>
      </c>
    </row>
    <row r="51" spans="6:6">
      <c r="F51" s="183" t="s">
        <v>426</v>
      </c>
    </row>
    <row r="52" spans="6:6">
      <c r="F52" s="183" t="s">
        <v>427</v>
      </c>
    </row>
    <row r="53" spans="6:6">
      <c r="F53" s="183" t="s">
        <v>428</v>
      </c>
    </row>
    <row r="54" spans="6:6">
      <c r="F54" s="183" t="s">
        <v>429</v>
      </c>
    </row>
    <row r="55" spans="6:6">
      <c r="F55" s="183" t="s">
        <v>430</v>
      </c>
    </row>
    <row r="56" spans="6:6">
      <c r="F56" s="183" t="s">
        <v>431</v>
      </c>
    </row>
    <row r="57" spans="6:6">
      <c r="F57" s="183" t="s">
        <v>432</v>
      </c>
    </row>
    <row r="58" spans="6:6">
      <c r="F58" s="183" t="s">
        <v>433</v>
      </c>
    </row>
    <row r="59" spans="6:6">
      <c r="F59" s="183" t="s">
        <v>434</v>
      </c>
    </row>
  </sheetData>
  <mergeCells count="2">
    <mergeCell ref="A1:E1"/>
    <mergeCell ref="F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tabSelected="1" workbookViewId="0">
      <selection activeCell="S14" sqref="S14"/>
    </sheetView>
  </sheetViews>
  <sheetFormatPr defaultRowHeight="15"/>
  <cols>
    <col min="1" max="1" width="8.85546875" customWidth="1"/>
    <col min="2" max="2" width="10.42578125" bestFit="1" customWidth="1"/>
    <col min="3" max="3" width="13.7109375" bestFit="1" customWidth="1"/>
    <col min="4" max="4" width="14" bestFit="1" customWidth="1"/>
    <col min="6" max="6" width="16.140625" bestFit="1" customWidth="1"/>
    <col min="7" max="8" width="13.7109375" bestFit="1" customWidth="1"/>
    <col min="10" max="10" width="17" bestFit="1" customWidth="1"/>
    <col min="11" max="12" width="13.7109375" bestFit="1" customWidth="1"/>
    <col min="14" max="14" width="19.42578125" bestFit="1" customWidth="1"/>
    <col min="15" max="15" width="12.7109375" customWidth="1"/>
    <col min="16" max="16" width="13.5703125" bestFit="1" customWidth="1"/>
    <col min="18" max="18" width="11.28515625" bestFit="1" customWidth="1"/>
    <col min="19" max="20" width="9.85546875" bestFit="1" customWidth="1"/>
    <col min="22" max="22" width="33.42578125" bestFit="1" customWidth="1"/>
    <col min="23" max="23" width="10" bestFit="1" customWidth="1"/>
    <col min="24" max="24" width="10.140625" bestFit="1" customWidth="1"/>
    <col min="26" max="26" width="35.7109375" bestFit="1" customWidth="1"/>
    <col min="27" max="27" width="9.85546875" bestFit="1" customWidth="1"/>
    <col min="28" max="28" width="10" bestFit="1" customWidth="1"/>
  </cols>
  <sheetData>
    <row r="1" spans="1:28">
      <c r="A1" s="61" t="s">
        <v>435</v>
      </c>
      <c r="B1" s="61" t="s">
        <v>436</v>
      </c>
    </row>
    <row r="2" spans="1:28" ht="15.75" thickBot="1">
      <c r="A2" s="61"/>
      <c r="C2" t="s">
        <v>437</v>
      </c>
      <c r="D2" t="s">
        <v>438</v>
      </c>
      <c r="G2" t="s">
        <v>439</v>
      </c>
      <c r="H2" s="100" t="s">
        <v>440</v>
      </c>
      <c r="K2" t="s">
        <v>441</v>
      </c>
      <c r="L2" t="s">
        <v>442</v>
      </c>
      <c r="O2" t="s">
        <v>443</v>
      </c>
      <c r="P2" s="100" t="s">
        <v>444</v>
      </c>
      <c r="S2" t="s">
        <v>445</v>
      </c>
      <c r="T2" s="100"/>
      <c r="W2" t="s">
        <v>446</v>
      </c>
      <c r="X2" s="100"/>
      <c r="AA2" t="s">
        <v>447</v>
      </c>
      <c r="AB2" s="100" t="s">
        <v>448</v>
      </c>
    </row>
    <row r="3" spans="1:28" ht="15.75" thickBot="1">
      <c r="A3" s="190" t="s">
        <v>6</v>
      </c>
      <c r="B3" s="191"/>
      <c r="C3" s="190" t="s">
        <v>449</v>
      </c>
      <c r="D3" s="191"/>
      <c r="F3" s="5" t="s">
        <v>450</v>
      </c>
      <c r="G3" s="190" t="s">
        <v>449</v>
      </c>
      <c r="H3" s="191"/>
      <c r="J3" s="5" t="s">
        <v>9</v>
      </c>
      <c r="K3" s="190" t="s">
        <v>449</v>
      </c>
      <c r="L3" s="191"/>
      <c r="N3" s="5" t="s">
        <v>10</v>
      </c>
      <c r="O3" s="190" t="s">
        <v>449</v>
      </c>
      <c r="P3" s="191"/>
      <c r="Q3" s="61"/>
      <c r="R3" s="5" t="s">
        <v>11</v>
      </c>
      <c r="S3" s="190" t="s">
        <v>449</v>
      </c>
      <c r="T3" s="191"/>
      <c r="V3" s="5" t="s">
        <v>451</v>
      </c>
      <c r="W3" s="190" t="s">
        <v>449</v>
      </c>
      <c r="X3" s="191"/>
      <c r="Z3" s="5" t="s">
        <v>452</v>
      </c>
      <c r="AA3" s="190" t="s">
        <v>449</v>
      </c>
      <c r="AB3" s="191"/>
    </row>
    <row r="4" spans="1:28" ht="15.75" thickBot="1">
      <c r="A4" s="5" t="s">
        <v>17</v>
      </c>
      <c r="B4" s="84" t="s">
        <v>18</v>
      </c>
      <c r="C4" s="5" t="s">
        <v>21</v>
      </c>
      <c r="D4" s="84" t="s">
        <v>22</v>
      </c>
      <c r="F4" s="5" t="s">
        <v>25</v>
      </c>
      <c r="G4" s="5" t="s">
        <v>21</v>
      </c>
      <c r="H4" s="84" t="s">
        <v>22</v>
      </c>
      <c r="J4" s="5" t="s">
        <v>17</v>
      </c>
      <c r="K4" s="5" t="s">
        <v>21</v>
      </c>
      <c r="L4" s="84" t="s">
        <v>22</v>
      </c>
      <c r="N4" s="5" t="s">
        <v>17</v>
      </c>
      <c r="O4" s="5" t="s">
        <v>21</v>
      </c>
      <c r="P4" s="84" t="s">
        <v>22</v>
      </c>
      <c r="R4" s="5" t="s">
        <v>17</v>
      </c>
      <c r="S4" s="5" t="s">
        <v>21</v>
      </c>
      <c r="T4" s="84" t="s">
        <v>22</v>
      </c>
      <c r="V4" s="5" t="s">
        <v>17</v>
      </c>
      <c r="W4" s="5" t="s">
        <v>21</v>
      </c>
      <c r="X4" s="84" t="s">
        <v>22</v>
      </c>
      <c r="Z4" s="5" t="s">
        <v>17</v>
      </c>
      <c r="AA4" s="5" t="s">
        <v>21</v>
      </c>
      <c r="AB4" s="84" t="s">
        <v>22</v>
      </c>
    </row>
    <row r="5" spans="1:28">
      <c r="A5" s="25">
        <v>1</v>
      </c>
      <c r="B5" s="6" t="s">
        <v>27</v>
      </c>
      <c r="C5" s="4" t="s">
        <v>453</v>
      </c>
      <c r="D5" s="146" t="s">
        <v>454</v>
      </c>
      <c r="F5" s="54" t="s">
        <v>32</v>
      </c>
      <c r="G5" s="88" t="s">
        <v>455</v>
      </c>
      <c r="H5" s="89" t="s">
        <v>456</v>
      </c>
      <c r="J5" s="62" t="s">
        <v>37</v>
      </c>
      <c r="K5" s="96" t="s">
        <v>457</v>
      </c>
      <c r="L5" s="97" t="s">
        <v>458</v>
      </c>
      <c r="N5" s="62" t="s">
        <v>40</v>
      </c>
      <c r="O5" s="88" t="s">
        <v>459</v>
      </c>
      <c r="P5" s="89" t="s">
        <v>460</v>
      </c>
      <c r="R5" s="101" t="s">
        <v>42</v>
      </c>
      <c r="S5" s="70">
        <v>43893</v>
      </c>
      <c r="T5" s="98">
        <v>44055</v>
      </c>
      <c r="V5" s="104" t="s">
        <v>461</v>
      </c>
      <c r="W5" s="113">
        <v>44153</v>
      </c>
      <c r="X5" s="114">
        <v>44245</v>
      </c>
      <c r="Z5" s="109" t="s">
        <v>462</v>
      </c>
      <c r="AA5" s="70">
        <v>44246</v>
      </c>
      <c r="AB5" s="98">
        <v>44351</v>
      </c>
    </row>
    <row r="6" spans="1:28">
      <c r="A6" s="25">
        <v>2</v>
      </c>
      <c r="B6" s="6" t="s">
        <v>44</v>
      </c>
      <c r="C6" s="4" t="s">
        <v>463</v>
      </c>
      <c r="D6" s="146" t="s">
        <v>464</v>
      </c>
      <c r="F6" s="54" t="s">
        <v>46</v>
      </c>
      <c r="G6" s="88" t="s">
        <v>465</v>
      </c>
      <c r="H6" s="89" t="s">
        <v>466</v>
      </c>
      <c r="J6" s="25" t="s">
        <v>54</v>
      </c>
      <c r="K6" s="159" t="s">
        <v>467</v>
      </c>
      <c r="L6" s="147" t="s">
        <v>468</v>
      </c>
      <c r="N6" s="91" t="s">
        <v>37</v>
      </c>
      <c r="O6" s="112" t="s">
        <v>469</v>
      </c>
      <c r="P6" s="89" t="s">
        <v>470</v>
      </c>
      <c r="R6" s="25" t="s">
        <v>55</v>
      </c>
      <c r="S6" s="70">
        <v>44075</v>
      </c>
      <c r="T6" s="98">
        <v>44152</v>
      </c>
      <c r="V6" s="105" t="s">
        <v>471</v>
      </c>
      <c r="W6" s="70">
        <v>44323</v>
      </c>
      <c r="X6" s="98">
        <v>44389</v>
      </c>
      <c r="Z6" s="110" t="s">
        <v>472</v>
      </c>
      <c r="AA6" s="70">
        <v>44663</v>
      </c>
      <c r="AB6" s="98">
        <v>44769</v>
      </c>
    </row>
    <row r="7" spans="1:28">
      <c r="A7" s="25">
        <v>3</v>
      </c>
      <c r="B7" s="6" t="s">
        <v>49</v>
      </c>
      <c r="C7" s="4" t="s">
        <v>473</v>
      </c>
      <c r="D7" s="146" t="s">
        <v>464</v>
      </c>
      <c r="F7" s="54" t="s">
        <v>51</v>
      </c>
      <c r="G7" s="88" t="s">
        <v>474</v>
      </c>
      <c r="H7" s="89" t="s">
        <v>464</v>
      </c>
      <c r="J7" s="25" t="s">
        <v>88</v>
      </c>
      <c r="K7" s="159" t="s">
        <v>468</v>
      </c>
      <c r="L7" s="98">
        <v>43894</v>
      </c>
      <c r="N7" s="25" t="s">
        <v>54</v>
      </c>
      <c r="O7" s="61" t="s">
        <v>475</v>
      </c>
      <c r="P7" s="59">
        <v>43859</v>
      </c>
      <c r="R7" s="25" t="s">
        <v>67</v>
      </c>
      <c r="S7" s="70">
        <v>44246</v>
      </c>
      <c r="T7" s="98">
        <v>44322</v>
      </c>
      <c r="V7" s="105" t="s">
        <v>476</v>
      </c>
      <c r="W7" s="70">
        <v>44596</v>
      </c>
      <c r="X7" s="98">
        <v>44658</v>
      </c>
      <c r="Z7" s="110" t="s">
        <v>477</v>
      </c>
      <c r="AA7" s="70">
        <v>44831</v>
      </c>
      <c r="AB7" s="98">
        <v>44907</v>
      </c>
    </row>
    <row r="8" spans="1:28">
      <c r="A8" s="25">
        <v>4</v>
      </c>
      <c r="B8" s="6" t="s">
        <v>57</v>
      </c>
      <c r="C8" s="4" t="s">
        <v>478</v>
      </c>
      <c r="D8" s="146" t="s">
        <v>479</v>
      </c>
      <c r="F8" s="90" t="s">
        <v>58</v>
      </c>
      <c r="G8" s="88" t="s">
        <v>480</v>
      </c>
      <c r="H8" s="89" t="s">
        <v>481</v>
      </c>
      <c r="J8" s="25" t="s">
        <v>62</v>
      </c>
      <c r="K8" s="158">
        <v>43865</v>
      </c>
      <c r="L8" s="98">
        <v>43971</v>
      </c>
      <c r="N8" s="25" t="s">
        <v>88</v>
      </c>
      <c r="O8" s="70">
        <v>43909</v>
      </c>
      <c r="P8" s="59">
        <v>43999</v>
      </c>
      <c r="R8" s="45" t="s">
        <v>90</v>
      </c>
      <c r="S8" s="70">
        <v>44496</v>
      </c>
      <c r="T8" s="98">
        <v>44553</v>
      </c>
      <c r="V8" s="106" t="s">
        <v>482</v>
      </c>
      <c r="W8" s="70">
        <v>44659</v>
      </c>
      <c r="X8" s="98">
        <v>44722</v>
      </c>
      <c r="Z8" s="106" t="s">
        <v>483</v>
      </c>
      <c r="AA8" s="70">
        <v>44908</v>
      </c>
      <c r="AB8" s="98">
        <v>44979</v>
      </c>
    </row>
    <row r="9" spans="1:28">
      <c r="A9" s="25">
        <v>5</v>
      </c>
      <c r="B9" s="6" t="s">
        <v>52</v>
      </c>
      <c r="C9" s="4" t="s">
        <v>484</v>
      </c>
      <c r="D9" s="146" t="s">
        <v>485</v>
      </c>
      <c r="F9" s="54" t="s">
        <v>63</v>
      </c>
      <c r="G9" s="88" t="s">
        <v>486</v>
      </c>
      <c r="H9" s="89" t="s">
        <v>487</v>
      </c>
      <c r="J9" s="25" t="s">
        <v>66</v>
      </c>
      <c r="K9" s="158">
        <v>43928</v>
      </c>
      <c r="L9" s="98">
        <v>44041</v>
      </c>
      <c r="N9" s="25" t="s">
        <v>62</v>
      </c>
      <c r="O9" s="70">
        <v>43987</v>
      </c>
      <c r="P9" s="59">
        <v>44060</v>
      </c>
      <c r="R9" s="102" t="s">
        <v>101</v>
      </c>
      <c r="S9" s="70">
        <v>44558</v>
      </c>
      <c r="T9" s="98">
        <v>44616</v>
      </c>
      <c r="V9" s="107" t="s">
        <v>488</v>
      </c>
      <c r="W9" s="70">
        <v>44767</v>
      </c>
      <c r="X9" s="98">
        <v>44830</v>
      </c>
      <c r="Z9" s="107" t="s">
        <v>489</v>
      </c>
      <c r="AA9" s="70">
        <v>44980</v>
      </c>
      <c r="AB9" s="98">
        <v>45044</v>
      </c>
    </row>
    <row r="10" spans="1:28">
      <c r="A10" s="25">
        <v>6</v>
      </c>
      <c r="B10" s="17" t="s">
        <v>68</v>
      </c>
      <c r="C10" s="4" t="s">
        <v>490</v>
      </c>
      <c r="D10" s="146" t="s">
        <v>454</v>
      </c>
      <c r="F10" s="54" t="s">
        <v>69</v>
      </c>
      <c r="G10" s="88" t="s">
        <v>491</v>
      </c>
      <c r="H10" s="89" t="s">
        <v>492</v>
      </c>
      <c r="J10" s="25" t="s">
        <v>73</v>
      </c>
      <c r="K10" s="158">
        <v>43987</v>
      </c>
      <c r="L10" s="98">
        <v>44083</v>
      </c>
      <c r="N10" s="25" t="s">
        <v>66</v>
      </c>
      <c r="O10" s="70">
        <v>44056</v>
      </c>
      <c r="P10" s="59">
        <v>44118</v>
      </c>
      <c r="R10" s="102" t="s">
        <v>113</v>
      </c>
      <c r="S10" s="70">
        <v>44637</v>
      </c>
      <c r="T10" s="98">
        <v>44692</v>
      </c>
      <c r="V10" s="107" t="s">
        <v>493</v>
      </c>
      <c r="W10" s="70">
        <v>44496</v>
      </c>
      <c r="X10" s="98">
        <v>44595</v>
      </c>
      <c r="Z10" s="107" t="s">
        <v>494</v>
      </c>
      <c r="AA10" s="70">
        <v>44596</v>
      </c>
      <c r="AB10" s="98">
        <v>44662</v>
      </c>
    </row>
    <row r="11" spans="1:28">
      <c r="A11" s="25">
        <v>7</v>
      </c>
      <c r="B11" s="6" t="s">
        <v>59</v>
      </c>
      <c r="C11" s="4" t="s">
        <v>495</v>
      </c>
      <c r="D11" s="146" t="s">
        <v>454</v>
      </c>
      <c r="F11" s="54" t="s">
        <v>75</v>
      </c>
      <c r="G11" s="88" t="s">
        <v>496</v>
      </c>
      <c r="H11" s="160" t="s">
        <v>497</v>
      </c>
      <c r="J11" s="45" t="s">
        <v>89</v>
      </c>
      <c r="K11" s="158">
        <v>44060</v>
      </c>
      <c r="L11" s="98">
        <v>44131</v>
      </c>
      <c r="N11" s="25" t="s">
        <v>73</v>
      </c>
      <c r="O11" s="70">
        <v>44116</v>
      </c>
      <c r="P11" s="59">
        <v>44203</v>
      </c>
      <c r="R11" s="102" t="s">
        <v>80</v>
      </c>
      <c r="S11" s="70">
        <v>44439</v>
      </c>
      <c r="T11" s="98">
        <v>44495</v>
      </c>
      <c r="V11" s="107" t="s">
        <v>498</v>
      </c>
      <c r="W11" s="70">
        <v>45062</v>
      </c>
      <c r="X11" s="98">
        <v>45154</v>
      </c>
      <c r="Z11" s="107" t="s">
        <v>499</v>
      </c>
      <c r="AA11" s="70">
        <v>45211</v>
      </c>
      <c r="AB11" s="98">
        <v>45279</v>
      </c>
    </row>
    <row r="12" spans="1:28">
      <c r="A12" s="25">
        <v>8</v>
      </c>
      <c r="B12" s="6" t="s">
        <v>81</v>
      </c>
      <c r="C12" s="4" t="s">
        <v>500</v>
      </c>
      <c r="D12" s="146" t="s">
        <v>485</v>
      </c>
      <c r="F12" s="91" t="s">
        <v>82</v>
      </c>
      <c r="G12" s="149" t="s">
        <v>501</v>
      </c>
      <c r="H12" s="59">
        <v>43801</v>
      </c>
      <c r="J12" s="45" t="s">
        <v>183</v>
      </c>
      <c r="K12" s="158">
        <v>44103</v>
      </c>
      <c r="L12" s="98">
        <v>44232</v>
      </c>
      <c r="N12" s="45" t="s">
        <v>89</v>
      </c>
      <c r="O12" s="70">
        <v>44175</v>
      </c>
      <c r="P12" s="59">
        <v>44263</v>
      </c>
      <c r="R12" s="102" t="s">
        <v>149</v>
      </c>
      <c r="S12" s="70">
        <v>44999</v>
      </c>
      <c r="T12" s="98">
        <v>45054</v>
      </c>
      <c r="V12" s="107" t="s">
        <v>502</v>
      </c>
      <c r="W12" s="70">
        <v>44874</v>
      </c>
      <c r="X12" s="98">
        <v>44945</v>
      </c>
      <c r="Z12" s="107" t="s">
        <v>503</v>
      </c>
      <c r="AA12" s="70">
        <v>45077</v>
      </c>
      <c r="AB12" s="98">
        <v>45142</v>
      </c>
    </row>
    <row r="13" spans="1:28">
      <c r="A13" s="25">
        <v>9</v>
      </c>
      <c r="B13" s="6" t="s">
        <v>64</v>
      </c>
      <c r="C13" s="4" t="s">
        <v>504</v>
      </c>
      <c r="D13" s="146" t="s">
        <v>464</v>
      </c>
      <c r="F13" s="25" t="s">
        <v>85</v>
      </c>
      <c r="G13" s="159" t="s">
        <v>460</v>
      </c>
      <c r="H13" s="160" t="s">
        <v>505</v>
      </c>
      <c r="J13" s="45" t="s">
        <v>95</v>
      </c>
      <c r="K13" s="158">
        <v>44165</v>
      </c>
      <c r="L13" s="98">
        <v>44280</v>
      </c>
      <c r="N13" s="45" t="s">
        <v>183</v>
      </c>
      <c r="O13" s="70">
        <v>44249</v>
      </c>
      <c r="P13" s="59">
        <v>44320</v>
      </c>
      <c r="R13" s="102" t="s">
        <v>125</v>
      </c>
      <c r="S13" s="70">
        <v>44818</v>
      </c>
      <c r="T13" s="98">
        <v>44873</v>
      </c>
      <c r="V13" s="107" t="s">
        <v>506</v>
      </c>
      <c r="W13" s="70">
        <v>44999</v>
      </c>
      <c r="X13" s="98">
        <v>45061</v>
      </c>
      <c r="Z13" s="107" t="s">
        <v>507</v>
      </c>
      <c r="AA13" s="70">
        <v>45145</v>
      </c>
      <c r="AB13" s="98">
        <v>45210</v>
      </c>
    </row>
    <row r="14" spans="1:28">
      <c r="A14" s="25">
        <v>10</v>
      </c>
      <c r="B14" s="6" t="s">
        <v>91</v>
      </c>
      <c r="C14" s="4" t="s">
        <v>508</v>
      </c>
      <c r="D14" s="146" t="s">
        <v>454</v>
      </c>
      <c r="F14" s="91" t="s">
        <v>92</v>
      </c>
      <c r="G14" s="159" t="s">
        <v>509</v>
      </c>
      <c r="H14" s="160" t="s">
        <v>468</v>
      </c>
      <c r="J14" s="45" t="s">
        <v>100</v>
      </c>
      <c r="K14" s="158">
        <v>44211</v>
      </c>
      <c r="L14" s="98">
        <v>44330</v>
      </c>
      <c r="N14" s="45" t="s">
        <v>95</v>
      </c>
      <c r="O14" s="70">
        <v>44306</v>
      </c>
      <c r="P14" s="59">
        <v>44378</v>
      </c>
      <c r="R14" s="102" t="s">
        <v>137</v>
      </c>
      <c r="S14" s="70">
        <v>44943</v>
      </c>
      <c r="T14" s="98">
        <v>44998</v>
      </c>
      <c r="V14" s="107" t="s">
        <v>510</v>
      </c>
      <c r="W14" s="70">
        <v>45155</v>
      </c>
      <c r="X14" s="98">
        <v>45218</v>
      </c>
      <c r="Z14" s="107" t="s">
        <v>511</v>
      </c>
      <c r="AA14" s="70">
        <v>45280</v>
      </c>
      <c r="AB14" s="98">
        <v>45351</v>
      </c>
    </row>
    <row r="15" spans="1:28">
      <c r="A15" s="25">
        <v>11</v>
      </c>
      <c r="B15" s="6" t="s">
        <v>71</v>
      </c>
      <c r="C15" s="4" t="s">
        <v>512</v>
      </c>
      <c r="D15" s="146" t="s">
        <v>513</v>
      </c>
      <c r="F15" s="25" t="s">
        <v>97</v>
      </c>
      <c r="G15" s="159" t="s">
        <v>514</v>
      </c>
      <c r="H15" s="160" t="s">
        <v>515</v>
      </c>
      <c r="J15" s="45" t="s">
        <v>106</v>
      </c>
      <c r="K15" s="158">
        <v>44258</v>
      </c>
      <c r="L15" s="98">
        <v>44410</v>
      </c>
      <c r="N15" s="45" t="s">
        <v>100</v>
      </c>
      <c r="O15" s="70">
        <v>44364</v>
      </c>
      <c r="P15" s="59">
        <v>44438</v>
      </c>
      <c r="R15" s="102" t="s">
        <v>157</v>
      </c>
      <c r="S15" s="70">
        <v>45057</v>
      </c>
      <c r="T15" s="98">
        <v>45114</v>
      </c>
      <c r="V15" s="107" t="s">
        <v>516</v>
      </c>
      <c r="W15" s="70">
        <v>45219</v>
      </c>
      <c r="X15" s="98">
        <v>45287</v>
      </c>
      <c r="Z15" s="107" t="s">
        <v>517</v>
      </c>
      <c r="AA15" s="70">
        <v>45383</v>
      </c>
      <c r="AB15" s="98">
        <v>45497</v>
      </c>
    </row>
    <row r="16" spans="1:28" ht="15.75" thickBot="1">
      <c r="A16" s="25">
        <v>12</v>
      </c>
      <c r="B16" s="6" t="s">
        <v>96</v>
      </c>
      <c r="C16" s="4" t="s">
        <v>518</v>
      </c>
      <c r="D16" s="146" t="s">
        <v>454</v>
      </c>
      <c r="F16" s="91" t="s">
        <v>103</v>
      </c>
      <c r="G16" s="159" t="s">
        <v>519</v>
      </c>
      <c r="H16" s="160" t="s">
        <v>520</v>
      </c>
      <c r="J16" s="45" t="s">
        <v>112</v>
      </c>
      <c r="K16" s="158">
        <v>44334</v>
      </c>
      <c r="L16" s="98">
        <v>44469</v>
      </c>
      <c r="N16" s="45" t="s">
        <v>106</v>
      </c>
      <c r="O16" s="70">
        <v>44425</v>
      </c>
      <c r="P16" s="59">
        <v>44496</v>
      </c>
      <c r="R16" s="102" t="s">
        <v>166</v>
      </c>
      <c r="S16" s="70">
        <v>45140</v>
      </c>
      <c r="T16" s="98">
        <v>45196</v>
      </c>
      <c r="V16" s="108" t="s">
        <v>521</v>
      </c>
      <c r="W16" s="69">
        <v>45288</v>
      </c>
      <c r="X16" s="99">
        <v>45355</v>
      </c>
      <c r="Z16" s="108" t="s">
        <v>522</v>
      </c>
      <c r="AA16" s="69">
        <v>45498</v>
      </c>
      <c r="AB16" s="99">
        <v>45611</v>
      </c>
    </row>
    <row r="17" spans="1:20" ht="15.75" thickBot="1">
      <c r="A17" s="25">
        <v>13</v>
      </c>
      <c r="B17" s="6" t="s">
        <v>76</v>
      </c>
      <c r="C17" s="4" t="s">
        <v>523</v>
      </c>
      <c r="D17" s="147" t="s">
        <v>524</v>
      </c>
      <c r="F17" s="25" t="s">
        <v>108</v>
      </c>
      <c r="G17" s="159" t="s">
        <v>525</v>
      </c>
      <c r="H17" s="59">
        <v>43833</v>
      </c>
      <c r="J17" s="45" t="s">
        <v>119</v>
      </c>
      <c r="K17" s="158">
        <v>44396</v>
      </c>
      <c r="L17" s="98">
        <v>44519</v>
      </c>
      <c r="N17" s="45" t="s">
        <v>112</v>
      </c>
      <c r="O17" s="70">
        <v>44484</v>
      </c>
      <c r="P17" s="59">
        <v>44560</v>
      </c>
      <c r="R17" s="103" t="s">
        <v>173</v>
      </c>
      <c r="S17" s="69">
        <v>45225</v>
      </c>
      <c r="T17" s="99">
        <v>45286</v>
      </c>
    </row>
    <row r="18" spans="1:20">
      <c r="A18" s="25">
        <v>14</v>
      </c>
      <c r="B18" s="6" t="s">
        <v>114</v>
      </c>
      <c r="C18" s="4" t="s">
        <v>526</v>
      </c>
      <c r="D18" s="146" t="s">
        <v>33</v>
      </c>
      <c r="F18" s="91" t="s">
        <v>116</v>
      </c>
      <c r="G18" s="159" t="s">
        <v>527</v>
      </c>
      <c r="H18" s="59">
        <v>43832</v>
      </c>
      <c r="J18" s="45" t="s">
        <v>239</v>
      </c>
      <c r="K18" s="158">
        <v>44447</v>
      </c>
      <c r="L18" s="98">
        <v>44596</v>
      </c>
      <c r="N18" s="45" t="s">
        <v>119</v>
      </c>
      <c r="O18" s="70">
        <v>44545</v>
      </c>
      <c r="P18" s="59">
        <v>44622</v>
      </c>
    </row>
    <row r="19" spans="1:20">
      <c r="A19" s="25">
        <v>15</v>
      </c>
      <c r="B19" s="6" t="s">
        <v>102</v>
      </c>
      <c r="C19" s="4" t="s">
        <v>528</v>
      </c>
      <c r="D19" s="148" t="s">
        <v>529</v>
      </c>
      <c r="F19" s="30" t="s">
        <v>121</v>
      </c>
      <c r="G19" s="159" t="s">
        <v>530</v>
      </c>
      <c r="H19" s="59">
        <v>43924</v>
      </c>
      <c r="J19" s="45" t="s">
        <v>124</v>
      </c>
      <c r="K19" s="158">
        <v>44515</v>
      </c>
      <c r="L19" s="98">
        <v>44656</v>
      </c>
      <c r="N19" s="45" t="s">
        <v>239</v>
      </c>
      <c r="O19" s="70">
        <v>44613</v>
      </c>
      <c r="P19" s="59">
        <v>44679</v>
      </c>
    </row>
    <row r="20" spans="1:20">
      <c r="A20" s="25">
        <v>16</v>
      </c>
      <c r="B20" s="6" t="s">
        <v>83</v>
      </c>
      <c r="C20" s="4" t="s">
        <v>531</v>
      </c>
      <c r="D20" s="148" t="s">
        <v>529</v>
      </c>
      <c r="F20" s="92" t="s">
        <v>127</v>
      </c>
      <c r="G20" s="158">
        <v>43864</v>
      </c>
      <c r="H20" s="59">
        <v>43984</v>
      </c>
      <c r="J20" s="45" t="s">
        <v>131</v>
      </c>
      <c r="K20" s="158">
        <v>44582</v>
      </c>
      <c r="L20" s="98">
        <v>44706</v>
      </c>
      <c r="N20" s="45" t="s">
        <v>124</v>
      </c>
      <c r="O20" s="70">
        <v>44671</v>
      </c>
      <c r="P20" s="59">
        <v>44742</v>
      </c>
    </row>
    <row r="21" spans="1:20">
      <c r="A21" s="25">
        <v>17</v>
      </c>
      <c r="B21" s="6" t="s">
        <v>115</v>
      </c>
      <c r="C21" s="4" t="s">
        <v>531</v>
      </c>
      <c r="D21" s="147" t="s">
        <v>532</v>
      </c>
      <c r="F21" s="30" t="s">
        <v>133</v>
      </c>
      <c r="G21" s="158">
        <v>43892</v>
      </c>
      <c r="H21" s="59">
        <v>44012</v>
      </c>
      <c r="J21" s="45" t="s">
        <v>136</v>
      </c>
      <c r="K21" s="158">
        <v>44634</v>
      </c>
      <c r="L21" s="98">
        <v>44760</v>
      </c>
      <c r="N21" s="45" t="s">
        <v>131</v>
      </c>
      <c r="O21" s="70">
        <v>44729</v>
      </c>
      <c r="P21" s="59">
        <v>44802</v>
      </c>
    </row>
    <row r="22" spans="1:20">
      <c r="A22" s="25">
        <v>18</v>
      </c>
      <c r="B22" s="6" t="s">
        <v>86</v>
      </c>
      <c r="C22" s="4" t="s">
        <v>533</v>
      </c>
      <c r="D22" s="148" t="s">
        <v>529</v>
      </c>
      <c r="F22" s="92" t="s">
        <v>140</v>
      </c>
      <c r="G22" s="158">
        <v>43920</v>
      </c>
      <c r="H22" s="59">
        <v>44041</v>
      </c>
      <c r="J22" s="45" t="s">
        <v>143</v>
      </c>
      <c r="K22" s="158">
        <v>44684</v>
      </c>
      <c r="L22" s="98">
        <v>44827</v>
      </c>
      <c r="N22" s="45" t="s">
        <v>136</v>
      </c>
      <c r="O22" s="70">
        <v>44789</v>
      </c>
      <c r="P22" s="59">
        <v>44860</v>
      </c>
    </row>
    <row r="23" spans="1:20">
      <c r="A23" s="25">
        <v>19</v>
      </c>
      <c r="B23" s="6" t="s">
        <v>107</v>
      </c>
      <c r="C23" s="4" t="s">
        <v>534</v>
      </c>
      <c r="D23" s="148" t="s">
        <v>529</v>
      </c>
      <c r="F23" s="30" t="s">
        <v>145</v>
      </c>
      <c r="G23" s="158">
        <v>43948</v>
      </c>
      <c r="H23" s="59">
        <v>44069</v>
      </c>
      <c r="J23" s="45" t="s">
        <v>156</v>
      </c>
      <c r="K23" s="158">
        <v>44754</v>
      </c>
      <c r="L23" s="98">
        <v>44887</v>
      </c>
      <c r="N23" s="45" t="s">
        <v>143</v>
      </c>
      <c r="O23" s="70">
        <v>44847</v>
      </c>
      <c r="P23" s="59">
        <v>44923</v>
      </c>
    </row>
    <row r="24" spans="1:20">
      <c r="A24" s="25">
        <v>20</v>
      </c>
      <c r="B24" s="6" t="s">
        <v>93</v>
      </c>
      <c r="C24" s="4" t="s">
        <v>535</v>
      </c>
      <c r="D24" s="148" t="s">
        <v>536</v>
      </c>
      <c r="F24" s="92" t="s">
        <v>151</v>
      </c>
      <c r="G24" s="158">
        <v>43977</v>
      </c>
      <c r="H24" s="59">
        <v>44098</v>
      </c>
      <c r="J24" s="45" t="s">
        <v>161</v>
      </c>
      <c r="K24" s="158">
        <v>44813</v>
      </c>
      <c r="L24" s="98">
        <v>44946</v>
      </c>
      <c r="N24" s="45" t="s">
        <v>156</v>
      </c>
      <c r="O24" s="70">
        <v>44908</v>
      </c>
      <c r="P24" s="59">
        <v>44985</v>
      </c>
    </row>
    <row r="25" spans="1:20">
      <c r="A25" s="25">
        <v>21</v>
      </c>
      <c r="B25" s="6" t="s">
        <v>138</v>
      </c>
      <c r="C25" s="4" t="s">
        <v>537</v>
      </c>
      <c r="D25" s="98">
        <v>43860</v>
      </c>
      <c r="F25" s="30" t="s">
        <v>154</v>
      </c>
      <c r="G25" s="158">
        <v>44005</v>
      </c>
      <c r="H25" s="59">
        <v>44126</v>
      </c>
      <c r="J25" s="45" t="s">
        <v>281</v>
      </c>
      <c r="K25" s="158">
        <v>44865</v>
      </c>
      <c r="L25" s="98">
        <v>45048</v>
      </c>
      <c r="N25" s="45" t="s">
        <v>161</v>
      </c>
      <c r="O25" s="70">
        <v>44972</v>
      </c>
      <c r="P25" s="59">
        <v>45042</v>
      </c>
    </row>
    <row r="26" spans="1:20" ht="15.75" thickBot="1">
      <c r="A26" s="30">
        <v>22</v>
      </c>
      <c r="B26" s="6" t="s">
        <v>117</v>
      </c>
      <c r="C26" s="61" t="s">
        <v>538</v>
      </c>
      <c r="D26" s="98">
        <v>43860</v>
      </c>
      <c r="F26" s="93" t="s">
        <v>159</v>
      </c>
      <c r="G26" s="158">
        <v>44034</v>
      </c>
      <c r="H26" s="59">
        <v>44154</v>
      </c>
      <c r="J26" s="45" t="s">
        <v>165</v>
      </c>
      <c r="K26" s="158">
        <v>44974</v>
      </c>
      <c r="L26" s="98">
        <v>45064</v>
      </c>
      <c r="N26" s="46" t="s">
        <v>281</v>
      </c>
      <c r="O26" s="69">
        <v>45063</v>
      </c>
      <c r="P26" s="60">
        <v>45135</v>
      </c>
    </row>
    <row r="27" spans="1:20">
      <c r="A27" s="30">
        <v>23</v>
      </c>
      <c r="B27" s="6" t="s">
        <v>104</v>
      </c>
      <c r="C27" s="61" t="s">
        <v>497</v>
      </c>
      <c r="D27" s="147" t="s">
        <v>539</v>
      </c>
      <c r="F27" s="45" t="s">
        <v>163</v>
      </c>
      <c r="G27" s="158">
        <v>44062</v>
      </c>
      <c r="H27" s="59">
        <v>44186</v>
      </c>
      <c r="J27" s="45" t="s">
        <v>291</v>
      </c>
      <c r="K27" s="158">
        <v>45016</v>
      </c>
      <c r="L27" s="98">
        <v>45082</v>
      </c>
    </row>
    <row r="28" spans="1:20">
      <c r="A28" s="30">
        <v>24</v>
      </c>
      <c r="B28" s="6" t="s">
        <v>98</v>
      </c>
      <c r="C28" s="61" t="s">
        <v>540</v>
      </c>
      <c r="D28" s="147" t="s">
        <v>539</v>
      </c>
      <c r="F28" s="93" t="s">
        <v>167</v>
      </c>
      <c r="G28" s="158">
        <v>44089</v>
      </c>
      <c r="H28" s="59">
        <v>44217</v>
      </c>
      <c r="J28" s="45" t="s">
        <v>169</v>
      </c>
      <c r="K28" s="158">
        <v>45058</v>
      </c>
      <c r="L28" s="98">
        <v>45125</v>
      </c>
    </row>
    <row r="29" spans="1:20">
      <c r="A29" s="30">
        <v>25</v>
      </c>
      <c r="B29" s="6" t="s">
        <v>120</v>
      </c>
      <c r="C29" s="61" t="s">
        <v>540</v>
      </c>
      <c r="D29" s="147" t="s">
        <v>539</v>
      </c>
      <c r="F29" s="45" t="s">
        <v>170</v>
      </c>
      <c r="G29" s="158">
        <v>44113</v>
      </c>
      <c r="H29" s="59">
        <v>44243</v>
      </c>
      <c r="J29" s="45" t="s">
        <v>172</v>
      </c>
      <c r="K29" s="158">
        <v>45103</v>
      </c>
      <c r="L29" s="98">
        <v>45167</v>
      </c>
    </row>
    <row r="30" spans="1:20" ht="15.75" thickBot="1">
      <c r="A30" s="30">
        <v>26</v>
      </c>
      <c r="B30" s="6" t="s">
        <v>126</v>
      </c>
      <c r="C30" s="61" t="s">
        <v>541</v>
      </c>
      <c r="D30" s="98">
        <v>43860</v>
      </c>
      <c r="F30" s="93" t="s">
        <v>174</v>
      </c>
      <c r="G30" s="158">
        <v>44139</v>
      </c>
      <c r="H30" s="59">
        <v>44267</v>
      </c>
      <c r="J30" s="46" t="s">
        <v>176</v>
      </c>
      <c r="K30" s="161">
        <v>45146</v>
      </c>
      <c r="L30" s="99">
        <v>45210</v>
      </c>
    </row>
    <row r="31" spans="1:20">
      <c r="A31" s="30">
        <v>27</v>
      </c>
      <c r="B31" s="6" t="s">
        <v>110</v>
      </c>
      <c r="C31" s="61" t="s">
        <v>542</v>
      </c>
      <c r="D31" s="98">
        <v>43860</v>
      </c>
      <c r="F31" s="45" t="s">
        <v>177</v>
      </c>
      <c r="G31" s="158">
        <v>44167</v>
      </c>
      <c r="H31" s="59">
        <v>44293</v>
      </c>
    </row>
    <row r="32" spans="1:20">
      <c r="A32" s="30">
        <v>28</v>
      </c>
      <c r="B32" s="6" t="s">
        <v>122</v>
      </c>
      <c r="C32" s="61" t="s">
        <v>543</v>
      </c>
      <c r="D32" s="98">
        <v>43860</v>
      </c>
      <c r="F32" s="93" t="s">
        <v>179</v>
      </c>
      <c r="G32" s="158">
        <v>44195</v>
      </c>
      <c r="H32" s="59">
        <v>44319</v>
      </c>
    </row>
    <row r="33" spans="1:8">
      <c r="A33" s="30">
        <v>29</v>
      </c>
      <c r="B33" s="6" t="s">
        <v>128</v>
      </c>
      <c r="C33" s="61" t="s">
        <v>544</v>
      </c>
      <c r="D33" s="98">
        <v>43860</v>
      </c>
      <c r="F33" s="45" t="s">
        <v>181</v>
      </c>
      <c r="G33" s="158">
        <v>44224</v>
      </c>
      <c r="H33" s="59">
        <v>44343</v>
      </c>
    </row>
    <row r="34" spans="1:8">
      <c r="A34" s="30">
        <v>30</v>
      </c>
      <c r="B34" s="6" t="s">
        <v>132</v>
      </c>
      <c r="C34" s="61" t="s">
        <v>545</v>
      </c>
      <c r="D34" s="98">
        <v>43860</v>
      </c>
      <c r="F34" s="93" t="s">
        <v>184</v>
      </c>
      <c r="G34" s="158">
        <v>44250</v>
      </c>
      <c r="H34" s="59">
        <v>44370</v>
      </c>
    </row>
    <row r="35" spans="1:8">
      <c r="A35" s="30">
        <v>31</v>
      </c>
      <c r="B35" s="6" t="s">
        <v>144</v>
      </c>
      <c r="C35" s="61" t="s">
        <v>546</v>
      </c>
      <c r="D35" s="98">
        <v>43860</v>
      </c>
      <c r="F35" s="45" t="s">
        <v>186</v>
      </c>
      <c r="G35" s="158">
        <v>44274</v>
      </c>
      <c r="H35" s="59">
        <v>44397</v>
      </c>
    </row>
    <row r="36" spans="1:8">
      <c r="A36" s="30">
        <v>32</v>
      </c>
      <c r="B36" s="6" t="s">
        <v>150</v>
      </c>
      <c r="C36" s="61" t="s">
        <v>547</v>
      </c>
      <c r="D36" s="98">
        <v>43860</v>
      </c>
      <c r="F36" s="93" t="s">
        <v>188</v>
      </c>
      <c r="G36" s="158">
        <v>44300</v>
      </c>
      <c r="H36" s="59">
        <v>44421</v>
      </c>
    </row>
    <row r="37" spans="1:8">
      <c r="A37" s="30">
        <v>33</v>
      </c>
      <c r="B37" s="6" t="s">
        <v>134</v>
      </c>
      <c r="C37" s="61" t="s">
        <v>548</v>
      </c>
      <c r="D37" s="98">
        <v>43860</v>
      </c>
      <c r="F37" s="45" t="s">
        <v>190</v>
      </c>
      <c r="G37" s="158">
        <v>44326</v>
      </c>
      <c r="H37" s="59">
        <v>44448</v>
      </c>
    </row>
    <row r="38" spans="1:8">
      <c r="A38" s="30">
        <v>34</v>
      </c>
      <c r="B38" s="6" t="s">
        <v>141</v>
      </c>
      <c r="C38" s="61" t="s">
        <v>549</v>
      </c>
      <c r="D38" s="98">
        <v>43878</v>
      </c>
      <c r="F38" s="93" t="s">
        <v>192</v>
      </c>
      <c r="G38" s="158">
        <v>44351</v>
      </c>
      <c r="H38" s="59">
        <v>44474</v>
      </c>
    </row>
    <row r="39" spans="1:8">
      <c r="A39" s="30">
        <v>35</v>
      </c>
      <c r="B39" s="6" t="s">
        <v>146</v>
      </c>
      <c r="C39" s="61" t="s">
        <v>550</v>
      </c>
      <c r="D39" s="98">
        <v>43878</v>
      </c>
      <c r="F39" s="45" t="s">
        <v>194</v>
      </c>
      <c r="G39" s="158">
        <v>44377</v>
      </c>
      <c r="H39" s="59">
        <v>44498</v>
      </c>
    </row>
    <row r="40" spans="1:8">
      <c r="A40" s="30">
        <v>36</v>
      </c>
      <c r="B40" s="6" t="s">
        <v>153</v>
      </c>
      <c r="C40" s="61" t="s">
        <v>551</v>
      </c>
      <c r="D40" s="98">
        <v>43878</v>
      </c>
      <c r="F40" s="93" t="s">
        <v>196</v>
      </c>
      <c r="G40" s="158">
        <v>44404</v>
      </c>
      <c r="H40" s="59">
        <v>44524</v>
      </c>
    </row>
    <row r="41" spans="1:8">
      <c r="A41" s="30">
        <v>37</v>
      </c>
      <c r="B41" s="6" t="s">
        <v>158</v>
      </c>
      <c r="C41" s="61" t="s">
        <v>552</v>
      </c>
      <c r="D41" s="98">
        <v>43906</v>
      </c>
      <c r="F41" s="45" t="s">
        <v>198</v>
      </c>
      <c r="G41" s="158">
        <v>44428</v>
      </c>
      <c r="H41" s="59">
        <v>44552</v>
      </c>
    </row>
    <row r="42" spans="1:8">
      <c r="A42" s="30">
        <v>38</v>
      </c>
      <c r="B42" s="6" t="s">
        <v>162</v>
      </c>
      <c r="C42" s="61" t="s">
        <v>553</v>
      </c>
      <c r="D42" s="98">
        <v>43906</v>
      </c>
      <c r="F42" s="93" t="s">
        <v>200</v>
      </c>
      <c r="G42" s="158">
        <v>44455</v>
      </c>
      <c r="H42" s="59">
        <v>44585</v>
      </c>
    </row>
    <row r="43" spans="1:8">
      <c r="A43" s="30">
        <v>39</v>
      </c>
      <c r="B43" s="6" t="s">
        <v>202</v>
      </c>
      <c r="C43" s="112" t="s">
        <v>554</v>
      </c>
      <c r="D43" s="98">
        <v>43969</v>
      </c>
      <c r="F43" s="45" t="s">
        <v>203</v>
      </c>
      <c r="G43" s="158">
        <v>44481</v>
      </c>
      <c r="H43" s="59">
        <v>44609</v>
      </c>
    </row>
    <row r="44" spans="1:8">
      <c r="A44" s="30">
        <v>40</v>
      </c>
      <c r="B44" s="6" t="s">
        <v>205</v>
      </c>
      <c r="C44" s="112" t="s">
        <v>555</v>
      </c>
      <c r="D44" s="98">
        <v>43906</v>
      </c>
      <c r="F44" s="93" t="s">
        <v>206</v>
      </c>
      <c r="G44" s="158">
        <v>44505</v>
      </c>
      <c r="H44" s="59">
        <v>44635</v>
      </c>
    </row>
    <row r="45" spans="1:8">
      <c r="A45" s="30">
        <v>41</v>
      </c>
      <c r="B45" s="6" t="s">
        <v>208</v>
      </c>
      <c r="C45" s="61" t="s">
        <v>556</v>
      </c>
      <c r="D45" s="98">
        <v>43906</v>
      </c>
      <c r="F45" s="45" t="s">
        <v>209</v>
      </c>
      <c r="G45" s="158">
        <v>44533</v>
      </c>
      <c r="H45" s="59">
        <v>44659</v>
      </c>
    </row>
    <row r="46" spans="1:8">
      <c r="A46" s="30">
        <v>42</v>
      </c>
      <c r="B46" s="6" t="s">
        <v>211</v>
      </c>
      <c r="C46" s="61" t="s">
        <v>557</v>
      </c>
      <c r="D46" s="98">
        <v>43909</v>
      </c>
      <c r="F46" s="93" t="s">
        <v>212</v>
      </c>
      <c r="G46" s="158">
        <v>44565</v>
      </c>
      <c r="H46" s="59">
        <v>44685</v>
      </c>
    </row>
    <row r="47" spans="1:8">
      <c r="A47" s="30">
        <v>43</v>
      </c>
      <c r="B47" s="6" t="s">
        <v>214</v>
      </c>
      <c r="C47" s="70">
        <v>43846</v>
      </c>
      <c r="D47" s="98">
        <v>43943</v>
      </c>
      <c r="F47" s="45" t="s">
        <v>215</v>
      </c>
      <c r="G47" s="158">
        <v>44592</v>
      </c>
      <c r="H47" s="59">
        <v>44712</v>
      </c>
    </row>
    <row r="48" spans="1:8">
      <c r="A48" s="30">
        <v>44</v>
      </c>
      <c r="B48" s="6" t="s">
        <v>217</v>
      </c>
      <c r="C48" s="70">
        <v>43858</v>
      </c>
      <c r="D48" s="98">
        <v>43943</v>
      </c>
      <c r="F48" s="93" t="s">
        <v>218</v>
      </c>
      <c r="G48" s="158">
        <v>44616</v>
      </c>
      <c r="H48" s="59">
        <v>44736</v>
      </c>
    </row>
    <row r="49" spans="1:8">
      <c r="A49" s="30">
        <v>45</v>
      </c>
      <c r="B49" s="6" t="s">
        <v>220</v>
      </c>
      <c r="C49" s="70">
        <v>43867</v>
      </c>
      <c r="D49" s="98">
        <v>43948</v>
      </c>
      <c r="F49" s="45" t="s">
        <v>221</v>
      </c>
      <c r="G49" s="158">
        <v>44642</v>
      </c>
      <c r="H49" s="59">
        <v>44763</v>
      </c>
    </row>
    <row r="50" spans="1:8">
      <c r="A50" s="30">
        <v>46</v>
      </c>
      <c r="B50" s="6" t="s">
        <v>223</v>
      </c>
      <c r="C50" s="70">
        <v>43896</v>
      </c>
      <c r="D50" s="98">
        <v>43984</v>
      </c>
      <c r="F50" s="93" t="s">
        <v>224</v>
      </c>
      <c r="G50" s="158">
        <v>44666</v>
      </c>
      <c r="H50" s="59">
        <v>44789</v>
      </c>
    </row>
    <row r="51" spans="1:8">
      <c r="A51" s="30">
        <v>47</v>
      </c>
      <c r="B51" s="6" t="s">
        <v>226</v>
      </c>
      <c r="C51" s="70">
        <v>43907</v>
      </c>
      <c r="D51" s="98">
        <v>43987</v>
      </c>
      <c r="F51" s="45" t="s">
        <v>227</v>
      </c>
      <c r="G51" s="158">
        <v>44692</v>
      </c>
      <c r="H51" s="59">
        <v>44816</v>
      </c>
    </row>
    <row r="52" spans="1:8">
      <c r="A52" s="30">
        <v>48</v>
      </c>
      <c r="B52" s="6" t="s">
        <v>229</v>
      </c>
      <c r="C52" s="70">
        <v>43916</v>
      </c>
      <c r="D52" s="98">
        <v>44013</v>
      </c>
      <c r="F52" s="93" t="s">
        <v>230</v>
      </c>
      <c r="G52" s="158">
        <v>44719</v>
      </c>
      <c r="H52" s="59">
        <v>44840</v>
      </c>
    </row>
    <row r="53" spans="1:8">
      <c r="A53" s="30">
        <v>49</v>
      </c>
      <c r="B53" s="6" t="s">
        <v>231</v>
      </c>
      <c r="C53" s="70">
        <v>43927</v>
      </c>
      <c r="D53" s="98">
        <v>44013</v>
      </c>
      <c r="F53" s="45" t="s">
        <v>232</v>
      </c>
      <c r="G53" s="158">
        <v>44743</v>
      </c>
      <c r="H53" s="59">
        <v>44866</v>
      </c>
    </row>
    <row r="54" spans="1:8" ht="15.75" thickBot="1">
      <c r="A54" s="30">
        <v>50</v>
      </c>
      <c r="B54" s="6" t="s">
        <v>233</v>
      </c>
      <c r="C54" s="70">
        <v>43936</v>
      </c>
      <c r="D54" s="98">
        <v>44019</v>
      </c>
      <c r="F54" s="93" t="s">
        <v>234</v>
      </c>
      <c r="G54" s="158">
        <v>44770</v>
      </c>
      <c r="H54" s="59">
        <v>44894</v>
      </c>
    </row>
    <row r="55" spans="1:8">
      <c r="A55" s="30">
        <v>51</v>
      </c>
      <c r="B55" s="6" t="s">
        <v>235</v>
      </c>
      <c r="C55" s="70">
        <v>43945</v>
      </c>
      <c r="D55" s="98">
        <v>44043</v>
      </c>
      <c r="F55" s="94" t="s">
        <v>35</v>
      </c>
      <c r="G55" s="150" t="s">
        <v>558</v>
      </c>
      <c r="H55" s="151" t="s">
        <v>497</v>
      </c>
    </row>
    <row r="56" spans="1:8">
      <c r="A56" s="30">
        <v>52</v>
      </c>
      <c r="B56" s="6" t="s">
        <v>236</v>
      </c>
      <c r="C56" s="70">
        <v>43956</v>
      </c>
      <c r="D56" s="98">
        <v>44043</v>
      </c>
      <c r="F56" s="90" t="s">
        <v>48</v>
      </c>
      <c r="G56" s="149" t="s">
        <v>559</v>
      </c>
      <c r="H56" s="111" t="s">
        <v>560</v>
      </c>
    </row>
    <row r="57" spans="1:8">
      <c r="A57" s="30">
        <v>53</v>
      </c>
      <c r="B57" s="6" t="s">
        <v>237</v>
      </c>
      <c r="C57" s="70">
        <v>43965</v>
      </c>
      <c r="D57" s="98">
        <v>44048</v>
      </c>
      <c r="F57" s="54" t="s">
        <v>53</v>
      </c>
      <c r="G57" s="149" t="s">
        <v>561</v>
      </c>
      <c r="H57" s="111" t="s">
        <v>560</v>
      </c>
    </row>
    <row r="58" spans="1:8">
      <c r="A58" s="30">
        <v>54</v>
      </c>
      <c r="B58" s="6" t="s">
        <v>240</v>
      </c>
      <c r="C58" s="70">
        <v>43977</v>
      </c>
      <c r="D58" s="98">
        <v>44074</v>
      </c>
      <c r="F58" s="91" t="s">
        <v>61</v>
      </c>
      <c r="G58" s="159" t="s">
        <v>562</v>
      </c>
      <c r="H58" s="160" t="s">
        <v>467</v>
      </c>
    </row>
    <row r="59" spans="1:8">
      <c r="A59" s="30">
        <v>55</v>
      </c>
      <c r="B59" s="6" t="s">
        <v>242</v>
      </c>
      <c r="C59" s="70">
        <v>43986</v>
      </c>
      <c r="D59" s="98">
        <v>44074</v>
      </c>
      <c r="F59" s="25" t="s">
        <v>65</v>
      </c>
      <c r="G59" s="159" t="s">
        <v>469</v>
      </c>
      <c r="H59" s="160" t="s">
        <v>563</v>
      </c>
    </row>
    <row r="60" spans="1:8">
      <c r="A60" s="30">
        <v>56</v>
      </c>
      <c r="B60" s="6" t="s">
        <v>244</v>
      </c>
      <c r="C60" s="70">
        <v>43997</v>
      </c>
      <c r="D60" s="98">
        <v>44077</v>
      </c>
      <c r="F60" s="91" t="s">
        <v>72</v>
      </c>
      <c r="G60" s="159" t="s">
        <v>564</v>
      </c>
      <c r="H60" s="160" t="s">
        <v>565</v>
      </c>
    </row>
    <row r="61" spans="1:8">
      <c r="A61" s="30">
        <v>57</v>
      </c>
      <c r="B61" s="6" t="s">
        <v>246</v>
      </c>
      <c r="C61" s="70">
        <v>44006</v>
      </c>
      <c r="D61" s="98">
        <v>44104</v>
      </c>
      <c r="F61" s="25" t="s">
        <v>78</v>
      </c>
      <c r="G61" s="159" t="s">
        <v>566</v>
      </c>
      <c r="H61" s="160" t="s">
        <v>520</v>
      </c>
    </row>
    <row r="62" spans="1:8">
      <c r="A62" s="30">
        <v>58</v>
      </c>
      <c r="B62" s="6" t="s">
        <v>248</v>
      </c>
      <c r="C62" s="70">
        <v>44018</v>
      </c>
      <c r="D62" s="98">
        <v>44104</v>
      </c>
      <c r="F62" s="91" t="s">
        <v>84</v>
      </c>
      <c r="G62" s="159" t="s">
        <v>567</v>
      </c>
      <c r="H62" s="59">
        <v>43854</v>
      </c>
    </row>
    <row r="63" spans="1:8">
      <c r="A63" s="30">
        <v>59</v>
      </c>
      <c r="B63" s="6" t="s">
        <v>249</v>
      </c>
      <c r="C63" s="70">
        <v>44027</v>
      </c>
      <c r="D63" s="98">
        <v>44109</v>
      </c>
      <c r="F63" s="25" t="s">
        <v>87</v>
      </c>
      <c r="G63" s="159" t="s">
        <v>568</v>
      </c>
      <c r="H63" s="59">
        <v>43888</v>
      </c>
    </row>
    <row r="64" spans="1:8">
      <c r="A64" s="30">
        <v>60</v>
      </c>
      <c r="B64" s="6" t="s">
        <v>250</v>
      </c>
      <c r="C64" s="70">
        <v>44036</v>
      </c>
      <c r="D64" s="98">
        <v>44133</v>
      </c>
      <c r="F64" s="92" t="s">
        <v>94</v>
      </c>
      <c r="G64" s="159" t="s">
        <v>569</v>
      </c>
      <c r="H64" s="59">
        <v>43924</v>
      </c>
    </row>
    <row r="65" spans="1:8">
      <c r="A65" s="30">
        <v>61</v>
      </c>
      <c r="B65" s="6" t="s">
        <v>252</v>
      </c>
      <c r="C65" s="70">
        <v>44047</v>
      </c>
      <c r="D65" s="98">
        <v>44133</v>
      </c>
      <c r="F65" s="30" t="s">
        <v>99</v>
      </c>
      <c r="G65" s="158">
        <v>43836</v>
      </c>
      <c r="H65" s="59">
        <v>43955</v>
      </c>
    </row>
    <row r="66" spans="1:8">
      <c r="A66" s="30">
        <v>62</v>
      </c>
      <c r="B66" s="6" t="s">
        <v>255</v>
      </c>
      <c r="C66" s="70">
        <v>44056</v>
      </c>
      <c r="D66" s="98">
        <v>44138</v>
      </c>
      <c r="F66" s="92" t="s">
        <v>105</v>
      </c>
      <c r="G66" s="158">
        <v>43865</v>
      </c>
      <c r="H66" s="59">
        <v>43984</v>
      </c>
    </row>
    <row r="67" spans="1:8">
      <c r="A67" s="30">
        <v>63</v>
      </c>
      <c r="B67" s="6" t="s">
        <v>257</v>
      </c>
      <c r="C67" s="70">
        <v>44067</v>
      </c>
      <c r="D67" s="98">
        <v>44166</v>
      </c>
      <c r="F67" s="30" t="s">
        <v>111</v>
      </c>
      <c r="G67" s="158">
        <v>43893</v>
      </c>
      <c r="H67" s="59">
        <v>44012</v>
      </c>
    </row>
    <row r="68" spans="1:8">
      <c r="A68" s="30">
        <v>64</v>
      </c>
      <c r="B68" s="6" t="s">
        <v>260</v>
      </c>
      <c r="C68" s="70">
        <v>44076</v>
      </c>
      <c r="D68" s="98">
        <v>44166</v>
      </c>
      <c r="F68" s="92" t="s">
        <v>118</v>
      </c>
      <c r="G68" s="158">
        <v>43921</v>
      </c>
      <c r="H68" s="59">
        <v>44041</v>
      </c>
    </row>
    <row r="69" spans="1:8">
      <c r="A69" s="30">
        <v>65</v>
      </c>
      <c r="B69" s="6" t="s">
        <v>262</v>
      </c>
      <c r="C69" s="70">
        <v>44088</v>
      </c>
      <c r="D69" s="98">
        <v>44169</v>
      </c>
      <c r="F69" s="30" t="s">
        <v>123</v>
      </c>
      <c r="G69" s="158">
        <v>43949</v>
      </c>
      <c r="H69" s="59">
        <v>44069</v>
      </c>
    </row>
    <row r="70" spans="1:8">
      <c r="A70" s="30">
        <v>66</v>
      </c>
      <c r="B70" s="6" t="s">
        <v>264</v>
      </c>
      <c r="C70" s="70">
        <v>44097</v>
      </c>
      <c r="D70" s="98">
        <v>44201</v>
      </c>
      <c r="F70" s="92" t="s">
        <v>130</v>
      </c>
      <c r="G70" s="158">
        <v>43978</v>
      </c>
      <c r="H70" s="59">
        <v>44098</v>
      </c>
    </row>
    <row r="71" spans="1:8">
      <c r="A71" s="30">
        <v>67</v>
      </c>
      <c r="B71" s="6" t="s">
        <v>266</v>
      </c>
      <c r="C71" s="70">
        <v>44106</v>
      </c>
      <c r="D71" s="98">
        <v>44201</v>
      </c>
      <c r="F71" s="45" t="s">
        <v>135</v>
      </c>
      <c r="G71" s="158">
        <v>44006</v>
      </c>
      <c r="H71" s="59">
        <v>44126</v>
      </c>
    </row>
    <row r="72" spans="1:8">
      <c r="A72" s="30">
        <v>68</v>
      </c>
      <c r="B72" s="6" t="s">
        <v>267</v>
      </c>
      <c r="C72" s="70">
        <v>44117</v>
      </c>
      <c r="D72" s="98">
        <v>44204</v>
      </c>
      <c r="F72" s="93" t="s">
        <v>142</v>
      </c>
      <c r="G72" s="158">
        <v>44033</v>
      </c>
      <c r="H72" s="59">
        <v>44152</v>
      </c>
    </row>
    <row r="73" spans="1:8">
      <c r="A73" s="30">
        <v>69</v>
      </c>
      <c r="B73" s="6" t="s">
        <v>268</v>
      </c>
      <c r="C73" s="70">
        <v>44126</v>
      </c>
      <c r="D73" s="98">
        <v>44231</v>
      </c>
      <c r="F73" s="45" t="s">
        <v>147</v>
      </c>
      <c r="G73" s="158">
        <v>44057</v>
      </c>
      <c r="H73" s="59">
        <v>44180</v>
      </c>
    </row>
    <row r="74" spans="1:8">
      <c r="A74" s="30">
        <v>70</v>
      </c>
      <c r="B74" s="6" t="s">
        <v>269</v>
      </c>
      <c r="C74" s="70">
        <v>44137</v>
      </c>
      <c r="D74" s="98">
        <v>44231</v>
      </c>
      <c r="F74" s="93" t="s">
        <v>152</v>
      </c>
      <c r="G74" s="158">
        <v>44084</v>
      </c>
      <c r="H74" s="59">
        <v>44210</v>
      </c>
    </row>
    <row r="75" spans="1:8">
      <c r="A75" s="30">
        <v>71</v>
      </c>
      <c r="B75" s="6" t="s">
        <v>270</v>
      </c>
      <c r="C75" s="70">
        <v>44146</v>
      </c>
      <c r="D75" s="98">
        <v>44236</v>
      </c>
      <c r="F75" s="45" t="s">
        <v>155</v>
      </c>
      <c r="G75" s="158">
        <v>44148</v>
      </c>
      <c r="H75" s="59">
        <v>44277</v>
      </c>
    </row>
    <row r="76" spans="1:8">
      <c r="A76" s="30">
        <v>72</v>
      </c>
      <c r="B76" s="6" t="s">
        <v>271</v>
      </c>
      <c r="C76" s="70">
        <v>44155</v>
      </c>
      <c r="D76" s="98">
        <v>44260</v>
      </c>
      <c r="F76" s="93" t="s">
        <v>160</v>
      </c>
      <c r="G76" s="158">
        <v>44176</v>
      </c>
      <c r="H76" s="59">
        <v>44301</v>
      </c>
    </row>
    <row r="77" spans="1:8">
      <c r="A77" s="30">
        <v>73</v>
      </c>
      <c r="B77" s="6" t="s">
        <v>272</v>
      </c>
      <c r="C77" s="70">
        <v>44168</v>
      </c>
      <c r="D77" s="98">
        <v>44260</v>
      </c>
      <c r="F77" s="45" t="s">
        <v>164</v>
      </c>
      <c r="G77" s="158">
        <v>44208</v>
      </c>
      <c r="H77" s="59">
        <v>44327</v>
      </c>
    </row>
    <row r="78" spans="1:8">
      <c r="A78" s="30">
        <v>74</v>
      </c>
      <c r="B78" s="6" t="s">
        <v>273</v>
      </c>
      <c r="C78" s="70">
        <v>44179</v>
      </c>
      <c r="D78" s="98">
        <v>44265</v>
      </c>
      <c r="F78" s="93" t="s">
        <v>168</v>
      </c>
      <c r="G78" s="158">
        <v>44235</v>
      </c>
      <c r="H78" s="59">
        <v>44354</v>
      </c>
    </row>
    <row r="79" spans="1:8">
      <c r="A79" s="30">
        <v>75</v>
      </c>
      <c r="B79" s="6" t="s">
        <v>274</v>
      </c>
      <c r="C79" s="70">
        <v>44188</v>
      </c>
      <c r="D79" s="98">
        <v>44291</v>
      </c>
      <c r="F79" s="45" t="s">
        <v>171</v>
      </c>
      <c r="G79" s="158">
        <v>44259</v>
      </c>
      <c r="H79" s="59">
        <v>44378</v>
      </c>
    </row>
    <row r="80" spans="1:8">
      <c r="A80" s="30">
        <v>76</v>
      </c>
      <c r="B80" s="6" t="s">
        <v>275</v>
      </c>
      <c r="C80" s="70">
        <v>44203</v>
      </c>
      <c r="D80" s="98">
        <v>44291</v>
      </c>
      <c r="F80" s="93" t="s">
        <v>175</v>
      </c>
      <c r="G80" s="158">
        <v>44285</v>
      </c>
      <c r="H80" s="59">
        <v>44405</v>
      </c>
    </row>
    <row r="81" spans="1:8">
      <c r="A81" s="30">
        <v>77</v>
      </c>
      <c r="B81" s="6" t="s">
        <v>276</v>
      </c>
      <c r="C81" s="70">
        <v>44215</v>
      </c>
      <c r="D81" s="98">
        <v>44294</v>
      </c>
      <c r="F81" s="45" t="s">
        <v>178</v>
      </c>
      <c r="G81" s="158">
        <v>44309</v>
      </c>
      <c r="H81" s="59">
        <v>44431</v>
      </c>
    </row>
    <row r="82" spans="1:8">
      <c r="A82" s="30">
        <v>78</v>
      </c>
      <c r="B82" s="6" t="s">
        <v>277</v>
      </c>
      <c r="C82" s="70">
        <v>44224</v>
      </c>
      <c r="D82" s="98">
        <v>44320</v>
      </c>
      <c r="F82" s="93" t="s">
        <v>180</v>
      </c>
      <c r="G82" s="158">
        <v>44335</v>
      </c>
      <c r="H82" s="59">
        <v>44456</v>
      </c>
    </row>
    <row r="83" spans="1:8">
      <c r="A83" s="30">
        <v>79</v>
      </c>
      <c r="B83" s="6" t="s">
        <v>278</v>
      </c>
      <c r="C83" s="70">
        <v>44235</v>
      </c>
      <c r="D83" s="98">
        <v>44320</v>
      </c>
      <c r="F83" s="45" t="s">
        <v>182</v>
      </c>
      <c r="G83" s="158">
        <v>44362</v>
      </c>
      <c r="H83" s="59">
        <v>44482</v>
      </c>
    </row>
    <row r="84" spans="1:8">
      <c r="A84" s="30">
        <v>80</v>
      </c>
      <c r="B84" s="6" t="s">
        <v>279</v>
      </c>
      <c r="C84" s="70">
        <v>44244</v>
      </c>
      <c r="D84" s="98">
        <v>44323</v>
      </c>
      <c r="F84" s="93" t="s">
        <v>185</v>
      </c>
      <c r="G84" s="158">
        <v>44389</v>
      </c>
      <c r="H84" s="59">
        <v>44508</v>
      </c>
    </row>
    <row r="85" spans="1:8">
      <c r="A85" s="30">
        <v>81</v>
      </c>
      <c r="B85" s="6" t="s">
        <v>280</v>
      </c>
      <c r="C85" s="70">
        <v>44253</v>
      </c>
      <c r="D85" s="98">
        <v>44350</v>
      </c>
      <c r="F85" s="45" t="s">
        <v>187</v>
      </c>
      <c r="G85" s="158">
        <v>44413</v>
      </c>
      <c r="H85" s="59">
        <v>44536</v>
      </c>
    </row>
    <row r="86" spans="1:8">
      <c r="A86" s="30">
        <v>82</v>
      </c>
      <c r="B86" s="6" t="s">
        <v>282</v>
      </c>
      <c r="C86" s="70">
        <v>44264</v>
      </c>
      <c r="D86" s="98">
        <v>44350</v>
      </c>
      <c r="F86" s="93" t="s">
        <v>189</v>
      </c>
      <c r="G86" s="158">
        <v>44439</v>
      </c>
      <c r="H86" s="59">
        <v>44566</v>
      </c>
    </row>
    <row r="87" spans="1:8">
      <c r="A87" s="30">
        <v>83</v>
      </c>
      <c r="B87" s="6" t="s">
        <v>283</v>
      </c>
      <c r="C87" s="70">
        <v>44273</v>
      </c>
      <c r="D87" s="98">
        <v>44355</v>
      </c>
      <c r="F87" s="45" t="s">
        <v>191</v>
      </c>
      <c r="G87" s="158">
        <v>44466</v>
      </c>
      <c r="H87" s="59">
        <v>44593</v>
      </c>
    </row>
    <row r="88" spans="1:8">
      <c r="A88" s="30">
        <v>84</v>
      </c>
      <c r="B88" s="6" t="s">
        <v>284</v>
      </c>
      <c r="C88" s="70">
        <v>44284</v>
      </c>
      <c r="D88" s="98">
        <v>44379</v>
      </c>
      <c r="F88" s="93" t="s">
        <v>193</v>
      </c>
      <c r="G88" s="158">
        <v>44490</v>
      </c>
      <c r="H88" s="59">
        <v>44617</v>
      </c>
    </row>
    <row r="89" spans="1:8">
      <c r="A89" s="30">
        <v>85</v>
      </c>
      <c r="B89" s="6" t="s">
        <v>285</v>
      </c>
      <c r="C89" s="70">
        <v>44293</v>
      </c>
      <c r="D89" s="98">
        <v>44386</v>
      </c>
      <c r="F89" s="45" t="s">
        <v>195</v>
      </c>
      <c r="G89" s="158">
        <v>44516</v>
      </c>
      <c r="H89" s="59">
        <v>44643</v>
      </c>
    </row>
    <row r="90" spans="1:8">
      <c r="A90" s="30">
        <v>86</v>
      </c>
      <c r="B90" s="6" t="s">
        <v>286</v>
      </c>
      <c r="C90" s="70">
        <v>44312</v>
      </c>
      <c r="D90" s="98">
        <v>44393</v>
      </c>
      <c r="F90" s="93" t="s">
        <v>197</v>
      </c>
      <c r="G90" s="158">
        <v>44544</v>
      </c>
      <c r="H90" s="59">
        <v>44669</v>
      </c>
    </row>
    <row r="91" spans="1:8">
      <c r="A91" s="30">
        <v>87</v>
      </c>
      <c r="B91" s="6" t="s">
        <v>287</v>
      </c>
      <c r="C91" s="70">
        <v>44321</v>
      </c>
      <c r="D91" s="98">
        <v>44419</v>
      </c>
      <c r="F91" s="45" t="s">
        <v>199</v>
      </c>
      <c r="G91" s="158">
        <v>44574</v>
      </c>
      <c r="H91" s="59">
        <v>44693</v>
      </c>
    </row>
    <row r="92" spans="1:8">
      <c r="A92" s="30">
        <v>88</v>
      </c>
      <c r="B92" s="6" t="s">
        <v>288</v>
      </c>
      <c r="C92" s="70">
        <v>44330</v>
      </c>
      <c r="D92" s="98">
        <v>44419</v>
      </c>
      <c r="F92" s="93" t="s">
        <v>201</v>
      </c>
      <c r="G92" s="158">
        <v>44601</v>
      </c>
      <c r="H92" s="59">
        <v>44720</v>
      </c>
    </row>
    <row r="93" spans="1:8">
      <c r="A93" s="30">
        <v>89</v>
      </c>
      <c r="B93" s="6" t="s">
        <v>289</v>
      </c>
      <c r="C93" s="70">
        <v>44341</v>
      </c>
      <c r="D93" s="98">
        <v>44424</v>
      </c>
      <c r="F93" s="45" t="s">
        <v>204</v>
      </c>
      <c r="G93" s="158">
        <v>44627</v>
      </c>
      <c r="H93" s="59">
        <v>44747</v>
      </c>
    </row>
    <row r="94" spans="1:8">
      <c r="A94" s="30">
        <v>90</v>
      </c>
      <c r="B94" s="6" t="s">
        <v>292</v>
      </c>
      <c r="C94" s="70">
        <v>44369</v>
      </c>
      <c r="D94" s="98">
        <v>44467</v>
      </c>
      <c r="F94" s="93" t="s">
        <v>207</v>
      </c>
      <c r="G94" s="158">
        <v>44651</v>
      </c>
      <c r="H94" s="59">
        <v>44771</v>
      </c>
    </row>
    <row r="95" spans="1:8">
      <c r="A95" s="30">
        <v>91</v>
      </c>
      <c r="B95" s="6" t="s">
        <v>293</v>
      </c>
      <c r="C95" s="70">
        <v>44378</v>
      </c>
      <c r="D95" s="98">
        <v>44467</v>
      </c>
      <c r="F95" s="45" t="s">
        <v>210</v>
      </c>
      <c r="G95" s="158">
        <v>44677</v>
      </c>
      <c r="H95" s="59">
        <v>44797</v>
      </c>
    </row>
    <row r="96" spans="1:8">
      <c r="A96" s="30">
        <v>92</v>
      </c>
      <c r="B96" s="6" t="s">
        <v>294</v>
      </c>
      <c r="C96" s="70">
        <v>44390</v>
      </c>
      <c r="D96" s="98">
        <v>44470</v>
      </c>
      <c r="F96" s="93" t="s">
        <v>213</v>
      </c>
      <c r="G96" s="158">
        <v>44701</v>
      </c>
      <c r="H96" s="59">
        <v>44824</v>
      </c>
    </row>
    <row r="97" spans="1:8">
      <c r="A97" s="30">
        <v>93</v>
      </c>
      <c r="B97" s="6" t="s">
        <v>295</v>
      </c>
      <c r="C97" s="70">
        <v>44399</v>
      </c>
      <c r="D97" s="98">
        <v>44510</v>
      </c>
      <c r="F97" s="45" t="s">
        <v>216</v>
      </c>
      <c r="G97" s="158">
        <v>44728</v>
      </c>
      <c r="H97" s="59">
        <v>44848</v>
      </c>
    </row>
    <row r="98" spans="1:8">
      <c r="A98" s="30">
        <v>94</v>
      </c>
      <c r="B98" s="6" t="s">
        <v>296</v>
      </c>
      <c r="C98" s="70">
        <v>44433</v>
      </c>
      <c r="D98" s="98">
        <v>44519</v>
      </c>
      <c r="F98" s="93" t="s">
        <v>219</v>
      </c>
      <c r="G98" s="158">
        <v>44755</v>
      </c>
      <c r="H98" s="59">
        <v>44874</v>
      </c>
    </row>
    <row r="99" spans="1:8">
      <c r="A99" s="30">
        <v>95</v>
      </c>
      <c r="B99" s="6" t="s">
        <v>297</v>
      </c>
      <c r="C99" s="70">
        <v>44442</v>
      </c>
      <c r="D99" s="98">
        <v>44524</v>
      </c>
      <c r="F99" s="45" t="s">
        <v>222</v>
      </c>
      <c r="G99" s="158">
        <v>44781</v>
      </c>
      <c r="H99" s="59">
        <v>44902</v>
      </c>
    </row>
    <row r="100" spans="1:8">
      <c r="A100" s="30">
        <v>96</v>
      </c>
      <c r="B100" s="6" t="s">
        <v>298</v>
      </c>
      <c r="C100" s="70">
        <v>44454</v>
      </c>
      <c r="D100" s="98">
        <v>44572</v>
      </c>
      <c r="F100" s="93" t="s">
        <v>225</v>
      </c>
      <c r="G100" s="158">
        <v>44805</v>
      </c>
      <c r="H100" s="59">
        <v>44932</v>
      </c>
    </row>
    <row r="101" spans="1:8" ht="15.75" thickBot="1">
      <c r="A101" s="30">
        <v>97</v>
      </c>
      <c r="B101" s="6" t="s">
        <v>299</v>
      </c>
      <c r="C101" s="70">
        <v>44463</v>
      </c>
      <c r="D101" s="98">
        <v>44580</v>
      </c>
      <c r="F101" s="95" t="s">
        <v>228</v>
      </c>
      <c r="G101" s="161">
        <v>44832</v>
      </c>
      <c r="H101" s="60">
        <v>44959</v>
      </c>
    </row>
    <row r="102" spans="1:8">
      <c r="A102" s="30">
        <v>98</v>
      </c>
      <c r="B102" s="6" t="s">
        <v>300</v>
      </c>
      <c r="C102" s="70">
        <v>44497</v>
      </c>
      <c r="D102" s="98">
        <v>44587</v>
      </c>
    </row>
    <row r="103" spans="1:8">
      <c r="A103" s="30">
        <v>99</v>
      </c>
      <c r="B103" s="6" t="s">
        <v>301</v>
      </c>
      <c r="C103" s="70">
        <v>44508</v>
      </c>
      <c r="D103" s="98">
        <v>44613</v>
      </c>
    </row>
    <row r="104" spans="1:8">
      <c r="A104" s="30">
        <v>100</v>
      </c>
      <c r="B104" s="6" t="s">
        <v>302</v>
      </c>
      <c r="C104" s="70">
        <v>44517</v>
      </c>
      <c r="D104" s="98">
        <v>44613</v>
      </c>
    </row>
    <row r="105" spans="1:8">
      <c r="A105" s="30">
        <v>101</v>
      </c>
      <c r="B105" s="6" t="s">
        <v>303</v>
      </c>
      <c r="C105" s="70">
        <v>44530</v>
      </c>
      <c r="D105" s="98">
        <v>44616</v>
      </c>
    </row>
    <row r="106" spans="1:8" ht="15.75" thickBot="1">
      <c r="A106" s="34">
        <v>102</v>
      </c>
      <c r="B106" s="15" t="s">
        <v>304</v>
      </c>
      <c r="C106" s="69">
        <v>44539</v>
      </c>
      <c r="D106" s="99">
        <v>44631</v>
      </c>
    </row>
  </sheetData>
  <mergeCells count="8">
    <mergeCell ref="W3:X3"/>
    <mergeCell ref="AA3:AB3"/>
    <mergeCell ref="S3:T3"/>
    <mergeCell ref="A3:B3"/>
    <mergeCell ref="G3:H3"/>
    <mergeCell ref="K3:L3"/>
    <mergeCell ref="C3:D3"/>
    <mergeCell ref="O3:P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D35" sqref="D35"/>
    </sheetView>
  </sheetViews>
  <sheetFormatPr defaultRowHeight="15"/>
  <cols>
    <col min="2" max="2" width="18.140625" customWidth="1"/>
    <col min="3" max="3" width="14.5703125" style="123" customWidth="1"/>
    <col min="4" max="4" width="11.42578125" customWidth="1"/>
    <col min="5" max="5" width="13.85546875" customWidth="1"/>
    <col min="11" max="11" width="12" bestFit="1" customWidth="1"/>
    <col min="12" max="12" width="18.85546875" bestFit="1" customWidth="1"/>
    <col min="13" max="13" width="19.7109375" customWidth="1"/>
    <col min="14" max="14" width="20.28515625" bestFit="1" customWidth="1"/>
    <col min="17" max="17" width="20.5703125" bestFit="1" customWidth="1"/>
    <col min="18" max="18" width="15.5703125" bestFit="1" customWidth="1"/>
  </cols>
  <sheetData>
    <row r="1" spans="1:16" ht="15.75" thickBot="1">
      <c r="A1" s="139" t="s">
        <v>570</v>
      </c>
      <c r="B1" s="139"/>
      <c r="C1" s="153" t="s">
        <v>571</v>
      </c>
      <c r="D1" s="139" t="s">
        <v>572</v>
      </c>
      <c r="E1" s="140" t="s">
        <v>573</v>
      </c>
    </row>
    <row r="2" spans="1:16">
      <c r="A2" s="136" t="s">
        <v>574</v>
      </c>
      <c r="B2" s="136" t="s">
        <v>575</v>
      </c>
      <c r="C2" s="154">
        <f>'Cable EAC'!I105+'FNAL Coil EAC'!L53+'BNL Coil EAC'!L50</f>
        <v>940</v>
      </c>
      <c r="D2" s="137"/>
      <c r="E2" s="138">
        <f>C2+D2</f>
        <v>940</v>
      </c>
    </row>
    <row r="3" spans="1:16">
      <c r="A3" s="127" t="s">
        <v>576</v>
      </c>
      <c r="B3" s="127" t="s">
        <v>6</v>
      </c>
      <c r="C3" s="155">
        <f>'Cable EAC'!J105+'FNAL Coil EAC'!M53+'BNL Coil EAC'!M50</f>
        <v>208.88888888888889</v>
      </c>
      <c r="D3" s="128">
        <f>'Cable EAC'!L105</f>
        <v>0</v>
      </c>
      <c r="E3" s="129">
        <f t="shared" ref="E3:E6" si="0">C3+D3</f>
        <v>208.88888888888889</v>
      </c>
      <c r="O3" s="162"/>
      <c r="P3" s="162"/>
    </row>
    <row r="4" spans="1:16">
      <c r="A4" s="127" t="s">
        <v>577</v>
      </c>
      <c r="B4" s="127" t="s">
        <v>578</v>
      </c>
      <c r="C4" s="155">
        <f>'FNAL Coil EAC'!N53+'BNL Coil EAC'!N50</f>
        <v>0</v>
      </c>
      <c r="D4" s="125"/>
      <c r="E4" s="129">
        <f t="shared" si="0"/>
        <v>0</v>
      </c>
    </row>
    <row r="5" spans="1:16">
      <c r="A5" s="127" t="s">
        <v>579</v>
      </c>
      <c r="B5" s="127" t="s">
        <v>580</v>
      </c>
      <c r="C5" s="155">
        <f>'FNAL Coil EAC'!O53</f>
        <v>675.42857142857144</v>
      </c>
      <c r="D5" s="128">
        <f>'FNAL Coil EAC'!Q53</f>
        <v>-394</v>
      </c>
      <c r="E5" s="129">
        <f t="shared" si="0"/>
        <v>281.42857142857144</v>
      </c>
    </row>
    <row r="6" spans="1:16" ht="15.75" thickBot="1">
      <c r="A6" s="127" t="s">
        <v>581</v>
      </c>
      <c r="B6" s="130" t="s">
        <v>582</v>
      </c>
      <c r="C6" s="156">
        <f>'BNL Coil EAC'!O50</f>
        <v>324.57142857142856</v>
      </c>
      <c r="D6" s="131">
        <f>'BNL Coil EAC'!Q50</f>
        <v>-506.33142857142855</v>
      </c>
      <c r="E6" s="132">
        <f t="shared" si="0"/>
        <v>-181.76</v>
      </c>
    </row>
    <row r="7" spans="1:16" ht="15.75" thickBot="1">
      <c r="B7" s="133" t="s">
        <v>583</v>
      </c>
      <c r="C7" s="157">
        <f>SUM(C2:C6)</f>
        <v>2148.8888888888887</v>
      </c>
      <c r="D7" s="134">
        <f>SUM(D2:D6)</f>
        <v>-900.33142857142855</v>
      </c>
      <c r="E7" s="135">
        <f>C7+D7</f>
        <v>1248.55746031746</v>
      </c>
    </row>
    <row r="11" spans="1:16">
      <c r="A11" t="s">
        <v>584</v>
      </c>
    </row>
    <row r="12" spans="1:16" ht="15.75" thickBot="1"/>
    <row r="13" spans="1:16" ht="15.75" thickBot="1">
      <c r="A13" s="139" t="s">
        <v>570</v>
      </c>
      <c r="B13" s="139"/>
      <c r="C13" s="153" t="s">
        <v>571</v>
      </c>
    </row>
    <row r="14" spans="1:16">
      <c r="A14" s="136" t="s">
        <v>574</v>
      </c>
      <c r="B14" s="136" t="s">
        <v>575</v>
      </c>
      <c r="C14" s="155">
        <f>C2</f>
        <v>940</v>
      </c>
    </row>
    <row r="15" spans="1:16">
      <c r="A15" s="127" t="s">
        <v>576</v>
      </c>
      <c r="B15" s="127" t="s">
        <v>6</v>
      </c>
      <c r="C15" s="155">
        <f>C3</f>
        <v>208.88888888888889</v>
      </c>
    </row>
    <row r="16" spans="1:16">
      <c r="A16" s="127" t="s">
        <v>577</v>
      </c>
      <c r="B16" s="127" t="s">
        <v>578</v>
      </c>
      <c r="C16" s="155">
        <f>C4</f>
        <v>0</v>
      </c>
    </row>
    <row r="17" spans="1:16">
      <c r="A17" s="127" t="s">
        <v>579</v>
      </c>
      <c r="B17" s="127" t="s">
        <v>580</v>
      </c>
      <c r="C17" s="154">
        <f>C5+'LOE Adjustment'!I9</f>
        <v>1185.4285714285716</v>
      </c>
      <c r="P17" t="s">
        <v>585</v>
      </c>
    </row>
    <row r="18" spans="1:16" ht="15.75" thickBot="1">
      <c r="A18" s="127" t="s">
        <v>581</v>
      </c>
      <c r="B18" s="130" t="s">
        <v>582</v>
      </c>
      <c r="C18" s="156">
        <f>C6+'LOE Adjustment'!J9</f>
        <v>494.57142857142856</v>
      </c>
    </row>
    <row r="19" spans="1:16" ht="15.75" thickBot="1">
      <c r="B19" s="133" t="s">
        <v>583</v>
      </c>
      <c r="C19" s="157">
        <f>SUM(C14:C18)</f>
        <v>2828.8888888888887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9" sqref="E9"/>
    </sheetView>
  </sheetViews>
  <sheetFormatPr defaultRowHeight="15"/>
  <cols>
    <col min="1" max="1" width="15.7109375" customWidth="1"/>
    <col min="2" max="2" width="14.85546875" bestFit="1" customWidth="1"/>
    <col min="3" max="3" width="12" bestFit="1" customWidth="1"/>
    <col min="4" max="4" width="10.5703125" bestFit="1" customWidth="1"/>
    <col min="5" max="5" width="12.140625" bestFit="1" customWidth="1"/>
    <col min="6" max="6" width="14.28515625" customWidth="1"/>
    <col min="7" max="7" width="8.42578125" customWidth="1"/>
    <col min="8" max="8" width="7.42578125" customWidth="1"/>
    <col min="9" max="9" width="13.140625" customWidth="1"/>
    <col min="10" max="10" width="13.5703125" customWidth="1"/>
  </cols>
  <sheetData>
    <row r="1" spans="1:10" ht="15.75">
      <c r="A1" s="166" t="s">
        <v>586</v>
      </c>
    </row>
    <row r="3" spans="1:10">
      <c r="A3" s="61" t="s">
        <v>587</v>
      </c>
    </row>
    <row r="4" spans="1:10">
      <c r="A4" s="165" t="s">
        <v>588</v>
      </c>
    </row>
    <row r="7" spans="1:10">
      <c r="A7" s="61" t="s">
        <v>589</v>
      </c>
    </row>
    <row r="8" spans="1:10" ht="60">
      <c r="A8" s="167" t="s">
        <v>590</v>
      </c>
      <c r="B8" s="167" t="s">
        <v>591</v>
      </c>
      <c r="C8" s="167" t="s">
        <v>592</v>
      </c>
      <c r="D8" s="167" t="s">
        <v>593</v>
      </c>
      <c r="E8" s="167" t="s">
        <v>594</v>
      </c>
      <c r="F8" s="167" t="s">
        <v>595</v>
      </c>
      <c r="G8" s="168" t="s">
        <v>596</v>
      </c>
      <c r="H8" s="168" t="s">
        <v>597</v>
      </c>
      <c r="I8" s="167" t="s">
        <v>598</v>
      </c>
      <c r="J8" s="167" t="s">
        <v>599</v>
      </c>
    </row>
    <row r="9" spans="1:10">
      <c r="A9" s="169">
        <v>3</v>
      </c>
      <c r="B9" s="169">
        <v>1</v>
      </c>
      <c r="C9" s="163">
        <v>2</v>
      </c>
      <c r="D9" s="163">
        <f>(A9+B9)/C9</f>
        <v>2</v>
      </c>
      <c r="E9" s="169">
        <v>340</v>
      </c>
      <c r="F9" s="163">
        <f>E9*D9</f>
        <v>680</v>
      </c>
      <c r="G9" s="164">
        <f>A9/(A9+B9)</f>
        <v>0.75</v>
      </c>
      <c r="H9" s="164">
        <f>B9/(A9+B9)</f>
        <v>0.25</v>
      </c>
      <c r="I9" s="170">
        <f>F9*G9</f>
        <v>510</v>
      </c>
      <c r="J9" s="170">
        <f>H9*F9</f>
        <v>170</v>
      </c>
    </row>
    <row r="12" spans="1:10">
      <c r="A12" s="61" t="s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workbookViewId="0">
      <selection activeCell="D17" sqref="D17"/>
    </sheetView>
  </sheetViews>
  <sheetFormatPr defaultColWidth="9.140625" defaultRowHeight="15"/>
  <cols>
    <col min="1" max="1" width="13.5703125" customWidth="1"/>
    <col min="2" max="3" width="9.85546875" style="17" customWidth="1"/>
    <col min="4" max="4" width="19.85546875" customWidth="1"/>
    <col min="5" max="5" width="18.42578125" customWidth="1"/>
    <col min="9" max="9" width="9.5703125" customWidth="1"/>
    <col min="13" max="13" width="14.140625" customWidth="1"/>
    <col min="16" max="16" width="74" bestFit="1" customWidth="1"/>
  </cols>
  <sheetData>
    <row r="1" spans="1:16" ht="15.75" thickBot="1">
      <c r="A1" s="214" t="s">
        <v>601</v>
      </c>
      <c r="B1" s="214"/>
      <c r="C1" s="220"/>
      <c r="D1" s="219" t="s">
        <v>602</v>
      </c>
      <c r="E1" s="219"/>
      <c r="F1" s="217" t="s">
        <v>603</v>
      </c>
      <c r="G1" s="217"/>
      <c r="H1" s="217"/>
      <c r="I1" s="218" t="s">
        <v>604</v>
      </c>
      <c r="J1" s="218"/>
      <c r="K1" s="218"/>
      <c r="L1" s="218"/>
      <c r="M1" s="218"/>
      <c r="N1" s="61"/>
      <c r="O1" s="61"/>
    </row>
    <row r="2" spans="1:16" ht="15.75" thickBot="1">
      <c r="A2" s="3"/>
      <c r="B2" s="190" t="s">
        <v>12</v>
      </c>
      <c r="C2" s="191"/>
      <c r="D2" s="115" t="s">
        <v>605</v>
      </c>
      <c r="E2" s="116" t="s">
        <v>606</v>
      </c>
      <c r="F2" s="124" t="s">
        <v>607</v>
      </c>
      <c r="G2" s="124" t="s">
        <v>607</v>
      </c>
      <c r="H2" s="119" t="s">
        <v>608</v>
      </c>
      <c r="I2" s="120" t="s">
        <v>609</v>
      </c>
      <c r="J2" s="120" t="s">
        <v>609</v>
      </c>
      <c r="K2" s="120" t="s">
        <v>609</v>
      </c>
      <c r="L2" s="120" t="s">
        <v>608</v>
      </c>
      <c r="M2" s="120" t="s">
        <v>610</v>
      </c>
      <c r="O2" s="144" t="s">
        <v>611</v>
      </c>
      <c r="P2" s="145"/>
    </row>
    <row r="3" spans="1:16" ht="15.75" thickBot="1">
      <c r="A3" s="3" t="s">
        <v>25</v>
      </c>
      <c r="B3" s="5" t="s">
        <v>19</v>
      </c>
      <c r="C3" s="5" t="s">
        <v>20</v>
      </c>
      <c r="D3" s="115" t="s">
        <v>612</v>
      </c>
      <c r="E3" s="116" t="s">
        <v>613</v>
      </c>
      <c r="F3" s="119" t="s">
        <v>575</v>
      </c>
      <c r="G3" s="119" t="s">
        <v>6</v>
      </c>
      <c r="H3" s="119" t="s">
        <v>6</v>
      </c>
      <c r="I3" s="120" t="s">
        <v>575</v>
      </c>
      <c r="J3" s="120" t="s">
        <v>6</v>
      </c>
      <c r="K3" s="120" t="s">
        <v>614</v>
      </c>
      <c r="L3" s="120" t="s">
        <v>614</v>
      </c>
      <c r="M3" s="120" t="s">
        <v>615</v>
      </c>
      <c r="O3" s="141" t="s">
        <v>616</v>
      </c>
      <c r="P3" s="142" t="s">
        <v>617</v>
      </c>
    </row>
    <row r="4" spans="1:16">
      <c r="A4">
        <f>'Mapping Table'!A5</f>
        <v>1</v>
      </c>
      <c r="B4" s="17" t="str">
        <f>'Mapping Table'!C5</f>
        <v>Y</v>
      </c>
      <c r="C4" s="17">
        <f>'Mapping Table'!D5</f>
        <v>0</v>
      </c>
      <c r="D4" s="118" t="s">
        <v>618</v>
      </c>
      <c r="E4" s="117">
        <v>0.1</v>
      </c>
      <c r="F4" s="121">
        <f>IF(D4="N",'Cost Per Part'!$D$2,IF(D4="P",-'Cost Per Part'!$D$2,0))</f>
        <v>0</v>
      </c>
      <c r="G4" s="121">
        <f>IF(D4="N",'Cost Per Part'!$D$3,IF(D4="P",-'Cost Per Part'!$D$3,0))</f>
        <v>0</v>
      </c>
      <c r="H4" s="121">
        <f>IF(OR(D4="Y",D4="N"),-(1-E4)*'Cost Per Part'!$D$3,0)</f>
        <v>0</v>
      </c>
      <c r="I4" s="122">
        <f>F4</f>
        <v>0</v>
      </c>
      <c r="J4" s="122">
        <f>G4</f>
        <v>0</v>
      </c>
      <c r="K4" s="122">
        <f t="shared" ref="K4:K35" si="0">SUM(I4:J4)</f>
        <v>0</v>
      </c>
      <c r="L4" s="126">
        <f>H4</f>
        <v>0</v>
      </c>
      <c r="M4" s="126">
        <f>K4+L4</f>
        <v>0</v>
      </c>
      <c r="O4" s="143" t="s">
        <v>33</v>
      </c>
      <c r="P4" s="142" t="s">
        <v>619</v>
      </c>
    </row>
    <row r="5" spans="1:16">
      <c r="A5">
        <f>'Mapping Table'!A6</f>
        <v>2</v>
      </c>
      <c r="B5" s="17" t="str">
        <f>'Mapping Table'!C6</f>
        <v>Y</v>
      </c>
      <c r="C5" s="17">
        <f>'Mapping Table'!D6</f>
        <v>0</v>
      </c>
      <c r="D5" s="118" t="s">
        <v>618</v>
      </c>
      <c r="E5" s="117">
        <v>1</v>
      </c>
      <c r="F5" s="121">
        <f>IF(D5="N",'Cost Per Part'!$D$2,IF(D5="P",-'Cost Per Part'!$D$2,0))</f>
        <v>0</v>
      </c>
      <c r="G5" s="121">
        <f>IF(D5="N",'Cost Per Part'!$D$3,IF(D5="P",-'Cost Per Part'!$D$3,0))</f>
        <v>0</v>
      </c>
      <c r="H5" s="121">
        <f>IF(OR(D5="Y",D5="N"),-(1-E5)*'Cost Per Part'!$D$3,0)</f>
        <v>0</v>
      </c>
      <c r="I5" s="122">
        <f t="shared" ref="I5:I36" si="1">I4+F5</f>
        <v>0</v>
      </c>
      <c r="J5" s="122">
        <f t="shared" ref="J5:J36" si="2">J4+G5</f>
        <v>0</v>
      </c>
      <c r="K5" s="122">
        <f t="shared" si="0"/>
        <v>0</v>
      </c>
      <c r="L5" s="126">
        <f>H5+L4</f>
        <v>0</v>
      </c>
      <c r="M5" s="126">
        <f t="shared" ref="M5:M68" si="3">K5+L5</f>
        <v>0</v>
      </c>
      <c r="O5" s="143" t="s">
        <v>28</v>
      </c>
      <c r="P5" s="142" t="s">
        <v>620</v>
      </c>
    </row>
    <row r="6" spans="1:16">
      <c r="A6">
        <f>'Mapping Table'!A7</f>
        <v>3</v>
      </c>
      <c r="B6" s="17" t="str">
        <f>'Mapping Table'!C7</f>
        <v>Y</v>
      </c>
      <c r="C6" s="17">
        <f>'Mapping Table'!D7</f>
        <v>0</v>
      </c>
      <c r="D6" s="118" t="s">
        <v>618</v>
      </c>
      <c r="E6" s="117">
        <v>1</v>
      </c>
      <c r="F6" s="121">
        <f>IF(D6="N",'Cost Per Part'!$D$2,IF(D6="P",-'Cost Per Part'!$D$2,0))</f>
        <v>0</v>
      </c>
      <c r="G6" s="121">
        <f>IF(D6="N",'Cost Per Part'!$D$3,IF(D6="P",-'Cost Per Part'!$D$3,0))</f>
        <v>0</v>
      </c>
      <c r="H6" s="121">
        <f>IF(OR(D6="Y",D6="N"),-(1-E6)*'Cost Per Part'!$D$3,0)</f>
        <v>0</v>
      </c>
      <c r="I6" s="122">
        <f t="shared" si="1"/>
        <v>0</v>
      </c>
      <c r="J6" s="122">
        <f t="shared" si="2"/>
        <v>0</v>
      </c>
      <c r="K6" s="122">
        <f t="shared" si="0"/>
        <v>0</v>
      </c>
      <c r="L6" s="126">
        <f t="shared" ref="L6:L69" si="4">H6+L5</f>
        <v>0</v>
      </c>
      <c r="M6" s="126">
        <f t="shared" si="3"/>
        <v>0</v>
      </c>
      <c r="O6" s="143" t="s">
        <v>618</v>
      </c>
      <c r="P6" s="142" t="s">
        <v>621</v>
      </c>
    </row>
    <row r="7" spans="1:16">
      <c r="A7">
        <f>'Mapping Table'!A8</f>
        <v>4</v>
      </c>
      <c r="B7" s="17" t="str">
        <f>'Mapping Table'!C8</f>
        <v>Y</v>
      </c>
      <c r="C7" s="17">
        <f>'Mapping Table'!D8</f>
        <v>0</v>
      </c>
      <c r="D7" s="118" t="s">
        <v>618</v>
      </c>
      <c r="E7" s="117">
        <v>1</v>
      </c>
      <c r="F7" s="121">
        <f>IF(D7="N",'Cost Per Part'!$D$2,IF(D7="P",-'Cost Per Part'!$D$2,0))</f>
        <v>0</v>
      </c>
      <c r="G7" s="121">
        <f>IF(D7="N",'Cost Per Part'!$D$3,IF(D7="P",-'Cost Per Part'!$D$3,0))</f>
        <v>0</v>
      </c>
      <c r="H7" s="121">
        <f>IF(OR(D7="Y",D7="N"),-(1-E7)*'Cost Per Part'!$D$3,0)</f>
        <v>0</v>
      </c>
      <c r="I7" s="122">
        <f t="shared" si="1"/>
        <v>0</v>
      </c>
      <c r="J7" s="122">
        <f t="shared" si="2"/>
        <v>0</v>
      </c>
      <c r="K7" s="122">
        <f t="shared" si="0"/>
        <v>0</v>
      </c>
      <c r="L7" s="126">
        <f t="shared" si="4"/>
        <v>0</v>
      </c>
      <c r="M7" s="126">
        <f t="shared" si="3"/>
        <v>0</v>
      </c>
    </row>
    <row r="8" spans="1:16">
      <c r="A8">
        <f>'Mapping Table'!A9</f>
        <v>5</v>
      </c>
      <c r="B8" s="17" t="str">
        <f>'Mapping Table'!C9</f>
        <v>Y</v>
      </c>
      <c r="C8" s="17">
        <f>'Mapping Table'!D9</f>
        <v>0</v>
      </c>
      <c r="D8" s="118" t="s">
        <v>618</v>
      </c>
      <c r="E8" s="117">
        <v>1</v>
      </c>
      <c r="F8" s="121">
        <f>IF(D8="N",'Cost Per Part'!$D$2,IF(D8="P",-'Cost Per Part'!$D$2,0))</f>
        <v>0</v>
      </c>
      <c r="G8" s="121">
        <f>IF(D8="N",'Cost Per Part'!$D$3,IF(D8="P",-'Cost Per Part'!$D$3,0))</f>
        <v>0</v>
      </c>
      <c r="H8" s="121">
        <f>IF(OR(D8="Y",D8="N"),-(1-E8)*'Cost Per Part'!$D$3,0)</f>
        <v>0</v>
      </c>
      <c r="I8" s="122">
        <f t="shared" si="1"/>
        <v>0</v>
      </c>
      <c r="J8" s="122">
        <f t="shared" si="2"/>
        <v>0</v>
      </c>
      <c r="K8" s="122">
        <f t="shared" si="0"/>
        <v>0</v>
      </c>
      <c r="L8" s="126">
        <f t="shared" si="4"/>
        <v>0</v>
      </c>
      <c r="M8" s="126">
        <f t="shared" si="3"/>
        <v>0</v>
      </c>
    </row>
    <row r="9" spans="1:16">
      <c r="A9">
        <f>'Mapping Table'!A10</f>
        <v>6</v>
      </c>
      <c r="B9" s="17" t="str">
        <f>'Mapping Table'!C10</f>
        <v>Y</v>
      </c>
      <c r="C9" s="17">
        <f>'Mapping Table'!D10</f>
        <v>0</v>
      </c>
      <c r="D9" s="118" t="s">
        <v>618</v>
      </c>
      <c r="E9" s="117">
        <v>1</v>
      </c>
      <c r="F9" s="121">
        <f>IF(D9="N",'Cost Per Part'!$D$2,IF(D9="P",-'Cost Per Part'!$D$2,0))</f>
        <v>0</v>
      </c>
      <c r="G9" s="121">
        <f>IF(D9="N",'Cost Per Part'!$D$3,IF(D9="P",-'Cost Per Part'!$D$3,0))</f>
        <v>0</v>
      </c>
      <c r="H9" s="121">
        <f>IF(OR(D9="Y",D9="N"),-(1-E9)*'Cost Per Part'!$D$3,0)</f>
        <v>0</v>
      </c>
      <c r="I9" s="122">
        <f t="shared" si="1"/>
        <v>0</v>
      </c>
      <c r="J9" s="122">
        <f t="shared" si="2"/>
        <v>0</v>
      </c>
      <c r="K9" s="122">
        <f t="shared" si="0"/>
        <v>0</v>
      </c>
      <c r="L9" s="126">
        <f t="shared" si="4"/>
        <v>0</v>
      </c>
      <c r="M9" s="126">
        <f t="shared" si="3"/>
        <v>0</v>
      </c>
    </row>
    <row r="10" spans="1:16">
      <c r="A10">
        <f>'Mapping Table'!A11</f>
        <v>7</v>
      </c>
      <c r="B10" s="17" t="str">
        <f>'Mapping Table'!C11</f>
        <v>Y</v>
      </c>
      <c r="C10" s="17">
        <f>'Mapping Table'!D11</f>
        <v>0</v>
      </c>
      <c r="D10" s="118" t="s">
        <v>618</v>
      </c>
      <c r="E10" s="117">
        <v>1</v>
      </c>
      <c r="F10" s="121">
        <f>IF(D10="N",'Cost Per Part'!$D$2,IF(D10="P",-'Cost Per Part'!$D$2,0))</f>
        <v>0</v>
      </c>
      <c r="G10" s="121">
        <f>IF(D10="N",'Cost Per Part'!$D$3,IF(D10="P",-'Cost Per Part'!$D$3,0))</f>
        <v>0</v>
      </c>
      <c r="H10" s="121">
        <f>IF(OR(D10="Y",D10="N"),-(1-E10)*'Cost Per Part'!$D$3,0)</f>
        <v>0</v>
      </c>
      <c r="I10" s="122">
        <f t="shared" si="1"/>
        <v>0</v>
      </c>
      <c r="J10" s="122">
        <f t="shared" si="2"/>
        <v>0</v>
      </c>
      <c r="K10" s="122">
        <f t="shared" si="0"/>
        <v>0</v>
      </c>
      <c r="L10" s="126">
        <f t="shared" si="4"/>
        <v>0</v>
      </c>
      <c r="M10" s="126">
        <f t="shared" si="3"/>
        <v>0</v>
      </c>
    </row>
    <row r="11" spans="1:16">
      <c r="A11">
        <f>'Mapping Table'!A12</f>
        <v>8</v>
      </c>
      <c r="B11" s="17" t="str">
        <f>'Mapping Table'!C12</f>
        <v>Y</v>
      </c>
      <c r="C11" s="17">
        <f>'Mapping Table'!D12</f>
        <v>0</v>
      </c>
      <c r="D11" s="118" t="s">
        <v>618</v>
      </c>
      <c r="E11" s="117">
        <v>1</v>
      </c>
      <c r="F11" s="121">
        <f>IF(D11="N",'Cost Per Part'!$D$2,IF(D11="P",-'Cost Per Part'!$D$2,0))</f>
        <v>0</v>
      </c>
      <c r="G11" s="121">
        <f>IF(D11="N",'Cost Per Part'!$D$3,IF(D11="P",-'Cost Per Part'!$D$3,0))</f>
        <v>0</v>
      </c>
      <c r="H11" s="121">
        <f>IF(OR(D11="Y",D11="N"),-(1-E11)*'Cost Per Part'!$D$3,0)</f>
        <v>0</v>
      </c>
      <c r="I11" s="122">
        <f t="shared" si="1"/>
        <v>0</v>
      </c>
      <c r="J11" s="122">
        <f t="shared" si="2"/>
        <v>0</v>
      </c>
      <c r="K11" s="122">
        <f t="shared" si="0"/>
        <v>0</v>
      </c>
      <c r="L11" s="126">
        <f t="shared" si="4"/>
        <v>0</v>
      </c>
      <c r="M11" s="126">
        <f t="shared" si="3"/>
        <v>0</v>
      </c>
    </row>
    <row r="12" spans="1:16">
      <c r="A12">
        <f>'Mapping Table'!A13</f>
        <v>9</v>
      </c>
      <c r="B12" s="17" t="str">
        <f>'Mapping Table'!C13</f>
        <v>Y</v>
      </c>
      <c r="C12" s="17">
        <f>'Mapping Table'!D13</f>
        <v>0</v>
      </c>
      <c r="D12" s="118" t="s">
        <v>618</v>
      </c>
      <c r="E12" s="117">
        <v>1</v>
      </c>
      <c r="F12" s="121">
        <f>IF(D12="N",'Cost Per Part'!$D$2,IF(D12="P",-'Cost Per Part'!$D$2,0))</f>
        <v>0</v>
      </c>
      <c r="G12" s="121">
        <f>IF(D12="N",'Cost Per Part'!$D$3,IF(D12="P",-'Cost Per Part'!$D$3,0))</f>
        <v>0</v>
      </c>
      <c r="H12" s="121">
        <f>IF(OR(D12="Y",D12="N"),-(1-E12)*'Cost Per Part'!$D$3,0)</f>
        <v>0</v>
      </c>
      <c r="I12" s="122">
        <f t="shared" si="1"/>
        <v>0</v>
      </c>
      <c r="J12" s="122">
        <f t="shared" si="2"/>
        <v>0</v>
      </c>
      <c r="K12" s="122">
        <f t="shared" si="0"/>
        <v>0</v>
      </c>
      <c r="L12" s="126">
        <f t="shared" si="4"/>
        <v>0</v>
      </c>
      <c r="M12" s="126">
        <f t="shared" si="3"/>
        <v>0</v>
      </c>
    </row>
    <row r="13" spans="1:16">
      <c r="A13">
        <f>'Mapping Table'!A14</f>
        <v>10</v>
      </c>
      <c r="B13" s="17" t="str">
        <f>'Mapping Table'!C14</f>
        <v>Y</v>
      </c>
      <c r="C13" s="17">
        <f>'Mapping Table'!D14</f>
        <v>0</v>
      </c>
      <c r="D13" s="118" t="s">
        <v>618</v>
      </c>
      <c r="E13" s="117">
        <v>1</v>
      </c>
      <c r="F13" s="121">
        <f>IF(D13="N",'Cost Per Part'!$D$2,IF(D13="P",-'Cost Per Part'!$D$2,0))</f>
        <v>0</v>
      </c>
      <c r="G13" s="121">
        <f>IF(D13="N",'Cost Per Part'!$D$3,IF(D13="P",-'Cost Per Part'!$D$3,0))</f>
        <v>0</v>
      </c>
      <c r="H13" s="121">
        <f>IF(OR(D13="Y",D13="N"),-(1-E13)*'Cost Per Part'!$D$3,0)</f>
        <v>0</v>
      </c>
      <c r="I13" s="122">
        <f t="shared" si="1"/>
        <v>0</v>
      </c>
      <c r="J13" s="122">
        <f t="shared" si="2"/>
        <v>0</v>
      </c>
      <c r="K13" s="122">
        <f t="shared" si="0"/>
        <v>0</v>
      </c>
      <c r="L13" s="126">
        <f t="shared" si="4"/>
        <v>0</v>
      </c>
      <c r="M13" s="126">
        <f t="shared" si="3"/>
        <v>0</v>
      </c>
    </row>
    <row r="14" spans="1:16">
      <c r="A14">
        <f>'Mapping Table'!A15</f>
        <v>11</v>
      </c>
      <c r="B14" s="17" t="str">
        <f>'Mapping Table'!C15</f>
        <v>Y</v>
      </c>
      <c r="C14" s="17" t="str">
        <f>'Mapping Table'!D15</f>
        <v>N</v>
      </c>
      <c r="D14" s="118" t="s">
        <v>616</v>
      </c>
      <c r="E14" s="117">
        <v>1</v>
      </c>
      <c r="F14" s="121">
        <f>IF(D14="N",'Cost Per Part'!$D$2,IF(D14="P",-'Cost Per Part'!$D$2,0))</f>
        <v>-235</v>
      </c>
      <c r="G14" s="121">
        <f>IF(D14="N",'Cost Per Part'!$D$3,IF(D14="P",-'Cost Per Part'!$D$3,0))</f>
        <v>-52.222222222222221</v>
      </c>
      <c r="H14" s="121">
        <f>IF(OR(D14="Y",D14="N"),-(1-E14)*'Cost Per Part'!$D$3,0)</f>
        <v>0</v>
      </c>
      <c r="I14" s="122">
        <f t="shared" si="1"/>
        <v>-235</v>
      </c>
      <c r="J14" s="122">
        <f t="shared" si="2"/>
        <v>-52.222222222222221</v>
      </c>
      <c r="K14" s="122">
        <f t="shared" si="0"/>
        <v>-287.22222222222223</v>
      </c>
      <c r="L14" s="126">
        <f t="shared" si="4"/>
        <v>0</v>
      </c>
      <c r="M14" s="126">
        <f t="shared" si="3"/>
        <v>-287.22222222222223</v>
      </c>
    </row>
    <row r="15" spans="1:16">
      <c r="A15">
        <f>'Mapping Table'!A16</f>
        <v>12</v>
      </c>
      <c r="B15" s="17" t="str">
        <f>'Mapping Table'!C16</f>
        <v>Y</v>
      </c>
      <c r="C15" s="17">
        <f>'Mapping Table'!D16</f>
        <v>0</v>
      </c>
      <c r="D15" s="118" t="s">
        <v>618</v>
      </c>
      <c r="E15" s="117">
        <v>1</v>
      </c>
      <c r="F15" s="121">
        <f>IF(D15="N",'Cost Per Part'!$D$2,IF(D15="P",-'Cost Per Part'!$D$2,0))</f>
        <v>0</v>
      </c>
      <c r="G15" s="121">
        <f>IF(D15="N",'Cost Per Part'!$D$3,IF(D15="P",-'Cost Per Part'!$D$3,0))</f>
        <v>0</v>
      </c>
      <c r="H15" s="121">
        <f>IF(OR(D15="Y",D15="N"),-(1-E15)*'Cost Per Part'!$D$3,0)</f>
        <v>0</v>
      </c>
      <c r="I15" s="122">
        <f t="shared" si="1"/>
        <v>-235</v>
      </c>
      <c r="J15" s="122">
        <f t="shared" si="2"/>
        <v>-52.222222222222221</v>
      </c>
      <c r="K15" s="122">
        <f t="shared" si="0"/>
        <v>-287.22222222222223</v>
      </c>
      <c r="L15" s="126">
        <f t="shared" si="4"/>
        <v>0</v>
      </c>
      <c r="M15" s="126">
        <f t="shared" si="3"/>
        <v>-287.22222222222223</v>
      </c>
    </row>
    <row r="16" spans="1:16">
      <c r="A16">
        <f>'Mapping Table'!A17</f>
        <v>13</v>
      </c>
      <c r="B16" s="17" t="str">
        <f>'Mapping Table'!C17</f>
        <v>Y</v>
      </c>
      <c r="C16" s="17">
        <f>'Mapping Table'!D17</f>
        <v>0</v>
      </c>
      <c r="D16" s="118" t="s">
        <v>618</v>
      </c>
      <c r="E16" s="117">
        <v>1</v>
      </c>
      <c r="F16" s="121">
        <f>IF(D16="N",'Cost Per Part'!$D$2,IF(D16="P",-'Cost Per Part'!$D$2,0))</f>
        <v>0</v>
      </c>
      <c r="G16" s="121">
        <f>IF(D16="N",'Cost Per Part'!$D$3,IF(D16="P",-'Cost Per Part'!$D$3,0))</f>
        <v>0</v>
      </c>
      <c r="H16" s="121">
        <f>IF(OR(D16="Y",D16="N"),-(1-E16)*'Cost Per Part'!$D$3,0)</f>
        <v>0</v>
      </c>
      <c r="I16" s="122">
        <f t="shared" si="1"/>
        <v>-235</v>
      </c>
      <c r="J16" s="122">
        <f t="shared" si="2"/>
        <v>-52.222222222222221</v>
      </c>
      <c r="K16" s="122">
        <f t="shared" si="0"/>
        <v>-287.22222222222223</v>
      </c>
      <c r="L16" s="126">
        <f t="shared" si="4"/>
        <v>0</v>
      </c>
      <c r="M16" s="126">
        <f t="shared" si="3"/>
        <v>-287.22222222222223</v>
      </c>
    </row>
    <row r="17" spans="1:13">
      <c r="A17">
        <f>'Mapping Table'!A18</f>
        <v>14</v>
      </c>
      <c r="B17" s="17" t="str">
        <f>'Mapping Table'!C18</f>
        <v>N</v>
      </c>
      <c r="C17" s="17">
        <f>'Mapping Table'!D18</f>
        <v>0</v>
      </c>
      <c r="D17" s="118" t="s">
        <v>33</v>
      </c>
      <c r="E17" s="117">
        <v>1</v>
      </c>
      <c r="F17" s="121">
        <f>IF(D17="N",'Cost Per Part'!$D$2,IF(D17="P",-'Cost Per Part'!$D$2,0))</f>
        <v>235</v>
      </c>
      <c r="G17" s="121">
        <f>IF(D17="N",'Cost Per Part'!$D$3,IF(D17="P",-'Cost Per Part'!$D$3,0))</f>
        <v>52.222222222222221</v>
      </c>
      <c r="H17" s="121">
        <f>IF(OR(D17="Y",D17="N"),-(1-E17)*'Cost Per Part'!$D$3,0)</f>
        <v>0</v>
      </c>
      <c r="I17" s="122">
        <f t="shared" si="1"/>
        <v>0</v>
      </c>
      <c r="J17" s="122">
        <f t="shared" si="2"/>
        <v>0</v>
      </c>
      <c r="K17" s="122">
        <f t="shared" si="0"/>
        <v>0</v>
      </c>
      <c r="L17" s="126">
        <f t="shared" si="4"/>
        <v>0</v>
      </c>
      <c r="M17" s="126">
        <f t="shared" si="3"/>
        <v>0</v>
      </c>
    </row>
    <row r="18" spans="1:13">
      <c r="A18">
        <f>'Mapping Table'!A19</f>
        <v>15</v>
      </c>
      <c r="B18" s="17" t="str">
        <f>'Mapping Table'!C19</f>
        <v>Y</v>
      </c>
      <c r="C18" s="17">
        <f>'Mapping Table'!D19</f>
        <v>0</v>
      </c>
      <c r="D18" s="118" t="s">
        <v>618</v>
      </c>
      <c r="E18" s="117">
        <v>1</v>
      </c>
      <c r="F18" s="121">
        <f>IF(D18="N",'Cost Per Part'!$D$2,IF(D18="P",-'Cost Per Part'!$D$2,0))</f>
        <v>0</v>
      </c>
      <c r="G18" s="121">
        <f>IF(D18="N",'Cost Per Part'!$D$3,IF(D18="P",-'Cost Per Part'!$D$3,0))</f>
        <v>0</v>
      </c>
      <c r="H18" s="121">
        <f>IF(OR(D18="Y",D18="N"),-(1-E18)*'Cost Per Part'!$D$3,0)</f>
        <v>0</v>
      </c>
      <c r="I18" s="122">
        <f t="shared" si="1"/>
        <v>0</v>
      </c>
      <c r="J18" s="122">
        <f t="shared" si="2"/>
        <v>0</v>
      </c>
      <c r="K18" s="122">
        <f t="shared" si="0"/>
        <v>0</v>
      </c>
      <c r="L18" s="126">
        <f t="shared" si="4"/>
        <v>0</v>
      </c>
      <c r="M18" s="126">
        <f t="shared" si="3"/>
        <v>0</v>
      </c>
    </row>
    <row r="19" spans="1:13">
      <c r="A19">
        <f>'Mapping Table'!A20</f>
        <v>16</v>
      </c>
      <c r="B19" s="17" t="str">
        <f>'Mapping Table'!C20</f>
        <v>Y</v>
      </c>
      <c r="C19" s="17">
        <f>'Mapping Table'!D20</f>
        <v>0</v>
      </c>
      <c r="D19" s="118" t="s">
        <v>618</v>
      </c>
      <c r="E19" s="117">
        <v>1</v>
      </c>
      <c r="F19" s="121">
        <f>IF(D19="N",'Cost Per Part'!$D$2,IF(D19="P",-'Cost Per Part'!$D$2,0))</f>
        <v>0</v>
      </c>
      <c r="G19" s="121">
        <f>IF(D19="N",'Cost Per Part'!$D$3,IF(D19="P",-'Cost Per Part'!$D$3,0))</f>
        <v>0</v>
      </c>
      <c r="H19" s="121">
        <f>IF(OR(D19="Y",D19="N"),-(1-E19)*'Cost Per Part'!$D$3,0)</f>
        <v>0</v>
      </c>
      <c r="I19" s="122">
        <f t="shared" si="1"/>
        <v>0</v>
      </c>
      <c r="J19" s="122">
        <f t="shared" si="2"/>
        <v>0</v>
      </c>
      <c r="K19" s="122">
        <f t="shared" si="0"/>
        <v>0</v>
      </c>
      <c r="L19" s="126">
        <f t="shared" si="4"/>
        <v>0</v>
      </c>
      <c r="M19" s="126">
        <f t="shared" si="3"/>
        <v>0</v>
      </c>
    </row>
    <row r="20" spans="1:13">
      <c r="A20">
        <f>'Mapping Table'!A21</f>
        <v>17</v>
      </c>
      <c r="B20" s="17" t="str">
        <f>'Mapping Table'!C21</f>
        <v>Y</v>
      </c>
      <c r="C20" s="17">
        <f>'Mapping Table'!D21</f>
        <v>0</v>
      </c>
      <c r="D20" s="118" t="s">
        <v>618</v>
      </c>
      <c r="E20" s="117">
        <v>1</v>
      </c>
      <c r="F20" s="121">
        <f>IF(D20="N",'Cost Per Part'!$D$2,IF(D20="P",-'Cost Per Part'!$D$2,0))</f>
        <v>0</v>
      </c>
      <c r="G20" s="121">
        <f>IF(D20="N",'Cost Per Part'!$D$3,IF(D20="P",-'Cost Per Part'!$D$3,0))</f>
        <v>0</v>
      </c>
      <c r="H20" s="121">
        <f>IF(OR(D20="Y",D20="N"),-(1-E20)*'Cost Per Part'!$D$3,0)</f>
        <v>0</v>
      </c>
      <c r="I20" s="122">
        <f t="shared" si="1"/>
        <v>0</v>
      </c>
      <c r="J20" s="122">
        <f t="shared" si="2"/>
        <v>0</v>
      </c>
      <c r="K20" s="122">
        <f t="shared" si="0"/>
        <v>0</v>
      </c>
      <c r="L20" s="126">
        <f t="shared" si="4"/>
        <v>0</v>
      </c>
      <c r="M20" s="126">
        <f t="shared" si="3"/>
        <v>0</v>
      </c>
    </row>
    <row r="21" spans="1:13">
      <c r="A21">
        <f>'Mapping Table'!A22</f>
        <v>18</v>
      </c>
      <c r="B21" s="17" t="str">
        <f>'Mapping Table'!C22</f>
        <v>Y</v>
      </c>
      <c r="C21" s="17">
        <f>'Mapping Table'!D22</f>
        <v>0</v>
      </c>
      <c r="D21" s="118" t="s">
        <v>618</v>
      </c>
      <c r="E21" s="117">
        <v>1</v>
      </c>
      <c r="F21" s="121">
        <f>IF(D21="N",'Cost Per Part'!$D$2,IF(D21="P",-'Cost Per Part'!$D$2,0))</f>
        <v>0</v>
      </c>
      <c r="G21" s="121">
        <f>IF(D21="N",'Cost Per Part'!$D$3,IF(D21="P",-'Cost Per Part'!$D$3,0))</f>
        <v>0</v>
      </c>
      <c r="H21" s="121">
        <f>IF(OR(D21="Y",D21="N"),-(1-E21)*'Cost Per Part'!$D$3,0)</f>
        <v>0</v>
      </c>
      <c r="I21" s="122">
        <f t="shared" si="1"/>
        <v>0</v>
      </c>
      <c r="J21" s="122">
        <f t="shared" si="2"/>
        <v>0</v>
      </c>
      <c r="K21" s="122">
        <f t="shared" si="0"/>
        <v>0</v>
      </c>
      <c r="L21" s="126">
        <f t="shared" si="4"/>
        <v>0</v>
      </c>
      <c r="M21" s="126">
        <f t="shared" si="3"/>
        <v>0</v>
      </c>
    </row>
    <row r="22" spans="1:13">
      <c r="A22">
        <f>'Mapping Table'!A23</f>
        <v>19</v>
      </c>
      <c r="B22" s="17" t="str">
        <f>'Mapping Table'!C23</f>
        <v>Y</v>
      </c>
      <c r="C22" s="17">
        <f>'Mapping Table'!D23</f>
        <v>0</v>
      </c>
      <c r="D22" s="118" t="s">
        <v>618</v>
      </c>
      <c r="E22" s="117">
        <v>1</v>
      </c>
      <c r="F22" s="121">
        <f>IF(D22="N",'Cost Per Part'!$D$2,IF(D22="P",-'Cost Per Part'!$D$2,0))</f>
        <v>0</v>
      </c>
      <c r="G22" s="121">
        <f>IF(D22="N",'Cost Per Part'!$D$3,IF(D22="P",-'Cost Per Part'!$D$3,0))</f>
        <v>0</v>
      </c>
      <c r="H22" s="121">
        <f>IF(OR(D22="Y",D22="N"),-(1-E22)*'Cost Per Part'!$D$3,0)</f>
        <v>0</v>
      </c>
      <c r="I22" s="122">
        <f t="shared" si="1"/>
        <v>0</v>
      </c>
      <c r="J22" s="122">
        <f t="shared" si="2"/>
        <v>0</v>
      </c>
      <c r="K22" s="122">
        <f t="shared" si="0"/>
        <v>0</v>
      </c>
      <c r="L22" s="126">
        <f t="shared" si="4"/>
        <v>0</v>
      </c>
      <c r="M22" s="126">
        <f t="shared" si="3"/>
        <v>0</v>
      </c>
    </row>
    <row r="23" spans="1:13">
      <c r="A23">
        <f>'Mapping Table'!A24</f>
        <v>20</v>
      </c>
      <c r="B23" s="17" t="str">
        <f>'Mapping Table'!C24</f>
        <v>Y</v>
      </c>
      <c r="C23" s="17">
        <f>'Mapping Table'!D24</f>
        <v>0</v>
      </c>
      <c r="D23" s="118" t="s">
        <v>618</v>
      </c>
      <c r="E23" s="117">
        <v>1</v>
      </c>
      <c r="F23" s="121">
        <f>IF(D23="N",'Cost Per Part'!$D$2,IF(D23="P",-'Cost Per Part'!$D$2,0))</f>
        <v>0</v>
      </c>
      <c r="G23" s="121">
        <f>IF(D23="N",'Cost Per Part'!$D$3,IF(D23="P",-'Cost Per Part'!$D$3,0))</f>
        <v>0</v>
      </c>
      <c r="H23" s="121">
        <f>IF(OR(D23="Y",D23="N"),-(1-E23)*'Cost Per Part'!$D$3,0)</f>
        <v>0</v>
      </c>
      <c r="I23" s="122">
        <f t="shared" si="1"/>
        <v>0</v>
      </c>
      <c r="J23" s="122">
        <f t="shared" si="2"/>
        <v>0</v>
      </c>
      <c r="K23" s="122">
        <f t="shared" si="0"/>
        <v>0</v>
      </c>
      <c r="L23" s="126">
        <f t="shared" si="4"/>
        <v>0</v>
      </c>
      <c r="M23" s="126">
        <f t="shared" si="3"/>
        <v>0</v>
      </c>
    </row>
    <row r="24" spans="1:13">
      <c r="A24">
        <f>'Mapping Table'!A25</f>
        <v>21</v>
      </c>
      <c r="B24" s="17">
        <f>'Mapping Table'!C25</f>
        <v>0</v>
      </c>
      <c r="C24" s="17" t="str">
        <f>'Mapping Table'!D25</f>
        <v>N</v>
      </c>
      <c r="D24" s="118" t="s">
        <v>618</v>
      </c>
      <c r="E24" s="117">
        <v>1</v>
      </c>
      <c r="F24" s="121">
        <f>IF(D24="N",'Cost Per Part'!$D$2,IF(D24="P",-'Cost Per Part'!$D$2,0))</f>
        <v>0</v>
      </c>
      <c r="G24" s="121">
        <f>IF(D24="N",'Cost Per Part'!$D$3,IF(D24="P",-'Cost Per Part'!$D$3,0))</f>
        <v>0</v>
      </c>
      <c r="H24" s="121">
        <f>IF(OR(D24="Y",D24="N"),-(1-E24)*'Cost Per Part'!$D$3,0)</f>
        <v>0</v>
      </c>
      <c r="I24" s="122">
        <f t="shared" si="1"/>
        <v>0</v>
      </c>
      <c r="J24" s="122">
        <f t="shared" si="2"/>
        <v>0</v>
      </c>
      <c r="K24" s="122">
        <f t="shared" si="0"/>
        <v>0</v>
      </c>
      <c r="L24" s="126">
        <f t="shared" si="4"/>
        <v>0</v>
      </c>
      <c r="M24" s="126">
        <f t="shared" si="3"/>
        <v>0</v>
      </c>
    </row>
    <row r="25" spans="1:13">
      <c r="A25">
        <f>'Mapping Table'!A26</f>
        <v>22</v>
      </c>
      <c r="B25" s="17" t="str">
        <f>'Mapping Table'!C26</f>
        <v>Y</v>
      </c>
      <c r="C25" s="17">
        <f>'Mapping Table'!D26</f>
        <v>0</v>
      </c>
      <c r="D25" s="118" t="s">
        <v>618</v>
      </c>
      <c r="E25" s="117">
        <v>1</v>
      </c>
      <c r="F25" s="121">
        <f>IF(D25="N",'Cost Per Part'!$D$2,IF(D25="P",-'Cost Per Part'!$D$2,0))</f>
        <v>0</v>
      </c>
      <c r="G25" s="121">
        <f>IF(D25="N",'Cost Per Part'!$D$3,IF(D25="P",-'Cost Per Part'!$D$3,0))</f>
        <v>0</v>
      </c>
      <c r="H25" s="121">
        <f>IF(OR(D25="Y",D25="N"),-(1-E25)*'Cost Per Part'!$D$3,0)</f>
        <v>0</v>
      </c>
      <c r="I25" s="122">
        <f t="shared" si="1"/>
        <v>0</v>
      </c>
      <c r="J25" s="122">
        <f t="shared" si="2"/>
        <v>0</v>
      </c>
      <c r="K25" s="122">
        <f t="shared" si="0"/>
        <v>0</v>
      </c>
      <c r="L25" s="126">
        <f t="shared" si="4"/>
        <v>0</v>
      </c>
      <c r="M25" s="126">
        <f t="shared" si="3"/>
        <v>0</v>
      </c>
    </row>
    <row r="26" spans="1:13">
      <c r="A26">
        <f>'Mapping Table'!A27</f>
        <v>23</v>
      </c>
      <c r="B26" s="17" t="str">
        <f>'Mapping Table'!C27</f>
        <v>Y</v>
      </c>
      <c r="C26" s="17">
        <f>'Mapping Table'!D27</f>
        <v>0</v>
      </c>
      <c r="D26" s="118" t="s">
        <v>618</v>
      </c>
      <c r="E26" s="117">
        <v>1</v>
      </c>
      <c r="F26" s="121">
        <f>IF(D26="N",'Cost Per Part'!$D$2,IF(D26="P",-'Cost Per Part'!$D$2,0))</f>
        <v>0</v>
      </c>
      <c r="G26" s="121">
        <f>IF(D26="N",'Cost Per Part'!$D$3,IF(D26="P",-'Cost Per Part'!$D$3,0))</f>
        <v>0</v>
      </c>
      <c r="H26" s="121">
        <f>IF(OR(D26="Y",D26="N"),-(1-E26)*'Cost Per Part'!$D$3,0)</f>
        <v>0</v>
      </c>
      <c r="I26" s="122">
        <f t="shared" si="1"/>
        <v>0</v>
      </c>
      <c r="J26" s="122">
        <f t="shared" si="2"/>
        <v>0</v>
      </c>
      <c r="K26" s="122">
        <f t="shared" si="0"/>
        <v>0</v>
      </c>
      <c r="L26" s="126">
        <f t="shared" si="4"/>
        <v>0</v>
      </c>
      <c r="M26" s="126">
        <f t="shared" si="3"/>
        <v>0</v>
      </c>
    </row>
    <row r="27" spans="1:13">
      <c r="A27">
        <f>'Mapping Table'!A28</f>
        <v>24</v>
      </c>
      <c r="B27" s="17" t="str">
        <f>'Mapping Table'!C28</f>
        <v>Y</v>
      </c>
      <c r="C27" s="17">
        <f>'Mapping Table'!D28</f>
        <v>0</v>
      </c>
      <c r="D27" s="118" t="s">
        <v>618</v>
      </c>
      <c r="E27" s="117">
        <v>1</v>
      </c>
      <c r="F27" s="121">
        <f>IF(D27="N",'Cost Per Part'!$D$2,IF(D27="P",-'Cost Per Part'!$D$2,0))</f>
        <v>0</v>
      </c>
      <c r="G27" s="121">
        <f>IF(D27="N",'Cost Per Part'!$D$3,IF(D27="P",-'Cost Per Part'!$D$3,0))</f>
        <v>0</v>
      </c>
      <c r="H27" s="121">
        <f>IF(OR(D27="Y",D27="N"),-(1-E27)*'Cost Per Part'!$D$3,0)</f>
        <v>0</v>
      </c>
      <c r="I27" s="122">
        <f t="shared" si="1"/>
        <v>0</v>
      </c>
      <c r="J27" s="122">
        <f t="shared" si="2"/>
        <v>0</v>
      </c>
      <c r="K27" s="122">
        <f t="shared" si="0"/>
        <v>0</v>
      </c>
      <c r="L27" s="126">
        <f t="shared" si="4"/>
        <v>0</v>
      </c>
      <c r="M27" s="126">
        <f t="shared" si="3"/>
        <v>0</v>
      </c>
    </row>
    <row r="28" spans="1:13">
      <c r="A28">
        <f>'Mapping Table'!A29</f>
        <v>25</v>
      </c>
      <c r="B28" s="17" t="str">
        <f>'Mapping Table'!C29</f>
        <v>Y</v>
      </c>
      <c r="C28" s="17">
        <f>'Mapping Table'!D29</f>
        <v>0</v>
      </c>
      <c r="D28" s="118" t="s">
        <v>618</v>
      </c>
      <c r="E28" s="117">
        <v>1</v>
      </c>
      <c r="F28" s="121">
        <f>IF(D28="N",'Cost Per Part'!$D$2,IF(D28="P",-'Cost Per Part'!$D$2,0))</f>
        <v>0</v>
      </c>
      <c r="G28" s="121">
        <f>IF(D28="N",'Cost Per Part'!$D$3,IF(D28="P",-'Cost Per Part'!$D$3,0))</f>
        <v>0</v>
      </c>
      <c r="H28" s="121">
        <f>IF(OR(D28="Y",D28="N"),-(1-E28)*'Cost Per Part'!$D$3,0)</f>
        <v>0</v>
      </c>
      <c r="I28" s="122">
        <f t="shared" si="1"/>
        <v>0</v>
      </c>
      <c r="J28" s="122">
        <f t="shared" si="2"/>
        <v>0</v>
      </c>
      <c r="K28" s="122">
        <f t="shared" si="0"/>
        <v>0</v>
      </c>
      <c r="L28" s="126">
        <f t="shared" si="4"/>
        <v>0</v>
      </c>
      <c r="M28" s="126">
        <f t="shared" si="3"/>
        <v>0</v>
      </c>
    </row>
    <row r="29" spans="1:13">
      <c r="A29">
        <f>'Mapping Table'!A30</f>
        <v>26</v>
      </c>
      <c r="B29" s="17" t="str">
        <f>'Mapping Table'!C30</f>
        <v>Y</v>
      </c>
      <c r="C29" s="17">
        <f>'Mapping Table'!D30</f>
        <v>0</v>
      </c>
      <c r="D29" s="118" t="s">
        <v>618</v>
      </c>
      <c r="E29" s="117">
        <v>1</v>
      </c>
      <c r="F29" s="121">
        <f>IF(D29="N",'Cost Per Part'!$D$2,IF(D29="P",-'Cost Per Part'!$D$2,0))</f>
        <v>0</v>
      </c>
      <c r="G29" s="121">
        <f>IF(D29="N",'Cost Per Part'!$D$3,IF(D29="P",-'Cost Per Part'!$D$3,0))</f>
        <v>0</v>
      </c>
      <c r="H29" s="121">
        <f>IF(OR(D29="Y",D29="N"),-(1-E29)*'Cost Per Part'!$D$3,0)</f>
        <v>0</v>
      </c>
      <c r="I29" s="122">
        <f t="shared" si="1"/>
        <v>0</v>
      </c>
      <c r="J29" s="122">
        <f t="shared" si="2"/>
        <v>0</v>
      </c>
      <c r="K29" s="122">
        <f t="shared" si="0"/>
        <v>0</v>
      </c>
      <c r="L29" s="126">
        <f t="shared" si="4"/>
        <v>0</v>
      </c>
      <c r="M29" s="126">
        <f t="shared" si="3"/>
        <v>0</v>
      </c>
    </row>
    <row r="30" spans="1:13">
      <c r="A30">
        <f>'Mapping Table'!A31</f>
        <v>27</v>
      </c>
      <c r="B30" s="17" t="str">
        <f>'Mapping Table'!C31</f>
        <v>Y</v>
      </c>
      <c r="C30" s="17">
        <f>'Mapping Table'!D31</f>
        <v>0</v>
      </c>
      <c r="D30" s="118" t="s">
        <v>618</v>
      </c>
      <c r="E30" s="117">
        <v>1</v>
      </c>
      <c r="F30" s="121">
        <f>IF(D30="N",'Cost Per Part'!$D$2,IF(D30="P",-'Cost Per Part'!$D$2,0))</f>
        <v>0</v>
      </c>
      <c r="G30" s="121">
        <f>IF(D30="N",'Cost Per Part'!$D$3,IF(D30="P",-'Cost Per Part'!$D$3,0))</f>
        <v>0</v>
      </c>
      <c r="H30" s="121">
        <f>IF(OR(D30="Y",D30="N"),-(1-E30)*'Cost Per Part'!$D$3,0)</f>
        <v>0</v>
      </c>
      <c r="I30" s="122">
        <f t="shared" si="1"/>
        <v>0</v>
      </c>
      <c r="J30" s="122">
        <f t="shared" si="2"/>
        <v>0</v>
      </c>
      <c r="K30" s="122">
        <f t="shared" si="0"/>
        <v>0</v>
      </c>
      <c r="L30" s="126">
        <f t="shared" si="4"/>
        <v>0</v>
      </c>
      <c r="M30" s="126">
        <f t="shared" si="3"/>
        <v>0</v>
      </c>
    </row>
    <row r="31" spans="1:13">
      <c r="A31">
        <f>'Mapping Table'!A32</f>
        <v>28</v>
      </c>
      <c r="B31" s="17" t="str">
        <f>'Mapping Table'!C32</f>
        <v>Y</v>
      </c>
      <c r="C31" s="17">
        <f>'Mapping Table'!D32</f>
        <v>0</v>
      </c>
      <c r="D31" s="118" t="s">
        <v>618</v>
      </c>
      <c r="E31" s="117">
        <v>1</v>
      </c>
      <c r="F31" s="121">
        <f>IF(D31="N",'Cost Per Part'!$D$2,IF(D31="P",-'Cost Per Part'!$D$2,0))</f>
        <v>0</v>
      </c>
      <c r="G31" s="121">
        <f>IF(D31="N",'Cost Per Part'!$D$3,IF(D31="P",-'Cost Per Part'!$D$3,0))</f>
        <v>0</v>
      </c>
      <c r="H31" s="121">
        <f>IF(OR(D31="Y",D31="N"),-(1-E31)*'Cost Per Part'!$D$3,0)</f>
        <v>0</v>
      </c>
      <c r="I31" s="122">
        <f t="shared" si="1"/>
        <v>0</v>
      </c>
      <c r="J31" s="122">
        <f t="shared" si="2"/>
        <v>0</v>
      </c>
      <c r="K31" s="122">
        <f t="shared" si="0"/>
        <v>0</v>
      </c>
      <c r="L31" s="126">
        <f t="shared" si="4"/>
        <v>0</v>
      </c>
      <c r="M31" s="126">
        <f t="shared" si="3"/>
        <v>0</v>
      </c>
    </row>
    <row r="32" spans="1:13">
      <c r="A32">
        <f>'Mapping Table'!A33</f>
        <v>29</v>
      </c>
      <c r="B32" s="17" t="str">
        <f>'Mapping Table'!C33</f>
        <v>Y</v>
      </c>
      <c r="C32" s="17">
        <f>'Mapping Table'!D33</f>
        <v>0</v>
      </c>
      <c r="D32" s="118" t="s">
        <v>618</v>
      </c>
      <c r="E32" s="117">
        <v>1</v>
      </c>
      <c r="F32" s="121">
        <f>IF(D32="N",'Cost Per Part'!$D$2,IF(D32="P",-'Cost Per Part'!$D$2,0))</f>
        <v>0</v>
      </c>
      <c r="G32" s="121">
        <f>IF(D32="N",'Cost Per Part'!$D$3,IF(D32="P",-'Cost Per Part'!$D$3,0))</f>
        <v>0</v>
      </c>
      <c r="H32" s="121">
        <f>IF(OR(D32="Y",D32="N"),-(1-E32)*'Cost Per Part'!$D$3,0)</f>
        <v>0</v>
      </c>
      <c r="I32" s="122">
        <f t="shared" si="1"/>
        <v>0</v>
      </c>
      <c r="J32" s="122">
        <f t="shared" si="2"/>
        <v>0</v>
      </c>
      <c r="K32" s="122">
        <f t="shared" si="0"/>
        <v>0</v>
      </c>
      <c r="L32" s="126">
        <f t="shared" si="4"/>
        <v>0</v>
      </c>
      <c r="M32" s="126">
        <f t="shared" si="3"/>
        <v>0</v>
      </c>
    </row>
    <row r="33" spans="1:13">
      <c r="A33">
        <f>'Mapping Table'!A34</f>
        <v>30</v>
      </c>
      <c r="B33" s="17" t="str">
        <f>'Mapping Table'!C34</f>
        <v>Y</v>
      </c>
      <c r="C33" s="17">
        <f>'Mapping Table'!D34</f>
        <v>0</v>
      </c>
      <c r="D33" s="118" t="s">
        <v>618</v>
      </c>
      <c r="E33" s="117">
        <v>1</v>
      </c>
      <c r="F33" s="121">
        <f>IF(D33="N",'Cost Per Part'!$D$2,IF(D33="P",-'Cost Per Part'!$D$2,0))</f>
        <v>0</v>
      </c>
      <c r="G33" s="121">
        <f>IF(D33="N",'Cost Per Part'!$D$3,IF(D33="P",-'Cost Per Part'!$D$3,0))</f>
        <v>0</v>
      </c>
      <c r="H33" s="121">
        <f>IF(OR(D33="Y",D33="N"),-(1-E33)*'Cost Per Part'!$D$3,0)</f>
        <v>0</v>
      </c>
      <c r="I33" s="122">
        <f t="shared" si="1"/>
        <v>0</v>
      </c>
      <c r="J33" s="122">
        <f t="shared" si="2"/>
        <v>0</v>
      </c>
      <c r="K33" s="122">
        <f t="shared" si="0"/>
        <v>0</v>
      </c>
      <c r="L33" s="126">
        <f t="shared" si="4"/>
        <v>0</v>
      </c>
      <c r="M33" s="126">
        <f t="shared" si="3"/>
        <v>0</v>
      </c>
    </row>
    <row r="34" spans="1:13">
      <c r="A34">
        <f>'Mapping Table'!A35</f>
        <v>31</v>
      </c>
      <c r="B34" s="17" t="str">
        <f>'Mapping Table'!C35</f>
        <v>Y</v>
      </c>
      <c r="C34" s="17" t="str">
        <f>'Mapping Table'!D35</f>
        <v>N</v>
      </c>
      <c r="D34" s="118" t="s">
        <v>618</v>
      </c>
      <c r="E34" s="117">
        <v>1</v>
      </c>
      <c r="F34" s="121">
        <f>IF(D34="N",'Cost Per Part'!$D$2,IF(D34="P",-'Cost Per Part'!$D$2,0))</f>
        <v>0</v>
      </c>
      <c r="G34" s="121">
        <f>IF(D34="N",'Cost Per Part'!$D$3,IF(D34="P",-'Cost Per Part'!$D$3,0))</f>
        <v>0</v>
      </c>
      <c r="H34" s="121">
        <f>IF(OR(D34="Y",D34="N"),-(1-E34)*'Cost Per Part'!$D$3,0)</f>
        <v>0</v>
      </c>
      <c r="I34" s="122">
        <f t="shared" si="1"/>
        <v>0</v>
      </c>
      <c r="J34" s="122">
        <f t="shared" si="2"/>
        <v>0</v>
      </c>
      <c r="K34" s="122">
        <f t="shared" si="0"/>
        <v>0</v>
      </c>
      <c r="L34" s="126">
        <f t="shared" si="4"/>
        <v>0</v>
      </c>
      <c r="M34" s="126">
        <f t="shared" si="3"/>
        <v>0</v>
      </c>
    </row>
    <row r="35" spans="1:13">
      <c r="A35">
        <f>'Mapping Table'!A36</f>
        <v>32</v>
      </c>
      <c r="B35" s="17" t="str">
        <f>'Mapping Table'!C36</f>
        <v>Y</v>
      </c>
      <c r="C35" s="17">
        <f>'Mapping Table'!D36</f>
        <v>0</v>
      </c>
      <c r="D35" s="118" t="s">
        <v>618</v>
      </c>
      <c r="E35" s="117">
        <v>1</v>
      </c>
      <c r="F35" s="121">
        <f>IF(D35="N",'Cost Per Part'!$D$2,IF(D35="P",-'Cost Per Part'!$D$2,0))</f>
        <v>0</v>
      </c>
      <c r="G35" s="121">
        <f>IF(D35="N",'Cost Per Part'!$D$3,IF(D35="P",-'Cost Per Part'!$D$3,0))</f>
        <v>0</v>
      </c>
      <c r="H35" s="121">
        <f>IF(OR(D35="Y",D35="N"),-(1-E35)*'Cost Per Part'!$D$3,0)</f>
        <v>0</v>
      </c>
      <c r="I35" s="122">
        <f t="shared" si="1"/>
        <v>0</v>
      </c>
      <c r="J35" s="122">
        <f t="shared" si="2"/>
        <v>0</v>
      </c>
      <c r="K35" s="122">
        <f t="shared" si="0"/>
        <v>0</v>
      </c>
      <c r="L35" s="126">
        <f t="shared" si="4"/>
        <v>0</v>
      </c>
      <c r="M35" s="126">
        <f t="shared" si="3"/>
        <v>0</v>
      </c>
    </row>
    <row r="36" spans="1:13">
      <c r="A36">
        <f>'Mapping Table'!A37</f>
        <v>33</v>
      </c>
      <c r="B36" s="17" t="str">
        <f>'Mapping Table'!C37</f>
        <v>Y</v>
      </c>
      <c r="C36" s="17">
        <f>'Mapping Table'!D37</f>
        <v>0</v>
      </c>
      <c r="D36" s="118" t="s">
        <v>618</v>
      </c>
      <c r="E36" s="117">
        <v>1</v>
      </c>
      <c r="F36" s="121">
        <f>IF(D36="N",'Cost Per Part'!$D$2,IF(D36="P",-'Cost Per Part'!$D$2,0))</f>
        <v>0</v>
      </c>
      <c r="G36" s="121">
        <f>IF(D36="N",'Cost Per Part'!$D$3,IF(D36="P",-'Cost Per Part'!$D$3,0))</f>
        <v>0</v>
      </c>
      <c r="H36" s="121">
        <f>IF(OR(D36="Y",D36="N"),-(1-E36)*'Cost Per Part'!$D$3,0)</f>
        <v>0</v>
      </c>
      <c r="I36" s="122">
        <f t="shared" si="1"/>
        <v>0</v>
      </c>
      <c r="J36" s="122">
        <f t="shared" si="2"/>
        <v>0</v>
      </c>
      <c r="K36" s="122">
        <f t="shared" ref="K36:K53" si="5">SUM(I36:J36)</f>
        <v>0</v>
      </c>
      <c r="L36" s="126">
        <f t="shared" si="4"/>
        <v>0</v>
      </c>
      <c r="M36" s="126">
        <f t="shared" si="3"/>
        <v>0</v>
      </c>
    </row>
    <row r="37" spans="1:13">
      <c r="A37">
        <f>'Mapping Table'!A38</f>
        <v>34</v>
      </c>
      <c r="B37" s="17">
        <f>'Mapping Table'!C38</f>
        <v>0</v>
      </c>
      <c r="C37" s="17">
        <f>'Mapping Table'!D38</f>
        <v>0</v>
      </c>
      <c r="D37" s="118" t="s">
        <v>618</v>
      </c>
      <c r="E37" s="117">
        <v>1</v>
      </c>
      <c r="F37" s="121">
        <f>IF(D37="N",'Cost Per Part'!$D$2,IF(D37="P",-'Cost Per Part'!$D$2,0))</f>
        <v>0</v>
      </c>
      <c r="G37" s="121">
        <f>IF(D37="N",'Cost Per Part'!$D$3,IF(D37="P",-'Cost Per Part'!$D$3,0))</f>
        <v>0</v>
      </c>
      <c r="H37" s="121">
        <f>IF(OR(D37="Y",D37="N"),-(1-E37)*'Cost Per Part'!$D$3,0)</f>
        <v>0</v>
      </c>
      <c r="I37" s="122">
        <f t="shared" ref="I37:I53" si="6">I36+F37</f>
        <v>0</v>
      </c>
      <c r="J37" s="122">
        <f t="shared" ref="J37:J53" si="7">J36+G37</f>
        <v>0</v>
      </c>
      <c r="K37" s="122">
        <f t="shared" si="5"/>
        <v>0</v>
      </c>
      <c r="L37" s="126">
        <f t="shared" si="4"/>
        <v>0</v>
      </c>
      <c r="M37" s="126">
        <f t="shared" si="3"/>
        <v>0</v>
      </c>
    </row>
    <row r="38" spans="1:13">
      <c r="A38">
        <f>'Mapping Table'!A39</f>
        <v>35</v>
      </c>
      <c r="B38" s="17">
        <f>'Mapping Table'!C39</f>
        <v>0</v>
      </c>
      <c r="C38" s="17">
        <f>'Mapping Table'!D39</f>
        <v>0</v>
      </c>
      <c r="D38" s="118" t="s">
        <v>618</v>
      </c>
      <c r="E38" s="117">
        <v>1</v>
      </c>
      <c r="F38" s="121">
        <f>IF(D38="N",'Cost Per Part'!$D$2,IF(D38="P",-'Cost Per Part'!$D$2,0))</f>
        <v>0</v>
      </c>
      <c r="G38" s="121">
        <f>IF(D38="N",'Cost Per Part'!$D$3,IF(D38="P",-'Cost Per Part'!$D$3,0))</f>
        <v>0</v>
      </c>
      <c r="H38" s="121">
        <f>IF(OR(D38="Y",D38="N"),-(1-E38)*'Cost Per Part'!$D$3,0)</f>
        <v>0</v>
      </c>
      <c r="I38" s="122">
        <f t="shared" si="6"/>
        <v>0</v>
      </c>
      <c r="J38" s="122">
        <f t="shared" si="7"/>
        <v>0</v>
      </c>
      <c r="K38" s="122">
        <f t="shared" si="5"/>
        <v>0</v>
      </c>
      <c r="L38" s="126">
        <f t="shared" si="4"/>
        <v>0</v>
      </c>
      <c r="M38" s="126">
        <f t="shared" si="3"/>
        <v>0</v>
      </c>
    </row>
    <row r="39" spans="1:13">
      <c r="A39">
        <f>'Mapping Table'!A40</f>
        <v>36</v>
      </c>
      <c r="B39" s="17">
        <f>'Mapping Table'!C40</f>
        <v>0</v>
      </c>
      <c r="C39" s="17">
        <f>'Mapping Table'!D40</f>
        <v>0</v>
      </c>
      <c r="D39" s="118" t="s">
        <v>618</v>
      </c>
      <c r="E39" s="117">
        <v>1</v>
      </c>
      <c r="F39" s="121">
        <f>IF(D39="N",'Cost Per Part'!$D$2,IF(D39="P",-'Cost Per Part'!$D$2,0))</f>
        <v>0</v>
      </c>
      <c r="G39" s="121">
        <f>IF(D39="N",'Cost Per Part'!$D$3,IF(D39="P",-'Cost Per Part'!$D$3,0))</f>
        <v>0</v>
      </c>
      <c r="H39" s="121">
        <f>IF(OR(D39="Y",D39="N"),-(1-E39)*'Cost Per Part'!$D$3,0)</f>
        <v>0</v>
      </c>
      <c r="I39" s="122">
        <f t="shared" si="6"/>
        <v>0</v>
      </c>
      <c r="J39" s="122">
        <f t="shared" si="7"/>
        <v>0</v>
      </c>
      <c r="K39" s="122">
        <f t="shared" si="5"/>
        <v>0</v>
      </c>
      <c r="L39" s="126">
        <f t="shared" si="4"/>
        <v>0</v>
      </c>
      <c r="M39" s="126">
        <f t="shared" si="3"/>
        <v>0</v>
      </c>
    </row>
    <row r="40" spans="1:13">
      <c r="A40">
        <f>'Mapping Table'!A41</f>
        <v>37</v>
      </c>
      <c r="B40" s="17">
        <f>'Mapping Table'!C41</f>
        <v>0</v>
      </c>
      <c r="C40" s="17">
        <f>'Mapping Table'!D41</f>
        <v>0</v>
      </c>
      <c r="D40" s="118" t="s">
        <v>618</v>
      </c>
      <c r="E40" s="117">
        <v>1</v>
      </c>
      <c r="F40" s="121">
        <f>IF(D40="N",'Cost Per Part'!$D$2,IF(D40="P",-'Cost Per Part'!$D$2,0))</f>
        <v>0</v>
      </c>
      <c r="G40" s="121">
        <f>IF(D40="N",'Cost Per Part'!$D$3,IF(D40="P",-'Cost Per Part'!$D$3,0))</f>
        <v>0</v>
      </c>
      <c r="H40" s="121">
        <f>IF(OR(D40="Y",D40="N"),-(1-E40)*'Cost Per Part'!$D$3,0)</f>
        <v>0</v>
      </c>
      <c r="I40" s="122">
        <f t="shared" si="6"/>
        <v>0</v>
      </c>
      <c r="J40" s="122">
        <f t="shared" si="7"/>
        <v>0</v>
      </c>
      <c r="K40" s="122">
        <f t="shared" si="5"/>
        <v>0</v>
      </c>
      <c r="L40" s="126">
        <f t="shared" si="4"/>
        <v>0</v>
      </c>
      <c r="M40" s="126">
        <f t="shared" si="3"/>
        <v>0</v>
      </c>
    </row>
    <row r="41" spans="1:13">
      <c r="A41">
        <f>'Mapping Table'!A42</f>
        <v>38</v>
      </c>
      <c r="B41" s="17">
        <f>'Mapping Table'!C42</f>
        <v>0</v>
      </c>
      <c r="C41" s="17">
        <f>'Mapping Table'!D42</f>
        <v>0</v>
      </c>
      <c r="D41" s="118" t="s">
        <v>618</v>
      </c>
      <c r="E41" s="117">
        <v>1</v>
      </c>
      <c r="F41" s="121">
        <f>IF(D41="N",'Cost Per Part'!$D$2,IF(D41="P",-'Cost Per Part'!$D$2,0))</f>
        <v>0</v>
      </c>
      <c r="G41" s="121">
        <f>IF(D41="N",'Cost Per Part'!$D$3,IF(D41="P",-'Cost Per Part'!$D$3,0))</f>
        <v>0</v>
      </c>
      <c r="H41" s="121">
        <f>IF(OR(D41="Y",D41="N"),-(1-E41)*'Cost Per Part'!$D$3,0)</f>
        <v>0</v>
      </c>
      <c r="I41" s="122">
        <f t="shared" si="6"/>
        <v>0</v>
      </c>
      <c r="J41" s="122">
        <f t="shared" si="7"/>
        <v>0</v>
      </c>
      <c r="K41" s="122">
        <f t="shared" si="5"/>
        <v>0</v>
      </c>
      <c r="L41" s="126">
        <f t="shared" si="4"/>
        <v>0</v>
      </c>
      <c r="M41" s="126">
        <f t="shared" si="3"/>
        <v>0</v>
      </c>
    </row>
    <row r="42" spans="1:13">
      <c r="A42">
        <f>'Mapping Table'!A43</f>
        <v>39</v>
      </c>
      <c r="B42" s="17">
        <f>'Mapping Table'!C43</f>
        <v>0</v>
      </c>
      <c r="C42" s="17">
        <f>'Mapping Table'!D43</f>
        <v>0</v>
      </c>
      <c r="D42" s="118" t="s">
        <v>618</v>
      </c>
      <c r="E42" s="117">
        <v>1</v>
      </c>
      <c r="F42" s="121">
        <f>IF(D42="N",'Cost Per Part'!$D$2,IF(D42="P",-'Cost Per Part'!$D$2,0))</f>
        <v>0</v>
      </c>
      <c r="G42" s="121">
        <f>IF(D42="N",'Cost Per Part'!$D$3,IF(D42="P",-'Cost Per Part'!$D$3,0))</f>
        <v>0</v>
      </c>
      <c r="H42" s="121">
        <f>IF(OR(D42="Y",D42="N"),-(1-E42)*'Cost Per Part'!$D$3,0)</f>
        <v>0</v>
      </c>
      <c r="I42" s="122">
        <f t="shared" si="6"/>
        <v>0</v>
      </c>
      <c r="J42" s="122">
        <f t="shared" si="7"/>
        <v>0</v>
      </c>
      <c r="K42" s="122">
        <f t="shared" si="5"/>
        <v>0</v>
      </c>
      <c r="L42" s="126">
        <f t="shared" si="4"/>
        <v>0</v>
      </c>
      <c r="M42" s="126">
        <f t="shared" si="3"/>
        <v>0</v>
      </c>
    </row>
    <row r="43" spans="1:13">
      <c r="A43">
        <f>'Mapping Table'!A44</f>
        <v>40</v>
      </c>
      <c r="B43" s="17">
        <f>'Mapping Table'!C44</f>
        <v>0</v>
      </c>
      <c r="C43" s="17">
        <f>'Mapping Table'!D44</f>
        <v>0</v>
      </c>
      <c r="D43" s="118" t="s">
        <v>618</v>
      </c>
      <c r="E43" s="117">
        <v>1</v>
      </c>
      <c r="F43" s="121">
        <f>IF(D43="N",'Cost Per Part'!$D$2,IF(D43="P",-'Cost Per Part'!$D$2,0))</f>
        <v>0</v>
      </c>
      <c r="G43" s="121">
        <f>IF(D43="N",'Cost Per Part'!$D$3,IF(D43="P",-'Cost Per Part'!$D$3,0))</f>
        <v>0</v>
      </c>
      <c r="H43" s="121">
        <f>IF(OR(D43="Y",D43="N"),-(1-E43)*'Cost Per Part'!$D$3,0)</f>
        <v>0</v>
      </c>
      <c r="I43" s="122">
        <f t="shared" si="6"/>
        <v>0</v>
      </c>
      <c r="J43" s="122">
        <f t="shared" si="7"/>
        <v>0</v>
      </c>
      <c r="K43" s="122">
        <f t="shared" si="5"/>
        <v>0</v>
      </c>
      <c r="L43" s="126">
        <f t="shared" si="4"/>
        <v>0</v>
      </c>
      <c r="M43" s="126">
        <f t="shared" si="3"/>
        <v>0</v>
      </c>
    </row>
    <row r="44" spans="1:13">
      <c r="A44">
        <f>'Mapping Table'!A45</f>
        <v>41</v>
      </c>
      <c r="B44" s="17">
        <f>'Mapping Table'!C45</f>
        <v>0</v>
      </c>
      <c r="C44" s="17" t="str">
        <f>'Mapping Table'!D45</f>
        <v>N</v>
      </c>
      <c r="D44" s="118" t="s">
        <v>618</v>
      </c>
      <c r="E44" s="117">
        <v>1</v>
      </c>
      <c r="F44" s="121">
        <f>IF(D44="N",'Cost Per Part'!$D$2,IF(D44="P",-'Cost Per Part'!$D$2,0))</f>
        <v>0</v>
      </c>
      <c r="G44" s="121">
        <f>IF(D44="N",'Cost Per Part'!$D$3,IF(D44="P",-'Cost Per Part'!$D$3,0))</f>
        <v>0</v>
      </c>
      <c r="H44" s="121">
        <f>IF(OR(D44="Y",D44="N"),-(1-E44)*'Cost Per Part'!$D$3,0)</f>
        <v>0</v>
      </c>
      <c r="I44" s="122">
        <f t="shared" si="6"/>
        <v>0</v>
      </c>
      <c r="J44" s="122">
        <f t="shared" si="7"/>
        <v>0</v>
      </c>
      <c r="K44" s="122">
        <f t="shared" si="5"/>
        <v>0</v>
      </c>
      <c r="L44" s="126">
        <f t="shared" si="4"/>
        <v>0</v>
      </c>
      <c r="M44" s="126">
        <f t="shared" si="3"/>
        <v>0</v>
      </c>
    </row>
    <row r="45" spans="1:13">
      <c r="A45">
        <f>'Mapping Table'!A46</f>
        <v>42</v>
      </c>
      <c r="B45" s="17">
        <f>'Mapping Table'!C46</f>
        <v>0</v>
      </c>
      <c r="C45" s="17">
        <f>'Mapping Table'!D46</f>
        <v>0</v>
      </c>
      <c r="D45" s="118" t="s">
        <v>618</v>
      </c>
      <c r="E45" s="117">
        <v>1</v>
      </c>
      <c r="F45" s="121">
        <f>IF(D45="N",'Cost Per Part'!$D$2,IF(D45="P",-'Cost Per Part'!$D$2,0))</f>
        <v>0</v>
      </c>
      <c r="G45" s="121">
        <f>IF(D45="N",'Cost Per Part'!$D$3,IF(D45="P",-'Cost Per Part'!$D$3,0))</f>
        <v>0</v>
      </c>
      <c r="H45" s="121">
        <f>IF(OR(D45="Y",D45="N"),-(1-E45)*'Cost Per Part'!$D$3,0)</f>
        <v>0</v>
      </c>
      <c r="I45" s="122">
        <f t="shared" si="6"/>
        <v>0</v>
      </c>
      <c r="J45" s="122">
        <f t="shared" si="7"/>
        <v>0</v>
      </c>
      <c r="K45" s="122">
        <f t="shared" si="5"/>
        <v>0</v>
      </c>
      <c r="L45" s="126">
        <f t="shared" si="4"/>
        <v>0</v>
      </c>
      <c r="M45" s="126">
        <f t="shared" si="3"/>
        <v>0</v>
      </c>
    </row>
    <row r="46" spans="1:13">
      <c r="A46">
        <f>'Mapping Table'!A47</f>
        <v>43</v>
      </c>
      <c r="B46" s="17">
        <f>'Mapping Table'!C47</f>
        <v>0</v>
      </c>
      <c r="C46" s="17">
        <f>'Mapping Table'!D47</f>
        <v>0</v>
      </c>
      <c r="D46" s="118" t="s">
        <v>618</v>
      </c>
      <c r="E46" s="117">
        <v>1</v>
      </c>
      <c r="F46" s="121">
        <f>IF(D46="N",'Cost Per Part'!$D$2,IF(D46="P",-'Cost Per Part'!$D$2,0))</f>
        <v>0</v>
      </c>
      <c r="G46" s="121">
        <f>IF(D46="N",'Cost Per Part'!$D$3,IF(D46="P",-'Cost Per Part'!$D$3,0))</f>
        <v>0</v>
      </c>
      <c r="H46" s="121">
        <f>IF(OR(D46="Y",D46="N"),-(1-E46)*'Cost Per Part'!$D$3,0)</f>
        <v>0</v>
      </c>
      <c r="I46" s="122">
        <f t="shared" si="6"/>
        <v>0</v>
      </c>
      <c r="J46" s="122">
        <f t="shared" si="7"/>
        <v>0</v>
      </c>
      <c r="K46" s="122">
        <f t="shared" si="5"/>
        <v>0</v>
      </c>
      <c r="L46" s="126">
        <f t="shared" si="4"/>
        <v>0</v>
      </c>
      <c r="M46" s="126">
        <f t="shared" si="3"/>
        <v>0</v>
      </c>
    </row>
    <row r="47" spans="1:13">
      <c r="A47">
        <f>'Mapping Table'!A48</f>
        <v>44</v>
      </c>
      <c r="B47" s="17">
        <f>'Mapping Table'!C48</f>
        <v>0</v>
      </c>
      <c r="C47" s="17">
        <f>'Mapping Table'!D48</f>
        <v>0</v>
      </c>
      <c r="D47" s="118" t="s">
        <v>618</v>
      </c>
      <c r="E47" s="117">
        <v>1</v>
      </c>
      <c r="F47" s="121">
        <f>IF(D47="N",'Cost Per Part'!$D$2,IF(D47="P",-'Cost Per Part'!$D$2,0))</f>
        <v>0</v>
      </c>
      <c r="G47" s="121">
        <f>IF(D47="N",'Cost Per Part'!$D$3,IF(D47="P",-'Cost Per Part'!$D$3,0))</f>
        <v>0</v>
      </c>
      <c r="H47" s="121">
        <f>IF(OR(D47="Y",D47="N"),-(1-E47)*'Cost Per Part'!$D$3,0)</f>
        <v>0</v>
      </c>
      <c r="I47" s="122">
        <f t="shared" si="6"/>
        <v>0</v>
      </c>
      <c r="J47" s="122">
        <f t="shared" si="7"/>
        <v>0</v>
      </c>
      <c r="K47" s="122">
        <f t="shared" si="5"/>
        <v>0</v>
      </c>
      <c r="L47" s="126">
        <f t="shared" si="4"/>
        <v>0</v>
      </c>
      <c r="M47" s="126">
        <f t="shared" si="3"/>
        <v>0</v>
      </c>
    </row>
    <row r="48" spans="1:13">
      <c r="A48">
        <f>'Mapping Table'!A49</f>
        <v>45</v>
      </c>
      <c r="B48" s="17">
        <f>'Mapping Table'!C49</f>
        <v>0</v>
      </c>
      <c r="C48" s="17">
        <f>'Mapping Table'!D49</f>
        <v>0</v>
      </c>
      <c r="D48" s="118" t="s">
        <v>618</v>
      </c>
      <c r="E48" s="117">
        <v>1</v>
      </c>
      <c r="F48" s="121">
        <f>IF(D48="N",'Cost Per Part'!$D$2,IF(D48="P",-'Cost Per Part'!$D$2,0))</f>
        <v>0</v>
      </c>
      <c r="G48" s="121">
        <f>IF(D48="N",'Cost Per Part'!$D$3,IF(D48="P",-'Cost Per Part'!$D$3,0))</f>
        <v>0</v>
      </c>
      <c r="H48" s="121">
        <f>IF(OR(D48="Y",D48="N"),-(1-E48)*'Cost Per Part'!$D$3,0)</f>
        <v>0</v>
      </c>
      <c r="I48" s="122">
        <f t="shared" si="6"/>
        <v>0</v>
      </c>
      <c r="J48" s="122">
        <f t="shared" si="7"/>
        <v>0</v>
      </c>
      <c r="K48" s="122">
        <f t="shared" si="5"/>
        <v>0</v>
      </c>
      <c r="L48" s="126">
        <f t="shared" si="4"/>
        <v>0</v>
      </c>
      <c r="M48" s="126">
        <f t="shared" si="3"/>
        <v>0</v>
      </c>
    </row>
    <row r="49" spans="1:13">
      <c r="A49">
        <f>'Mapping Table'!A50</f>
        <v>46</v>
      </c>
      <c r="B49" s="17">
        <f>'Mapping Table'!C50</f>
        <v>0</v>
      </c>
      <c r="C49" s="17">
        <f>'Mapping Table'!D50</f>
        <v>0</v>
      </c>
      <c r="D49" s="118" t="s">
        <v>618</v>
      </c>
      <c r="E49" s="117">
        <v>1</v>
      </c>
      <c r="F49" s="121">
        <f>IF(D49="N",'Cost Per Part'!$D$2,IF(D49="P",-'Cost Per Part'!$D$2,0))</f>
        <v>0</v>
      </c>
      <c r="G49" s="121">
        <f>IF(D49="N",'Cost Per Part'!$D$3,IF(D49="P",-'Cost Per Part'!$D$3,0))</f>
        <v>0</v>
      </c>
      <c r="H49" s="121">
        <f>IF(OR(D49="Y",D49="N"),-(1-E49)*'Cost Per Part'!$D$3,0)</f>
        <v>0</v>
      </c>
      <c r="I49" s="122">
        <f t="shared" si="6"/>
        <v>0</v>
      </c>
      <c r="J49" s="122">
        <f t="shared" si="7"/>
        <v>0</v>
      </c>
      <c r="K49" s="122">
        <f t="shared" si="5"/>
        <v>0</v>
      </c>
      <c r="L49" s="126">
        <f t="shared" si="4"/>
        <v>0</v>
      </c>
      <c r="M49" s="126">
        <f t="shared" si="3"/>
        <v>0</v>
      </c>
    </row>
    <row r="50" spans="1:13">
      <c r="A50">
        <f>'Mapping Table'!A51</f>
        <v>47</v>
      </c>
      <c r="B50" s="17">
        <f>'Mapping Table'!C51</f>
        <v>0</v>
      </c>
      <c r="C50" s="17">
        <f>'Mapping Table'!D51</f>
        <v>0</v>
      </c>
      <c r="D50" s="118" t="s">
        <v>618</v>
      </c>
      <c r="E50" s="117">
        <v>1</v>
      </c>
      <c r="F50" s="121">
        <f>IF(D50="N",'Cost Per Part'!$D$2,IF(D50="P",-'Cost Per Part'!$D$2,0))</f>
        <v>0</v>
      </c>
      <c r="G50" s="121">
        <f>IF(D50="N",'Cost Per Part'!$D$3,IF(D50="P",-'Cost Per Part'!$D$3,0))</f>
        <v>0</v>
      </c>
      <c r="H50" s="121">
        <f>IF(OR(D50="Y",D50="N"),-(1-E50)*'Cost Per Part'!$D$3,0)</f>
        <v>0</v>
      </c>
      <c r="I50" s="122">
        <f t="shared" si="6"/>
        <v>0</v>
      </c>
      <c r="J50" s="122">
        <f t="shared" si="7"/>
        <v>0</v>
      </c>
      <c r="K50" s="122">
        <f t="shared" si="5"/>
        <v>0</v>
      </c>
      <c r="L50" s="126">
        <f t="shared" si="4"/>
        <v>0</v>
      </c>
      <c r="M50" s="126">
        <f t="shared" si="3"/>
        <v>0</v>
      </c>
    </row>
    <row r="51" spans="1:13">
      <c r="A51">
        <f>'Mapping Table'!A52</f>
        <v>48</v>
      </c>
      <c r="B51" s="17">
        <f>'Mapping Table'!C52</f>
        <v>0</v>
      </c>
      <c r="C51" s="17">
        <f>'Mapping Table'!D52</f>
        <v>0</v>
      </c>
      <c r="D51" s="118" t="s">
        <v>618</v>
      </c>
      <c r="E51" s="117">
        <v>1</v>
      </c>
      <c r="F51" s="121">
        <f>IF(D51="N",'Cost Per Part'!$D$2,IF(D51="P",-'Cost Per Part'!$D$2,0))</f>
        <v>0</v>
      </c>
      <c r="G51" s="121">
        <f>IF(D51="N",'Cost Per Part'!$D$3,IF(D51="P",-'Cost Per Part'!$D$3,0))</f>
        <v>0</v>
      </c>
      <c r="H51" s="121">
        <f>IF(OR(D51="Y",D51="N"),-(1-E51)*'Cost Per Part'!$D$3,0)</f>
        <v>0</v>
      </c>
      <c r="I51" s="122">
        <f t="shared" si="6"/>
        <v>0</v>
      </c>
      <c r="J51" s="122">
        <f t="shared" si="7"/>
        <v>0</v>
      </c>
      <c r="K51" s="122">
        <f t="shared" si="5"/>
        <v>0</v>
      </c>
      <c r="L51" s="126">
        <f t="shared" si="4"/>
        <v>0</v>
      </c>
      <c r="M51" s="126">
        <f t="shared" si="3"/>
        <v>0</v>
      </c>
    </row>
    <row r="52" spans="1:13">
      <c r="A52">
        <f>'Mapping Table'!A53</f>
        <v>49</v>
      </c>
      <c r="B52" s="17">
        <f>'Mapping Table'!C53</f>
        <v>0</v>
      </c>
      <c r="C52" s="17">
        <f>'Mapping Table'!D53</f>
        <v>0</v>
      </c>
      <c r="D52" s="118" t="s">
        <v>618</v>
      </c>
      <c r="E52" s="117">
        <v>1</v>
      </c>
      <c r="F52" s="121">
        <f>IF(D52="N",'Cost Per Part'!$D$2,IF(D52="P",-'Cost Per Part'!$D$2,0))</f>
        <v>0</v>
      </c>
      <c r="G52" s="121">
        <f>IF(D52="N",'Cost Per Part'!$D$3,IF(D52="P",-'Cost Per Part'!$D$3,0))</f>
        <v>0</v>
      </c>
      <c r="H52" s="121">
        <f>IF(OR(D52="Y",D52="N"),-(1-E52)*'Cost Per Part'!$D$3,0)</f>
        <v>0</v>
      </c>
      <c r="I52" s="122">
        <f t="shared" si="6"/>
        <v>0</v>
      </c>
      <c r="J52" s="122">
        <f t="shared" si="7"/>
        <v>0</v>
      </c>
      <c r="K52" s="122">
        <f t="shared" si="5"/>
        <v>0</v>
      </c>
      <c r="L52" s="126">
        <f t="shared" si="4"/>
        <v>0</v>
      </c>
      <c r="M52" s="126">
        <f t="shared" si="3"/>
        <v>0</v>
      </c>
    </row>
    <row r="53" spans="1:13">
      <c r="A53">
        <f>'Mapping Table'!A54</f>
        <v>50</v>
      </c>
      <c r="B53" s="17">
        <f>'Mapping Table'!C54</f>
        <v>0</v>
      </c>
      <c r="C53" s="17">
        <f>'Mapping Table'!D54</f>
        <v>0</v>
      </c>
      <c r="D53" s="118" t="s">
        <v>618</v>
      </c>
      <c r="E53" s="117">
        <v>1</v>
      </c>
      <c r="F53" s="121">
        <f>IF(D53="N",'Cost Per Part'!$D$2,IF(D53="P",-'Cost Per Part'!$D$2,0))</f>
        <v>0</v>
      </c>
      <c r="G53" s="121">
        <f>IF(D53="N",'Cost Per Part'!$D$3,IF(D53="P",-'Cost Per Part'!$D$3,0))</f>
        <v>0</v>
      </c>
      <c r="H53" s="121">
        <f>IF(OR(D53="Y",D53="N"),-(1-E53)*'Cost Per Part'!$D$3,0)</f>
        <v>0</v>
      </c>
      <c r="I53" s="122">
        <f t="shared" si="6"/>
        <v>0</v>
      </c>
      <c r="J53" s="122">
        <f t="shared" si="7"/>
        <v>0</v>
      </c>
      <c r="K53" s="122">
        <f t="shared" si="5"/>
        <v>0</v>
      </c>
      <c r="L53" s="126">
        <f t="shared" si="4"/>
        <v>0</v>
      </c>
      <c r="M53" s="126">
        <f t="shared" si="3"/>
        <v>0</v>
      </c>
    </row>
    <row r="54" spans="1:13">
      <c r="A54">
        <f>'Mapping Table'!A55</f>
        <v>51</v>
      </c>
      <c r="B54" s="17">
        <f>'Mapping Table'!C55</f>
        <v>0</v>
      </c>
      <c r="C54" s="17" t="str">
        <f>'Mapping Table'!D55</f>
        <v>N</v>
      </c>
      <c r="D54" s="118" t="s">
        <v>618</v>
      </c>
      <c r="E54" s="117">
        <v>1</v>
      </c>
      <c r="F54" s="121">
        <f>IF(D54="N",'Cost Per Part'!$D$2,IF(D54="P",-'Cost Per Part'!$D$2,0))</f>
        <v>0</v>
      </c>
      <c r="G54" s="121">
        <f>IF(D54="N",'Cost Per Part'!$D$3,IF(D54="P",-'Cost Per Part'!$D$3,0))</f>
        <v>0</v>
      </c>
      <c r="H54" s="121">
        <f>IF(OR(D54="Y",D54="N"),-(1-E54)*'Cost Per Part'!$D$3,0)</f>
        <v>0</v>
      </c>
      <c r="I54" s="122">
        <f t="shared" ref="I54:I105" si="8">I53+F54</f>
        <v>0</v>
      </c>
      <c r="J54" s="122">
        <f t="shared" ref="J54:J105" si="9">J53+G54</f>
        <v>0</v>
      </c>
      <c r="K54" s="122">
        <f t="shared" ref="K54:K105" si="10">SUM(I54:J54)</f>
        <v>0</v>
      </c>
      <c r="L54" s="126">
        <f t="shared" si="4"/>
        <v>0</v>
      </c>
      <c r="M54" s="126">
        <f t="shared" si="3"/>
        <v>0</v>
      </c>
    </row>
    <row r="55" spans="1:13">
      <c r="A55">
        <f>'Mapping Table'!A56</f>
        <v>52</v>
      </c>
      <c r="B55" s="17">
        <f>'Mapping Table'!C56</f>
        <v>0</v>
      </c>
      <c r="C55" s="17">
        <f>'Mapping Table'!D56</f>
        <v>0</v>
      </c>
      <c r="D55" s="118" t="s">
        <v>618</v>
      </c>
      <c r="E55" s="117">
        <v>1</v>
      </c>
      <c r="F55" s="121">
        <f>IF(D55="N",'Cost Per Part'!$D$2,IF(D55="P",-'Cost Per Part'!$D$2,0))</f>
        <v>0</v>
      </c>
      <c r="G55" s="121">
        <f>IF(D55="N",'Cost Per Part'!$D$3,IF(D55="P",-'Cost Per Part'!$D$3,0))</f>
        <v>0</v>
      </c>
      <c r="H55" s="121">
        <f>IF(OR(D55="Y",D55="N"),-(1-E55)*'Cost Per Part'!$D$3,0)</f>
        <v>0</v>
      </c>
      <c r="I55" s="122">
        <f t="shared" si="8"/>
        <v>0</v>
      </c>
      <c r="J55" s="122">
        <f t="shared" si="9"/>
        <v>0</v>
      </c>
      <c r="K55" s="122">
        <f t="shared" si="10"/>
        <v>0</v>
      </c>
      <c r="L55" s="126">
        <f t="shared" si="4"/>
        <v>0</v>
      </c>
      <c r="M55" s="126">
        <f t="shared" si="3"/>
        <v>0</v>
      </c>
    </row>
    <row r="56" spans="1:13">
      <c r="A56">
        <f>'Mapping Table'!A57</f>
        <v>53</v>
      </c>
      <c r="B56" s="17">
        <f>'Mapping Table'!C57</f>
        <v>0</v>
      </c>
      <c r="C56" s="17">
        <f>'Mapping Table'!D57</f>
        <v>0</v>
      </c>
      <c r="D56" s="118" t="s">
        <v>618</v>
      </c>
      <c r="E56" s="117">
        <v>1</v>
      </c>
      <c r="F56" s="121">
        <f>IF(D56="N",'Cost Per Part'!$D$2,IF(D56="P",-'Cost Per Part'!$D$2,0))</f>
        <v>0</v>
      </c>
      <c r="G56" s="121">
        <f>IF(D56="N",'Cost Per Part'!$D$3,IF(D56="P",-'Cost Per Part'!$D$3,0))</f>
        <v>0</v>
      </c>
      <c r="H56" s="121">
        <f>IF(OR(D56="Y",D56="N"),-(1-E56)*'Cost Per Part'!$D$3,0)</f>
        <v>0</v>
      </c>
      <c r="I56" s="122">
        <f t="shared" si="8"/>
        <v>0</v>
      </c>
      <c r="J56" s="122">
        <f t="shared" si="9"/>
        <v>0</v>
      </c>
      <c r="K56" s="122">
        <f t="shared" si="10"/>
        <v>0</v>
      </c>
      <c r="L56" s="126">
        <f t="shared" si="4"/>
        <v>0</v>
      </c>
      <c r="M56" s="126">
        <f t="shared" si="3"/>
        <v>0</v>
      </c>
    </row>
    <row r="57" spans="1:13">
      <c r="A57">
        <f>'Mapping Table'!A58</f>
        <v>54</v>
      </c>
      <c r="B57" s="17">
        <f>'Mapping Table'!C58</f>
        <v>0</v>
      </c>
      <c r="C57" s="17">
        <f>'Mapping Table'!D58</f>
        <v>0</v>
      </c>
      <c r="D57" s="118" t="s">
        <v>618</v>
      </c>
      <c r="E57" s="117">
        <v>1</v>
      </c>
      <c r="F57" s="121">
        <f>IF(D57="N",'Cost Per Part'!$D$2,IF(D57="P",-'Cost Per Part'!$D$2,0))</f>
        <v>0</v>
      </c>
      <c r="G57" s="121">
        <f>IF(D57="N",'Cost Per Part'!$D$3,IF(D57="P",-'Cost Per Part'!$D$3,0))</f>
        <v>0</v>
      </c>
      <c r="H57" s="121">
        <f>IF(OR(D57="Y",D57="N"),-(1-E57)*'Cost Per Part'!$D$3,0)</f>
        <v>0</v>
      </c>
      <c r="I57" s="122">
        <f t="shared" si="8"/>
        <v>0</v>
      </c>
      <c r="J57" s="122">
        <f t="shared" si="9"/>
        <v>0</v>
      </c>
      <c r="K57" s="122">
        <f t="shared" si="10"/>
        <v>0</v>
      </c>
      <c r="L57" s="126">
        <f t="shared" si="4"/>
        <v>0</v>
      </c>
      <c r="M57" s="126">
        <f t="shared" si="3"/>
        <v>0</v>
      </c>
    </row>
    <row r="58" spans="1:13">
      <c r="A58">
        <f>'Mapping Table'!A59</f>
        <v>55</v>
      </c>
      <c r="B58" s="17">
        <f>'Mapping Table'!C59</f>
        <v>0</v>
      </c>
      <c r="C58" s="17">
        <f>'Mapping Table'!D59</f>
        <v>0</v>
      </c>
      <c r="D58" s="118" t="s">
        <v>618</v>
      </c>
      <c r="E58" s="117">
        <v>1</v>
      </c>
      <c r="F58" s="121">
        <f>IF(D58="N",'Cost Per Part'!$D$2,IF(D58="P",-'Cost Per Part'!$D$2,0))</f>
        <v>0</v>
      </c>
      <c r="G58" s="121">
        <f>IF(D58="N",'Cost Per Part'!$D$3,IF(D58="P",-'Cost Per Part'!$D$3,0))</f>
        <v>0</v>
      </c>
      <c r="H58" s="121">
        <f>IF(OR(D58="Y",D58="N"),-(1-E58)*'Cost Per Part'!$D$3,0)</f>
        <v>0</v>
      </c>
      <c r="I58" s="122">
        <f t="shared" si="8"/>
        <v>0</v>
      </c>
      <c r="J58" s="122">
        <f t="shared" si="9"/>
        <v>0</v>
      </c>
      <c r="K58" s="122">
        <f t="shared" si="10"/>
        <v>0</v>
      </c>
      <c r="L58" s="126">
        <f t="shared" si="4"/>
        <v>0</v>
      </c>
      <c r="M58" s="126">
        <f t="shared" si="3"/>
        <v>0</v>
      </c>
    </row>
    <row r="59" spans="1:13">
      <c r="A59">
        <f>'Mapping Table'!A60</f>
        <v>56</v>
      </c>
      <c r="B59" s="17">
        <f>'Mapping Table'!C60</f>
        <v>0</v>
      </c>
      <c r="C59" s="17">
        <f>'Mapping Table'!D60</f>
        <v>0</v>
      </c>
      <c r="D59" s="118" t="s">
        <v>618</v>
      </c>
      <c r="E59" s="117">
        <v>1</v>
      </c>
      <c r="F59" s="121">
        <f>IF(D59="N",'Cost Per Part'!$D$2,IF(D59="P",-'Cost Per Part'!$D$2,0))</f>
        <v>0</v>
      </c>
      <c r="G59" s="121">
        <f>IF(D59="N",'Cost Per Part'!$D$3,IF(D59="P",-'Cost Per Part'!$D$3,0))</f>
        <v>0</v>
      </c>
      <c r="H59" s="121">
        <f>IF(OR(D59="Y",D59="N"),-(1-E59)*'Cost Per Part'!$D$3,0)</f>
        <v>0</v>
      </c>
      <c r="I59" s="122">
        <f t="shared" si="8"/>
        <v>0</v>
      </c>
      <c r="J59" s="122">
        <f t="shared" si="9"/>
        <v>0</v>
      </c>
      <c r="K59" s="122">
        <f t="shared" si="10"/>
        <v>0</v>
      </c>
      <c r="L59" s="126">
        <f t="shared" si="4"/>
        <v>0</v>
      </c>
      <c r="M59" s="126">
        <f t="shared" si="3"/>
        <v>0</v>
      </c>
    </row>
    <row r="60" spans="1:13">
      <c r="A60">
        <f>'Mapping Table'!A61</f>
        <v>57</v>
      </c>
      <c r="B60" s="17">
        <f>'Mapping Table'!C61</f>
        <v>0</v>
      </c>
      <c r="C60" s="17">
        <f>'Mapping Table'!D61</f>
        <v>0</v>
      </c>
      <c r="D60" s="118" t="s">
        <v>618</v>
      </c>
      <c r="E60" s="117">
        <v>1</v>
      </c>
      <c r="F60" s="121">
        <f>IF(D60="N",'Cost Per Part'!$D$2,IF(D60="P",-'Cost Per Part'!$D$2,0))</f>
        <v>0</v>
      </c>
      <c r="G60" s="121">
        <f>IF(D60="N",'Cost Per Part'!$D$3,IF(D60="P",-'Cost Per Part'!$D$3,0))</f>
        <v>0</v>
      </c>
      <c r="H60" s="121">
        <f>IF(OR(D60="Y",D60="N"),-(1-E60)*'Cost Per Part'!$D$3,0)</f>
        <v>0</v>
      </c>
      <c r="I60" s="122">
        <f t="shared" si="8"/>
        <v>0</v>
      </c>
      <c r="J60" s="122">
        <f t="shared" si="9"/>
        <v>0</v>
      </c>
      <c r="K60" s="122">
        <f t="shared" si="10"/>
        <v>0</v>
      </c>
      <c r="L60" s="126">
        <f t="shared" si="4"/>
        <v>0</v>
      </c>
      <c r="M60" s="126">
        <f t="shared" si="3"/>
        <v>0</v>
      </c>
    </row>
    <row r="61" spans="1:13">
      <c r="A61">
        <f>'Mapping Table'!A62</f>
        <v>58</v>
      </c>
      <c r="B61" s="17">
        <f>'Mapping Table'!C62</f>
        <v>0</v>
      </c>
      <c r="C61" s="17">
        <f>'Mapping Table'!D62</f>
        <v>0</v>
      </c>
      <c r="D61" s="118" t="s">
        <v>618</v>
      </c>
      <c r="E61" s="117">
        <v>1</v>
      </c>
      <c r="F61" s="121">
        <f>IF(D61="N",'Cost Per Part'!$D$2,IF(D61="P",-'Cost Per Part'!$D$2,0))</f>
        <v>0</v>
      </c>
      <c r="G61" s="121">
        <f>IF(D61="N",'Cost Per Part'!$D$3,IF(D61="P",-'Cost Per Part'!$D$3,0))</f>
        <v>0</v>
      </c>
      <c r="H61" s="121">
        <f>IF(OR(D61="Y",D61="N"),-(1-E61)*'Cost Per Part'!$D$3,0)</f>
        <v>0</v>
      </c>
      <c r="I61" s="122">
        <f t="shared" si="8"/>
        <v>0</v>
      </c>
      <c r="J61" s="122">
        <f t="shared" si="9"/>
        <v>0</v>
      </c>
      <c r="K61" s="122">
        <f t="shared" si="10"/>
        <v>0</v>
      </c>
      <c r="L61" s="126">
        <f t="shared" si="4"/>
        <v>0</v>
      </c>
      <c r="M61" s="126">
        <f t="shared" si="3"/>
        <v>0</v>
      </c>
    </row>
    <row r="62" spans="1:13">
      <c r="A62">
        <f>'Mapping Table'!A63</f>
        <v>59</v>
      </c>
      <c r="B62" s="17">
        <f>'Mapping Table'!C63</f>
        <v>0</v>
      </c>
      <c r="C62" s="17">
        <f>'Mapping Table'!D63</f>
        <v>0</v>
      </c>
      <c r="D62" s="118" t="s">
        <v>618</v>
      </c>
      <c r="E62" s="117">
        <v>1</v>
      </c>
      <c r="F62" s="121">
        <f>IF(D62="N",'Cost Per Part'!$D$2,IF(D62="P",-'Cost Per Part'!$D$2,0))</f>
        <v>0</v>
      </c>
      <c r="G62" s="121">
        <f>IF(D62="N",'Cost Per Part'!$D$3,IF(D62="P",-'Cost Per Part'!$D$3,0))</f>
        <v>0</v>
      </c>
      <c r="H62" s="121">
        <f>IF(OR(D62="Y",D62="N"),-(1-E62)*'Cost Per Part'!$D$3,0)</f>
        <v>0</v>
      </c>
      <c r="I62" s="122">
        <f t="shared" si="8"/>
        <v>0</v>
      </c>
      <c r="J62" s="122">
        <f t="shared" si="9"/>
        <v>0</v>
      </c>
      <c r="K62" s="122">
        <f t="shared" si="10"/>
        <v>0</v>
      </c>
      <c r="L62" s="126">
        <f t="shared" si="4"/>
        <v>0</v>
      </c>
      <c r="M62" s="126">
        <f t="shared" si="3"/>
        <v>0</v>
      </c>
    </row>
    <row r="63" spans="1:13">
      <c r="A63">
        <f>'Mapping Table'!A64</f>
        <v>60</v>
      </c>
      <c r="B63" s="17">
        <f>'Mapping Table'!C64</f>
        <v>0</v>
      </c>
      <c r="C63" s="17">
        <f>'Mapping Table'!D64</f>
        <v>0</v>
      </c>
      <c r="D63" s="118" t="s">
        <v>618</v>
      </c>
      <c r="E63" s="117">
        <v>1</v>
      </c>
      <c r="F63" s="121">
        <f>IF(D63="N",'Cost Per Part'!$D$2,IF(D63="P",-'Cost Per Part'!$D$2,0))</f>
        <v>0</v>
      </c>
      <c r="G63" s="121">
        <f>IF(D63="N",'Cost Per Part'!$D$3,IF(D63="P",-'Cost Per Part'!$D$3,0))</f>
        <v>0</v>
      </c>
      <c r="H63" s="121">
        <f>IF(OR(D63="Y",D63="N"),-(1-E63)*'Cost Per Part'!$D$3,0)</f>
        <v>0</v>
      </c>
      <c r="I63" s="122">
        <f t="shared" si="8"/>
        <v>0</v>
      </c>
      <c r="J63" s="122">
        <f t="shared" si="9"/>
        <v>0</v>
      </c>
      <c r="K63" s="122">
        <f t="shared" si="10"/>
        <v>0</v>
      </c>
      <c r="L63" s="126">
        <f t="shared" si="4"/>
        <v>0</v>
      </c>
      <c r="M63" s="126">
        <f t="shared" si="3"/>
        <v>0</v>
      </c>
    </row>
    <row r="64" spans="1:13">
      <c r="A64">
        <f>'Mapping Table'!A65</f>
        <v>61</v>
      </c>
      <c r="B64" s="17">
        <f>'Mapping Table'!C65</f>
        <v>0</v>
      </c>
      <c r="C64" s="17" t="str">
        <f>'Mapping Table'!D65</f>
        <v>N</v>
      </c>
      <c r="D64" s="118" t="s">
        <v>618</v>
      </c>
      <c r="E64" s="117">
        <v>1</v>
      </c>
      <c r="F64" s="121">
        <f>IF(D64="N",'Cost Per Part'!$D$2,IF(D64="P",-'Cost Per Part'!$D$2,0))</f>
        <v>0</v>
      </c>
      <c r="G64" s="121">
        <f>IF(D64="N",'Cost Per Part'!$D$3,IF(D64="P",-'Cost Per Part'!$D$3,0))</f>
        <v>0</v>
      </c>
      <c r="H64" s="121">
        <f>IF(OR(D64="Y",D64="N"),-(1-E64)*'Cost Per Part'!$D$3,0)</f>
        <v>0</v>
      </c>
      <c r="I64" s="122">
        <f t="shared" si="8"/>
        <v>0</v>
      </c>
      <c r="J64" s="122">
        <f t="shared" si="9"/>
        <v>0</v>
      </c>
      <c r="K64" s="122">
        <f t="shared" si="10"/>
        <v>0</v>
      </c>
      <c r="L64" s="126">
        <f t="shared" si="4"/>
        <v>0</v>
      </c>
      <c r="M64" s="126">
        <f t="shared" si="3"/>
        <v>0</v>
      </c>
    </row>
    <row r="65" spans="1:13">
      <c r="A65">
        <f>'Mapping Table'!A66</f>
        <v>62</v>
      </c>
      <c r="B65" s="17">
        <f>'Mapping Table'!C66</f>
        <v>0</v>
      </c>
      <c r="C65" s="17">
        <f>'Mapping Table'!D66</f>
        <v>0</v>
      </c>
      <c r="D65" s="118" t="s">
        <v>618</v>
      </c>
      <c r="E65" s="117">
        <v>1</v>
      </c>
      <c r="F65" s="121">
        <f>IF(D65="N",'Cost Per Part'!$D$2,IF(D65="P",-'Cost Per Part'!$D$2,0))</f>
        <v>0</v>
      </c>
      <c r="G65" s="121">
        <f>IF(D65="N",'Cost Per Part'!$D$3,IF(D65="P",-'Cost Per Part'!$D$3,0))</f>
        <v>0</v>
      </c>
      <c r="H65" s="121">
        <f>IF(OR(D65="Y",D65="N"),-(1-E65)*'Cost Per Part'!$D$3,0)</f>
        <v>0</v>
      </c>
      <c r="I65" s="122">
        <f t="shared" si="8"/>
        <v>0</v>
      </c>
      <c r="J65" s="122">
        <f t="shared" si="9"/>
        <v>0</v>
      </c>
      <c r="K65" s="122">
        <f t="shared" si="10"/>
        <v>0</v>
      </c>
      <c r="L65" s="126">
        <f t="shared" si="4"/>
        <v>0</v>
      </c>
      <c r="M65" s="126">
        <f t="shared" si="3"/>
        <v>0</v>
      </c>
    </row>
    <row r="66" spans="1:13">
      <c r="A66">
        <f>'Mapping Table'!A67</f>
        <v>63</v>
      </c>
      <c r="B66" s="17">
        <f>'Mapping Table'!C67</f>
        <v>0</v>
      </c>
      <c r="C66" s="17">
        <f>'Mapping Table'!D67</f>
        <v>0</v>
      </c>
      <c r="D66" s="118" t="s">
        <v>618</v>
      </c>
      <c r="E66" s="117">
        <v>1</v>
      </c>
      <c r="F66" s="121">
        <f>IF(D66="N",'Cost Per Part'!$D$2,IF(D66="P",-'Cost Per Part'!$D$2,0))</f>
        <v>0</v>
      </c>
      <c r="G66" s="121">
        <f>IF(D66="N",'Cost Per Part'!$D$3,IF(D66="P",-'Cost Per Part'!$D$3,0))</f>
        <v>0</v>
      </c>
      <c r="H66" s="121">
        <f>IF(OR(D66="Y",D66="N"),-(1-E66)*'Cost Per Part'!$D$3,0)</f>
        <v>0</v>
      </c>
      <c r="I66" s="122">
        <f t="shared" si="8"/>
        <v>0</v>
      </c>
      <c r="J66" s="122">
        <f t="shared" si="9"/>
        <v>0</v>
      </c>
      <c r="K66" s="122">
        <f t="shared" si="10"/>
        <v>0</v>
      </c>
      <c r="L66" s="126">
        <f t="shared" si="4"/>
        <v>0</v>
      </c>
      <c r="M66" s="126">
        <f t="shared" si="3"/>
        <v>0</v>
      </c>
    </row>
    <row r="67" spans="1:13">
      <c r="A67">
        <f>'Mapping Table'!A68</f>
        <v>64</v>
      </c>
      <c r="B67" s="17">
        <f>'Mapping Table'!C68</f>
        <v>0</v>
      </c>
      <c r="C67" s="17">
        <f>'Mapping Table'!D68</f>
        <v>0</v>
      </c>
      <c r="D67" s="118" t="s">
        <v>618</v>
      </c>
      <c r="E67" s="117">
        <v>1</v>
      </c>
      <c r="F67" s="121">
        <f>IF(D67="N",'Cost Per Part'!$D$2,IF(D67="P",-'Cost Per Part'!$D$2,0))</f>
        <v>0</v>
      </c>
      <c r="G67" s="121">
        <f>IF(D67="N",'Cost Per Part'!$D$3,IF(D67="P",-'Cost Per Part'!$D$3,0))</f>
        <v>0</v>
      </c>
      <c r="H67" s="121">
        <f>IF(OR(D67="Y",D67="N"),-(1-E67)*'Cost Per Part'!$D$3,0)</f>
        <v>0</v>
      </c>
      <c r="I67" s="122">
        <f t="shared" si="8"/>
        <v>0</v>
      </c>
      <c r="J67" s="122">
        <f t="shared" si="9"/>
        <v>0</v>
      </c>
      <c r="K67" s="122">
        <f t="shared" si="10"/>
        <v>0</v>
      </c>
      <c r="L67" s="126">
        <f t="shared" si="4"/>
        <v>0</v>
      </c>
      <c r="M67" s="126">
        <f t="shared" si="3"/>
        <v>0</v>
      </c>
    </row>
    <row r="68" spans="1:13">
      <c r="A68">
        <f>'Mapping Table'!A69</f>
        <v>65</v>
      </c>
      <c r="B68" s="17">
        <f>'Mapping Table'!C69</f>
        <v>0</v>
      </c>
      <c r="C68" s="17">
        <f>'Mapping Table'!D69</f>
        <v>0</v>
      </c>
      <c r="D68" s="118" t="s">
        <v>618</v>
      </c>
      <c r="E68" s="117">
        <v>1</v>
      </c>
      <c r="F68" s="121">
        <f>IF(D68="N",'Cost Per Part'!$D$2,IF(D68="P",-'Cost Per Part'!$D$2,0))</f>
        <v>0</v>
      </c>
      <c r="G68" s="121">
        <f>IF(D68="N",'Cost Per Part'!$D$3,IF(D68="P",-'Cost Per Part'!$D$3,0))</f>
        <v>0</v>
      </c>
      <c r="H68" s="121">
        <f>IF(OR(D68="Y",D68="N"),-(1-E68)*'Cost Per Part'!$D$3,0)</f>
        <v>0</v>
      </c>
      <c r="I68" s="122">
        <f t="shared" si="8"/>
        <v>0</v>
      </c>
      <c r="J68" s="122">
        <f t="shared" si="9"/>
        <v>0</v>
      </c>
      <c r="K68" s="122">
        <f t="shared" si="10"/>
        <v>0</v>
      </c>
      <c r="L68" s="126">
        <f t="shared" si="4"/>
        <v>0</v>
      </c>
      <c r="M68" s="126">
        <f t="shared" si="3"/>
        <v>0</v>
      </c>
    </row>
    <row r="69" spans="1:13">
      <c r="A69">
        <f>'Mapping Table'!A70</f>
        <v>66</v>
      </c>
      <c r="B69" s="17">
        <f>'Mapping Table'!C70</f>
        <v>0</v>
      </c>
      <c r="C69" s="17">
        <f>'Mapping Table'!D70</f>
        <v>0</v>
      </c>
      <c r="D69" s="118" t="s">
        <v>618</v>
      </c>
      <c r="E69" s="117">
        <v>1</v>
      </c>
      <c r="F69" s="121">
        <f>IF(D69="N",'Cost Per Part'!$D$2,IF(D69="P",-'Cost Per Part'!$D$2,0))</f>
        <v>0</v>
      </c>
      <c r="G69" s="121">
        <f>IF(D69="N",'Cost Per Part'!$D$3,IF(D69="P",-'Cost Per Part'!$D$3,0))</f>
        <v>0</v>
      </c>
      <c r="H69" s="121">
        <f>IF(OR(D69="Y",D69="N"),-(1-E69)*'Cost Per Part'!$D$3,0)</f>
        <v>0</v>
      </c>
      <c r="I69" s="122">
        <f t="shared" si="8"/>
        <v>0</v>
      </c>
      <c r="J69" s="122">
        <f t="shared" si="9"/>
        <v>0</v>
      </c>
      <c r="K69" s="122">
        <f t="shared" si="10"/>
        <v>0</v>
      </c>
      <c r="L69" s="126">
        <f t="shared" si="4"/>
        <v>0</v>
      </c>
      <c r="M69" s="126">
        <f t="shared" ref="M69:M105" si="11">K69+L69</f>
        <v>0</v>
      </c>
    </row>
    <row r="70" spans="1:13">
      <c r="A70">
        <f>'Mapping Table'!A71</f>
        <v>67</v>
      </c>
      <c r="B70" s="17">
        <f>'Mapping Table'!C71</f>
        <v>0</v>
      </c>
      <c r="C70" s="17">
        <f>'Mapping Table'!D71</f>
        <v>0</v>
      </c>
      <c r="D70" s="118" t="s">
        <v>618</v>
      </c>
      <c r="E70" s="117">
        <v>1</v>
      </c>
      <c r="F70" s="121">
        <f>IF(D70="N",'Cost Per Part'!$D$2,IF(D70="P",-'Cost Per Part'!$D$2,0))</f>
        <v>0</v>
      </c>
      <c r="G70" s="121">
        <f>IF(D70="N",'Cost Per Part'!$D$3,IF(D70="P",-'Cost Per Part'!$D$3,0))</f>
        <v>0</v>
      </c>
      <c r="H70" s="121">
        <f>IF(OR(D70="Y",D70="N"),-(1-E70)*'Cost Per Part'!$D$3,0)</f>
        <v>0</v>
      </c>
      <c r="I70" s="122">
        <f t="shared" si="8"/>
        <v>0</v>
      </c>
      <c r="J70" s="122">
        <f t="shared" si="9"/>
        <v>0</v>
      </c>
      <c r="K70" s="122">
        <f t="shared" si="10"/>
        <v>0</v>
      </c>
      <c r="L70" s="126">
        <f t="shared" ref="L70:L105" si="12">H70+L69</f>
        <v>0</v>
      </c>
      <c r="M70" s="126">
        <f t="shared" si="11"/>
        <v>0</v>
      </c>
    </row>
    <row r="71" spans="1:13">
      <c r="A71">
        <f>'Mapping Table'!A72</f>
        <v>68</v>
      </c>
      <c r="B71" s="17">
        <f>'Mapping Table'!C72</f>
        <v>0</v>
      </c>
      <c r="C71" s="17">
        <f>'Mapping Table'!D72</f>
        <v>0</v>
      </c>
      <c r="D71" s="118" t="s">
        <v>618</v>
      </c>
      <c r="E71" s="117">
        <v>1</v>
      </c>
      <c r="F71" s="121">
        <f>IF(D71="N",'Cost Per Part'!$D$2,IF(D71="P",-'Cost Per Part'!$D$2,0))</f>
        <v>0</v>
      </c>
      <c r="G71" s="121">
        <f>IF(D71="N",'Cost Per Part'!$D$3,IF(D71="P",-'Cost Per Part'!$D$3,0))</f>
        <v>0</v>
      </c>
      <c r="H71" s="121">
        <f>IF(OR(D71="Y",D71="N"),-(1-E71)*'Cost Per Part'!$D$3,0)</f>
        <v>0</v>
      </c>
      <c r="I71" s="122">
        <f t="shared" si="8"/>
        <v>0</v>
      </c>
      <c r="J71" s="122">
        <f t="shared" si="9"/>
        <v>0</v>
      </c>
      <c r="K71" s="122">
        <f t="shared" si="10"/>
        <v>0</v>
      </c>
      <c r="L71" s="126">
        <f t="shared" si="12"/>
        <v>0</v>
      </c>
      <c r="M71" s="126">
        <f t="shared" si="11"/>
        <v>0</v>
      </c>
    </row>
    <row r="72" spans="1:13">
      <c r="A72">
        <f>'Mapping Table'!A73</f>
        <v>69</v>
      </c>
      <c r="B72" s="17">
        <f>'Mapping Table'!C73</f>
        <v>0</v>
      </c>
      <c r="C72" s="17">
        <f>'Mapping Table'!D73</f>
        <v>0</v>
      </c>
      <c r="D72" s="118" t="s">
        <v>618</v>
      </c>
      <c r="E72" s="117">
        <v>1</v>
      </c>
      <c r="F72" s="121">
        <f>IF(D72="N",'Cost Per Part'!$D$2,IF(D72="P",-'Cost Per Part'!$D$2,0))</f>
        <v>0</v>
      </c>
      <c r="G72" s="121">
        <f>IF(D72="N",'Cost Per Part'!$D$3,IF(D72="P",-'Cost Per Part'!$D$3,0))</f>
        <v>0</v>
      </c>
      <c r="H72" s="121">
        <f>IF(OR(D72="Y",D72="N"),-(1-E72)*'Cost Per Part'!$D$3,0)</f>
        <v>0</v>
      </c>
      <c r="I72" s="122">
        <f t="shared" si="8"/>
        <v>0</v>
      </c>
      <c r="J72" s="122">
        <f t="shared" si="9"/>
        <v>0</v>
      </c>
      <c r="K72" s="122">
        <f t="shared" si="10"/>
        <v>0</v>
      </c>
      <c r="L72" s="126">
        <f t="shared" si="12"/>
        <v>0</v>
      </c>
      <c r="M72" s="126">
        <f t="shared" si="11"/>
        <v>0</v>
      </c>
    </row>
    <row r="73" spans="1:13">
      <c r="A73">
        <f>'Mapping Table'!A74</f>
        <v>70</v>
      </c>
      <c r="B73" s="17">
        <f>'Mapping Table'!C74</f>
        <v>0</v>
      </c>
      <c r="C73" s="17">
        <f>'Mapping Table'!D74</f>
        <v>0</v>
      </c>
      <c r="D73" s="118" t="s">
        <v>618</v>
      </c>
      <c r="E73" s="117">
        <v>1</v>
      </c>
      <c r="F73" s="121">
        <f>IF(D73="N",'Cost Per Part'!$D$2,IF(D73="P",-'Cost Per Part'!$D$2,0))</f>
        <v>0</v>
      </c>
      <c r="G73" s="121">
        <f>IF(D73="N",'Cost Per Part'!$D$3,IF(D73="P",-'Cost Per Part'!$D$3,0))</f>
        <v>0</v>
      </c>
      <c r="H73" s="121">
        <f>IF(OR(D73="Y",D73="N"),-(1-E73)*'Cost Per Part'!$D$3,0)</f>
        <v>0</v>
      </c>
      <c r="I73" s="122">
        <f t="shared" si="8"/>
        <v>0</v>
      </c>
      <c r="J73" s="122">
        <f t="shared" si="9"/>
        <v>0</v>
      </c>
      <c r="K73" s="122">
        <f t="shared" si="10"/>
        <v>0</v>
      </c>
      <c r="L73" s="126">
        <f t="shared" si="12"/>
        <v>0</v>
      </c>
      <c r="M73" s="126">
        <f t="shared" si="11"/>
        <v>0</v>
      </c>
    </row>
    <row r="74" spans="1:13">
      <c r="A74">
        <f>'Mapping Table'!A75</f>
        <v>71</v>
      </c>
      <c r="B74" s="17">
        <f>'Mapping Table'!C75</f>
        <v>0</v>
      </c>
      <c r="C74" s="17">
        <f>'Mapping Table'!D75</f>
        <v>0</v>
      </c>
      <c r="D74" s="118" t="s">
        <v>618</v>
      </c>
      <c r="E74" s="117">
        <v>1</v>
      </c>
      <c r="F74" s="121">
        <f>IF(D74="N",'Cost Per Part'!$D$2,IF(D74="P",-'Cost Per Part'!$D$2,0))</f>
        <v>0</v>
      </c>
      <c r="G74" s="121">
        <f>IF(D74="N",'Cost Per Part'!$D$3,IF(D74="P",-'Cost Per Part'!$D$3,0))</f>
        <v>0</v>
      </c>
      <c r="H74" s="121">
        <f>IF(OR(D74="Y",D74="N"),-(1-E74)*'Cost Per Part'!$D$3,0)</f>
        <v>0</v>
      </c>
      <c r="I74" s="122">
        <f t="shared" si="8"/>
        <v>0</v>
      </c>
      <c r="J74" s="122">
        <f t="shared" si="9"/>
        <v>0</v>
      </c>
      <c r="K74" s="122">
        <f t="shared" si="10"/>
        <v>0</v>
      </c>
      <c r="L74" s="126">
        <f t="shared" si="12"/>
        <v>0</v>
      </c>
      <c r="M74" s="126">
        <f t="shared" si="11"/>
        <v>0</v>
      </c>
    </row>
    <row r="75" spans="1:13">
      <c r="A75">
        <f>'Mapping Table'!A76</f>
        <v>72</v>
      </c>
      <c r="B75" s="17">
        <f>'Mapping Table'!C76</f>
        <v>0</v>
      </c>
      <c r="C75" s="17" t="str">
        <f>'Mapping Table'!D76</f>
        <v>N</v>
      </c>
      <c r="D75" s="118" t="s">
        <v>618</v>
      </c>
      <c r="E75" s="117">
        <v>1</v>
      </c>
      <c r="F75" s="121">
        <f>IF(D75="N",'Cost Per Part'!$D$2,IF(D75="P",-'Cost Per Part'!$D$2,0))</f>
        <v>0</v>
      </c>
      <c r="G75" s="121">
        <f>IF(D75="N",'Cost Per Part'!$D$3,IF(D75="P",-'Cost Per Part'!$D$3,0))</f>
        <v>0</v>
      </c>
      <c r="H75" s="121">
        <f>IF(OR(D75="Y",D75="N"),-(1-E75)*'Cost Per Part'!$D$3,0)</f>
        <v>0</v>
      </c>
      <c r="I75" s="122">
        <f t="shared" si="8"/>
        <v>0</v>
      </c>
      <c r="J75" s="122">
        <f t="shared" si="9"/>
        <v>0</v>
      </c>
      <c r="K75" s="122">
        <f t="shared" si="10"/>
        <v>0</v>
      </c>
      <c r="L75" s="126">
        <f t="shared" si="12"/>
        <v>0</v>
      </c>
      <c r="M75" s="126">
        <f t="shared" si="11"/>
        <v>0</v>
      </c>
    </row>
    <row r="76" spans="1:13">
      <c r="A76">
        <f>'Mapping Table'!A77</f>
        <v>73</v>
      </c>
      <c r="B76" s="17">
        <f>'Mapping Table'!C77</f>
        <v>0</v>
      </c>
      <c r="C76" s="17">
        <f>'Mapping Table'!D77</f>
        <v>0</v>
      </c>
      <c r="D76" s="118" t="s">
        <v>618</v>
      </c>
      <c r="E76" s="117">
        <v>1</v>
      </c>
      <c r="F76" s="121">
        <f>IF(D76="N",'Cost Per Part'!$D$2,IF(D76="P",-'Cost Per Part'!$D$2,0))</f>
        <v>0</v>
      </c>
      <c r="G76" s="121">
        <f>IF(D76="N",'Cost Per Part'!$D$3,IF(D76="P",-'Cost Per Part'!$D$3,0))</f>
        <v>0</v>
      </c>
      <c r="H76" s="121">
        <f>IF(OR(D76="Y",D76="N"),-(1-E76)*'Cost Per Part'!$D$3,0)</f>
        <v>0</v>
      </c>
      <c r="I76" s="122">
        <f t="shared" si="8"/>
        <v>0</v>
      </c>
      <c r="J76" s="122">
        <f t="shared" si="9"/>
        <v>0</v>
      </c>
      <c r="K76" s="122">
        <f t="shared" si="10"/>
        <v>0</v>
      </c>
      <c r="L76" s="126">
        <f t="shared" si="12"/>
        <v>0</v>
      </c>
      <c r="M76" s="126">
        <f t="shared" si="11"/>
        <v>0</v>
      </c>
    </row>
    <row r="77" spans="1:13">
      <c r="A77">
        <f>'Mapping Table'!A78</f>
        <v>74</v>
      </c>
      <c r="B77" s="17">
        <f>'Mapping Table'!C78</f>
        <v>0</v>
      </c>
      <c r="C77" s="17">
        <f>'Mapping Table'!D78</f>
        <v>0</v>
      </c>
      <c r="D77" s="118" t="s">
        <v>618</v>
      </c>
      <c r="E77" s="117">
        <v>1</v>
      </c>
      <c r="F77" s="121">
        <f>IF(D77="N",'Cost Per Part'!$D$2,IF(D77="P",-'Cost Per Part'!$D$2,0))</f>
        <v>0</v>
      </c>
      <c r="G77" s="121">
        <f>IF(D77="N",'Cost Per Part'!$D$3,IF(D77="P",-'Cost Per Part'!$D$3,0))</f>
        <v>0</v>
      </c>
      <c r="H77" s="121">
        <f>IF(OR(D77="Y",D77="N"),-(1-E77)*'Cost Per Part'!$D$3,0)</f>
        <v>0</v>
      </c>
      <c r="I77" s="122">
        <f t="shared" si="8"/>
        <v>0</v>
      </c>
      <c r="J77" s="122">
        <f t="shared" si="9"/>
        <v>0</v>
      </c>
      <c r="K77" s="122">
        <f t="shared" si="10"/>
        <v>0</v>
      </c>
      <c r="L77" s="126">
        <f t="shared" si="12"/>
        <v>0</v>
      </c>
      <c r="M77" s="126">
        <f t="shared" si="11"/>
        <v>0</v>
      </c>
    </row>
    <row r="78" spans="1:13">
      <c r="A78">
        <f>'Mapping Table'!A79</f>
        <v>75</v>
      </c>
      <c r="B78" s="17">
        <f>'Mapping Table'!C79</f>
        <v>0</v>
      </c>
      <c r="C78" s="17">
        <f>'Mapping Table'!D79</f>
        <v>0</v>
      </c>
      <c r="D78" s="118" t="s">
        <v>618</v>
      </c>
      <c r="E78" s="117">
        <v>1</v>
      </c>
      <c r="F78" s="121">
        <f>IF(D78="N",'Cost Per Part'!$D$2,IF(D78="P",-'Cost Per Part'!$D$2,0))</f>
        <v>0</v>
      </c>
      <c r="G78" s="121">
        <f>IF(D78="N",'Cost Per Part'!$D$3,IF(D78="P",-'Cost Per Part'!$D$3,0))</f>
        <v>0</v>
      </c>
      <c r="H78" s="121">
        <f>IF(OR(D78="Y",D78="N"),-(1-E78)*'Cost Per Part'!$D$3,0)</f>
        <v>0</v>
      </c>
      <c r="I78" s="122">
        <f t="shared" si="8"/>
        <v>0</v>
      </c>
      <c r="J78" s="122">
        <f t="shared" si="9"/>
        <v>0</v>
      </c>
      <c r="K78" s="122">
        <f t="shared" si="10"/>
        <v>0</v>
      </c>
      <c r="L78" s="126">
        <f t="shared" si="12"/>
        <v>0</v>
      </c>
      <c r="M78" s="126">
        <f t="shared" si="11"/>
        <v>0</v>
      </c>
    </row>
    <row r="79" spans="1:13">
      <c r="A79">
        <f>'Mapping Table'!A80</f>
        <v>76</v>
      </c>
      <c r="B79" s="17">
        <f>'Mapping Table'!C80</f>
        <v>0</v>
      </c>
      <c r="C79" s="17">
        <f>'Mapping Table'!D80</f>
        <v>0</v>
      </c>
      <c r="D79" s="118" t="s">
        <v>618</v>
      </c>
      <c r="E79" s="117">
        <v>1</v>
      </c>
      <c r="F79" s="121">
        <f>IF(D79="N",'Cost Per Part'!$D$2,IF(D79="P",-'Cost Per Part'!$D$2,0))</f>
        <v>0</v>
      </c>
      <c r="G79" s="121">
        <f>IF(D79="N",'Cost Per Part'!$D$3,IF(D79="P",-'Cost Per Part'!$D$3,0))</f>
        <v>0</v>
      </c>
      <c r="H79" s="121">
        <f>IF(OR(D79="Y",D79="N"),-(1-E79)*'Cost Per Part'!$D$3,0)</f>
        <v>0</v>
      </c>
      <c r="I79" s="122">
        <f t="shared" si="8"/>
        <v>0</v>
      </c>
      <c r="J79" s="122">
        <f t="shared" si="9"/>
        <v>0</v>
      </c>
      <c r="K79" s="122">
        <f t="shared" si="10"/>
        <v>0</v>
      </c>
      <c r="L79" s="126">
        <f t="shared" si="12"/>
        <v>0</v>
      </c>
      <c r="M79" s="126">
        <f t="shared" si="11"/>
        <v>0</v>
      </c>
    </row>
    <row r="80" spans="1:13">
      <c r="A80">
        <f>'Mapping Table'!A81</f>
        <v>77</v>
      </c>
      <c r="B80" s="17">
        <f>'Mapping Table'!C81</f>
        <v>0</v>
      </c>
      <c r="C80" s="17">
        <f>'Mapping Table'!D81</f>
        <v>0</v>
      </c>
      <c r="D80" s="118" t="s">
        <v>618</v>
      </c>
      <c r="E80" s="117">
        <v>1</v>
      </c>
      <c r="F80" s="121">
        <f>IF(D80="N",'Cost Per Part'!$D$2,IF(D80="P",-'Cost Per Part'!$D$2,0))</f>
        <v>0</v>
      </c>
      <c r="G80" s="121">
        <f>IF(D80="N",'Cost Per Part'!$D$3,IF(D80="P",-'Cost Per Part'!$D$3,0))</f>
        <v>0</v>
      </c>
      <c r="H80" s="121">
        <f>IF(OR(D80="Y",D80="N"),-(1-E80)*'Cost Per Part'!$D$3,0)</f>
        <v>0</v>
      </c>
      <c r="I80" s="122">
        <f t="shared" si="8"/>
        <v>0</v>
      </c>
      <c r="J80" s="122">
        <f t="shared" si="9"/>
        <v>0</v>
      </c>
      <c r="K80" s="122">
        <f t="shared" si="10"/>
        <v>0</v>
      </c>
      <c r="L80" s="126">
        <f t="shared" si="12"/>
        <v>0</v>
      </c>
      <c r="M80" s="126">
        <f t="shared" si="11"/>
        <v>0</v>
      </c>
    </row>
    <row r="81" spans="1:13">
      <c r="A81">
        <f>'Mapping Table'!A82</f>
        <v>78</v>
      </c>
      <c r="B81" s="17">
        <f>'Mapping Table'!C82</f>
        <v>0</v>
      </c>
      <c r="C81" s="17">
        <f>'Mapping Table'!D82</f>
        <v>0</v>
      </c>
      <c r="D81" s="118" t="s">
        <v>618</v>
      </c>
      <c r="E81" s="117">
        <v>1</v>
      </c>
      <c r="F81" s="121">
        <f>IF(D81="N",'Cost Per Part'!$D$2,IF(D81="P",-'Cost Per Part'!$D$2,0))</f>
        <v>0</v>
      </c>
      <c r="G81" s="121">
        <f>IF(D81="N",'Cost Per Part'!$D$3,IF(D81="P",-'Cost Per Part'!$D$3,0))</f>
        <v>0</v>
      </c>
      <c r="H81" s="121">
        <f>IF(OR(D81="Y",D81="N"),-(1-E81)*'Cost Per Part'!$D$3,0)</f>
        <v>0</v>
      </c>
      <c r="I81" s="122">
        <f t="shared" si="8"/>
        <v>0</v>
      </c>
      <c r="J81" s="122">
        <f t="shared" si="9"/>
        <v>0</v>
      </c>
      <c r="K81" s="122">
        <f t="shared" si="10"/>
        <v>0</v>
      </c>
      <c r="L81" s="126">
        <f t="shared" si="12"/>
        <v>0</v>
      </c>
      <c r="M81" s="126">
        <f t="shared" si="11"/>
        <v>0</v>
      </c>
    </row>
    <row r="82" spans="1:13">
      <c r="A82">
        <f>'Mapping Table'!A83</f>
        <v>79</v>
      </c>
      <c r="B82" s="17">
        <f>'Mapping Table'!C83</f>
        <v>0</v>
      </c>
      <c r="C82" s="17">
        <f>'Mapping Table'!D83</f>
        <v>0</v>
      </c>
      <c r="D82" s="118" t="s">
        <v>618</v>
      </c>
      <c r="E82" s="117">
        <v>1</v>
      </c>
      <c r="F82" s="121">
        <f>IF(D82="N",'Cost Per Part'!$D$2,IF(D82="P",-'Cost Per Part'!$D$2,0))</f>
        <v>0</v>
      </c>
      <c r="G82" s="121">
        <f>IF(D82="N",'Cost Per Part'!$D$3,IF(D82="P",-'Cost Per Part'!$D$3,0))</f>
        <v>0</v>
      </c>
      <c r="H82" s="121">
        <f>IF(OR(D82="Y",D82="N"),-(1-E82)*'Cost Per Part'!$D$3,0)</f>
        <v>0</v>
      </c>
      <c r="I82" s="122">
        <f t="shared" si="8"/>
        <v>0</v>
      </c>
      <c r="J82" s="122">
        <f t="shared" si="9"/>
        <v>0</v>
      </c>
      <c r="K82" s="122">
        <f t="shared" si="10"/>
        <v>0</v>
      </c>
      <c r="L82" s="126">
        <f t="shared" si="12"/>
        <v>0</v>
      </c>
      <c r="M82" s="126">
        <f t="shared" si="11"/>
        <v>0</v>
      </c>
    </row>
    <row r="83" spans="1:13">
      <c r="A83">
        <f>'Mapping Table'!A84</f>
        <v>80</v>
      </c>
      <c r="B83" s="17">
        <f>'Mapping Table'!C84</f>
        <v>0</v>
      </c>
      <c r="C83" s="17">
        <f>'Mapping Table'!D84</f>
        <v>0</v>
      </c>
      <c r="D83" s="118" t="s">
        <v>618</v>
      </c>
      <c r="E83" s="117">
        <v>1</v>
      </c>
      <c r="F83" s="121">
        <f>IF(D83="N",'Cost Per Part'!$D$2,IF(D83="P",-'Cost Per Part'!$D$2,0))</f>
        <v>0</v>
      </c>
      <c r="G83" s="121">
        <f>IF(D83="N",'Cost Per Part'!$D$3,IF(D83="P",-'Cost Per Part'!$D$3,0))</f>
        <v>0</v>
      </c>
      <c r="H83" s="121">
        <f>IF(OR(D83="Y",D83="N"),-(1-E83)*'Cost Per Part'!$D$3,0)</f>
        <v>0</v>
      </c>
      <c r="I83" s="122">
        <f t="shared" si="8"/>
        <v>0</v>
      </c>
      <c r="J83" s="122">
        <f t="shared" si="9"/>
        <v>0</v>
      </c>
      <c r="K83" s="122">
        <f t="shared" si="10"/>
        <v>0</v>
      </c>
      <c r="L83" s="126">
        <f t="shared" si="12"/>
        <v>0</v>
      </c>
      <c r="M83" s="126">
        <f t="shared" si="11"/>
        <v>0</v>
      </c>
    </row>
    <row r="84" spans="1:13">
      <c r="A84">
        <f>'Mapping Table'!A85</f>
        <v>81</v>
      </c>
      <c r="B84" s="17">
        <f>'Mapping Table'!C85</f>
        <v>0</v>
      </c>
      <c r="C84" s="17">
        <f>'Mapping Table'!D85</f>
        <v>0</v>
      </c>
      <c r="D84" s="118" t="s">
        <v>618</v>
      </c>
      <c r="E84" s="117">
        <v>1</v>
      </c>
      <c r="F84" s="121">
        <f>IF(D84="N",'Cost Per Part'!$D$2,IF(D84="P",-'Cost Per Part'!$D$2,0))</f>
        <v>0</v>
      </c>
      <c r="G84" s="121">
        <f>IF(D84="N",'Cost Per Part'!$D$3,IF(D84="P",-'Cost Per Part'!$D$3,0))</f>
        <v>0</v>
      </c>
      <c r="H84" s="121">
        <f>IF(OR(D84="Y",D84="N"),-(1-E84)*'Cost Per Part'!$D$3,0)</f>
        <v>0</v>
      </c>
      <c r="I84" s="122">
        <f t="shared" si="8"/>
        <v>0</v>
      </c>
      <c r="J84" s="122">
        <f t="shared" si="9"/>
        <v>0</v>
      </c>
      <c r="K84" s="122">
        <f t="shared" si="10"/>
        <v>0</v>
      </c>
      <c r="L84" s="126">
        <f t="shared" si="12"/>
        <v>0</v>
      </c>
      <c r="M84" s="126">
        <f t="shared" si="11"/>
        <v>0</v>
      </c>
    </row>
    <row r="85" spans="1:13">
      <c r="A85">
        <f>'Mapping Table'!A86</f>
        <v>82</v>
      </c>
      <c r="B85" s="17">
        <f>'Mapping Table'!C86</f>
        <v>0</v>
      </c>
      <c r="C85" s="17" t="str">
        <f>'Mapping Table'!D86</f>
        <v>N</v>
      </c>
      <c r="D85" s="118" t="s">
        <v>618</v>
      </c>
      <c r="E85" s="117">
        <v>1</v>
      </c>
      <c r="F85" s="121">
        <f>IF(D85="N",'Cost Per Part'!$D$2,IF(D85="P",-'Cost Per Part'!$D$2,0))</f>
        <v>0</v>
      </c>
      <c r="G85" s="121">
        <f>IF(D85="N",'Cost Per Part'!$D$3,IF(D85="P",-'Cost Per Part'!$D$3,0))</f>
        <v>0</v>
      </c>
      <c r="H85" s="121">
        <f>IF(OR(D85="Y",D85="N"),-(1-E85)*'Cost Per Part'!$D$3,0)</f>
        <v>0</v>
      </c>
      <c r="I85" s="122">
        <f t="shared" si="8"/>
        <v>0</v>
      </c>
      <c r="J85" s="122">
        <f t="shared" si="9"/>
        <v>0</v>
      </c>
      <c r="K85" s="122">
        <f t="shared" si="10"/>
        <v>0</v>
      </c>
      <c r="L85" s="126">
        <f t="shared" si="12"/>
        <v>0</v>
      </c>
      <c r="M85" s="126">
        <f t="shared" si="11"/>
        <v>0</v>
      </c>
    </row>
    <row r="86" spans="1:13">
      <c r="A86">
        <f>'Mapping Table'!A87</f>
        <v>83</v>
      </c>
      <c r="B86" s="17">
        <f>'Mapping Table'!C87</f>
        <v>0</v>
      </c>
      <c r="C86" s="17">
        <f>'Mapping Table'!D87</f>
        <v>0</v>
      </c>
      <c r="D86" s="118" t="s">
        <v>618</v>
      </c>
      <c r="E86" s="117">
        <v>1</v>
      </c>
      <c r="F86" s="121">
        <f>IF(D86="N",'Cost Per Part'!$D$2,IF(D86="P",-'Cost Per Part'!$D$2,0))</f>
        <v>0</v>
      </c>
      <c r="G86" s="121">
        <f>IF(D86="N",'Cost Per Part'!$D$3,IF(D86="P",-'Cost Per Part'!$D$3,0))</f>
        <v>0</v>
      </c>
      <c r="H86" s="121">
        <f>IF(OR(D86="Y",D86="N"),-(1-E86)*'Cost Per Part'!$D$3,0)</f>
        <v>0</v>
      </c>
      <c r="I86" s="122">
        <f t="shared" si="8"/>
        <v>0</v>
      </c>
      <c r="J86" s="122">
        <f t="shared" si="9"/>
        <v>0</v>
      </c>
      <c r="K86" s="122">
        <f t="shared" si="10"/>
        <v>0</v>
      </c>
      <c r="L86" s="126">
        <f t="shared" si="12"/>
        <v>0</v>
      </c>
      <c r="M86" s="126">
        <f t="shared" si="11"/>
        <v>0</v>
      </c>
    </row>
    <row r="87" spans="1:13">
      <c r="A87">
        <f>'Mapping Table'!A88</f>
        <v>84</v>
      </c>
      <c r="B87" s="17">
        <f>'Mapping Table'!C88</f>
        <v>0</v>
      </c>
      <c r="C87" s="17">
        <f>'Mapping Table'!D88</f>
        <v>0</v>
      </c>
      <c r="D87" s="118" t="s">
        <v>618</v>
      </c>
      <c r="E87" s="117">
        <v>1</v>
      </c>
      <c r="F87" s="121">
        <f>IF(D87="N",'Cost Per Part'!$D$2,IF(D87="P",-'Cost Per Part'!$D$2,0))</f>
        <v>0</v>
      </c>
      <c r="G87" s="121">
        <f>IF(D87="N",'Cost Per Part'!$D$3,IF(D87="P",-'Cost Per Part'!$D$3,0))</f>
        <v>0</v>
      </c>
      <c r="H87" s="121">
        <f>IF(OR(D87="Y",D87="N"),-(1-E87)*'Cost Per Part'!$D$3,0)</f>
        <v>0</v>
      </c>
      <c r="I87" s="122">
        <f t="shared" si="8"/>
        <v>0</v>
      </c>
      <c r="J87" s="122">
        <f t="shared" si="9"/>
        <v>0</v>
      </c>
      <c r="K87" s="122">
        <f t="shared" si="10"/>
        <v>0</v>
      </c>
      <c r="L87" s="126">
        <f t="shared" si="12"/>
        <v>0</v>
      </c>
      <c r="M87" s="126">
        <f t="shared" si="11"/>
        <v>0</v>
      </c>
    </row>
    <row r="88" spans="1:13">
      <c r="A88">
        <f>'Mapping Table'!A89</f>
        <v>85</v>
      </c>
      <c r="B88" s="17">
        <f>'Mapping Table'!C89</f>
        <v>0</v>
      </c>
      <c r="C88" s="17">
        <f>'Mapping Table'!D89</f>
        <v>0</v>
      </c>
      <c r="D88" s="118" t="s">
        <v>618</v>
      </c>
      <c r="E88" s="117">
        <v>1</v>
      </c>
      <c r="F88" s="121">
        <f>IF(D88="N",'Cost Per Part'!$D$2,IF(D88="P",-'Cost Per Part'!$D$2,0))</f>
        <v>0</v>
      </c>
      <c r="G88" s="121">
        <f>IF(D88="N",'Cost Per Part'!$D$3,IF(D88="P",-'Cost Per Part'!$D$3,0))</f>
        <v>0</v>
      </c>
      <c r="H88" s="121">
        <f>IF(OR(D88="Y",D88="N"),-(1-E88)*'Cost Per Part'!$D$3,0)</f>
        <v>0</v>
      </c>
      <c r="I88" s="122">
        <f t="shared" si="8"/>
        <v>0</v>
      </c>
      <c r="J88" s="122">
        <f t="shared" si="9"/>
        <v>0</v>
      </c>
      <c r="K88" s="122">
        <f t="shared" si="10"/>
        <v>0</v>
      </c>
      <c r="L88" s="126">
        <f t="shared" si="12"/>
        <v>0</v>
      </c>
      <c r="M88" s="126">
        <f t="shared" si="11"/>
        <v>0</v>
      </c>
    </row>
    <row r="89" spans="1:13">
      <c r="A89">
        <f>'Mapping Table'!A90</f>
        <v>86</v>
      </c>
      <c r="B89" s="17">
        <f>'Mapping Table'!C90</f>
        <v>0</v>
      </c>
      <c r="C89" s="17">
        <f>'Mapping Table'!D90</f>
        <v>0</v>
      </c>
      <c r="D89" s="118" t="s">
        <v>618</v>
      </c>
      <c r="E89" s="117">
        <v>1</v>
      </c>
      <c r="F89" s="121">
        <f>IF(D89="N",'Cost Per Part'!$D$2,IF(D89="P",-'Cost Per Part'!$D$2,0))</f>
        <v>0</v>
      </c>
      <c r="G89" s="121">
        <f>IF(D89="N",'Cost Per Part'!$D$3,IF(D89="P",-'Cost Per Part'!$D$3,0))</f>
        <v>0</v>
      </c>
      <c r="H89" s="121">
        <f>IF(OR(D89="Y",D89="N"),-(1-E89)*'Cost Per Part'!$D$3,0)</f>
        <v>0</v>
      </c>
      <c r="I89" s="122">
        <f t="shared" si="8"/>
        <v>0</v>
      </c>
      <c r="J89" s="122">
        <f t="shared" si="9"/>
        <v>0</v>
      </c>
      <c r="K89" s="122">
        <f t="shared" si="10"/>
        <v>0</v>
      </c>
      <c r="L89" s="126">
        <f t="shared" si="12"/>
        <v>0</v>
      </c>
      <c r="M89" s="126">
        <f t="shared" si="11"/>
        <v>0</v>
      </c>
    </row>
    <row r="90" spans="1:13">
      <c r="A90">
        <f>'Mapping Table'!A91</f>
        <v>87</v>
      </c>
      <c r="B90" s="17">
        <f>'Mapping Table'!C91</f>
        <v>0</v>
      </c>
      <c r="C90" s="17">
        <f>'Mapping Table'!D91</f>
        <v>0</v>
      </c>
      <c r="D90" s="118" t="s">
        <v>618</v>
      </c>
      <c r="E90" s="117">
        <v>1</v>
      </c>
      <c r="F90" s="121">
        <f>IF(D90="N",'Cost Per Part'!$D$2,IF(D90="P",-'Cost Per Part'!$D$2,0))</f>
        <v>0</v>
      </c>
      <c r="G90" s="121">
        <f>IF(D90="N",'Cost Per Part'!$D$3,IF(D90="P",-'Cost Per Part'!$D$3,0))</f>
        <v>0</v>
      </c>
      <c r="H90" s="121">
        <f>IF(OR(D90="Y",D90="N"),-(1-E90)*'Cost Per Part'!$D$3,0)</f>
        <v>0</v>
      </c>
      <c r="I90" s="122">
        <f t="shared" si="8"/>
        <v>0</v>
      </c>
      <c r="J90" s="122">
        <f t="shared" si="9"/>
        <v>0</v>
      </c>
      <c r="K90" s="122">
        <f t="shared" si="10"/>
        <v>0</v>
      </c>
      <c r="L90" s="126">
        <f t="shared" si="12"/>
        <v>0</v>
      </c>
      <c r="M90" s="126">
        <f t="shared" si="11"/>
        <v>0</v>
      </c>
    </row>
    <row r="91" spans="1:13">
      <c r="A91">
        <f>'Mapping Table'!A92</f>
        <v>88</v>
      </c>
      <c r="B91" s="17">
        <f>'Mapping Table'!C92</f>
        <v>0</v>
      </c>
      <c r="C91" s="17">
        <f>'Mapping Table'!D92</f>
        <v>0</v>
      </c>
      <c r="D91" s="118" t="s">
        <v>618</v>
      </c>
      <c r="E91" s="117">
        <v>1</v>
      </c>
      <c r="F91" s="121">
        <f>IF(D91="N",'Cost Per Part'!$D$2,IF(D91="P",-'Cost Per Part'!$D$2,0))</f>
        <v>0</v>
      </c>
      <c r="G91" s="121">
        <f>IF(D91="N",'Cost Per Part'!$D$3,IF(D91="P",-'Cost Per Part'!$D$3,0))</f>
        <v>0</v>
      </c>
      <c r="H91" s="121">
        <f>IF(OR(D91="Y",D91="N"),-(1-E91)*'Cost Per Part'!$D$3,0)</f>
        <v>0</v>
      </c>
      <c r="I91" s="122">
        <f t="shared" si="8"/>
        <v>0</v>
      </c>
      <c r="J91" s="122">
        <f t="shared" si="9"/>
        <v>0</v>
      </c>
      <c r="K91" s="122">
        <f t="shared" si="10"/>
        <v>0</v>
      </c>
      <c r="L91" s="126">
        <f t="shared" si="12"/>
        <v>0</v>
      </c>
      <c r="M91" s="126">
        <f t="shared" si="11"/>
        <v>0</v>
      </c>
    </row>
    <row r="92" spans="1:13">
      <c r="A92">
        <f>'Mapping Table'!A93</f>
        <v>89</v>
      </c>
      <c r="B92" s="17">
        <f>'Mapping Table'!C93</f>
        <v>0</v>
      </c>
      <c r="C92" s="17">
        <f>'Mapping Table'!D93</f>
        <v>0</v>
      </c>
      <c r="D92" s="118" t="s">
        <v>618</v>
      </c>
      <c r="E92" s="117">
        <v>1</v>
      </c>
      <c r="F92" s="121">
        <f>IF(D92="N",'Cost Per Part'!$D$2,IF(D92="P",-'Cost Per Part'!$D$2,0))</f>
        <v>0</v>
      </c>
      <c r="G92" s="121">
        <f>IF(D92="N",'Cost Per Part'!$D$3,IF(D92="P",-'Cost Per Part'!$D$3,0))</f>
        <v>0</v>
      </c>
      <c r="H92" s="121">
        <f>IF(OR(D92="Y",D92="N"),-(1-E92)*'Cost Per Part'!$D$3,0)</f>
        <v>0</v>
      </c>
      <c r="I92" s="122">
        <f t="shared" si="8"/>
        <v>0</v>
      </c>
      <c r="J92" s="122">
        <f t="shared" si="9"/>
        <v>0</v>
      </c>
      <c r="K92" s="122">
        <f t="shared" si="10"/>
        <v>0</v>
      </c>
      <c r="L92" s="126">
        <f t="shared" si="12"/>
        <v>0</v>
      </c>
      <c r="M92" s="126">
        <f t="shared" si="11"/>
        <v>0</v>
      </c>
    </row>
    <row r="93" spans="1:13">
      <c r="A93">
        <f>'Mapping Table'!A94</f>
        <v>90</v>
      </c>
      <c r="B93" s="17">
        <f>'Mapping Table'!C94</f>
        <v>0</v>
      </c>
      <c r="C93" s="17">
        <f>'Mapping Table'!D94</f>
        <v>0</v>
      </c>
      <c r="D93" s="118" t="s">
        <v>618</v>
      </c>
      <c r="E93" s="117">
        <v>1</v>
      </c>
      <c r="F93" s="121">
        <f>IF(D93="N",'Cost Per Part'!$D$2,IF(D93="P",-'Cost Per Part'!$D$2,0))</f>
        <v>0</v>
      </c>
      <c r="G93" s="121">
        <f>IF(D93="N",'Cost Per Part'!$D$3,IF(D93="P",-'Cost Per Part'!$D$3,0))</f>
        <v>0</v>
      </c>
      <c r="H93" s="121">
        <f>IF(OR(D93="Y",D93="N"),-(1-E93)*'Cost Per Part'!$D$3,0)</f>
        <v>0</v>
      </c>
      <c r="I93" s="122">
        <f t="shared" si="8"/>
        <v>0</v>
      </c>
      <c r="J93" s="122">
        <f t="shared" si="9"/>
        <v>0</v>
      </c>
      <c r="K93" s="122">
        <f t="shared" si="10"/>
        <v>0</v>
      </c>
      <c r="L93" s="126">
        <f t="shared" si="12"/>
        <v>0</v>
      </c>
      <c r="M93" s="126">
        <f t="shared" si="11"/>
        <v>0</v>
      </c>
    </row>
    <row r="94" spans="1:13">
      <c r="A94">
        <f>'Mapping Table'!A95</f>
        <v>91</v>
      </c>
      <c r="B94" s="17">
        <f>'Mapping Table'!C95</f>
        <v>0</v>
      </c>
      <c r="C94" s="17">
        <f>'Mapping Table'!D95</f>
        <v>0</v>
      </c>
      <c r="D94" s="118" t="s">
        <v>618</v>
      </c>
      <c r="E94" s="117">
        <v>1</v>
      </c>
      <c r="F94" s="121">
        <f>IF(D94="N",'Cost Per Part'!$D$2,IF(D94="P",-'Cost Per Part'!$D$2,0))</f>
        <v>0</v>
      </c>
      <c r="G94" s="121">
        <f>IF(D94="N",'Cost Per Part'!$D$3,IF(D94="P",-'Cost Per Part'!$D$3,0))</f>
        <v>0</v>
      </c>
      <c r="H94" s="121">
        <f>IF(OR(D94="Y",D94="N"),-(1-E94)*'Cost Per Part'!$D$3,0)</f>
        <v>0</v>
      </c>
      <c r="I94" s="122">
        <f t="shared" si="8"/>
        <v>0</v>
      </c>
      <c r="J94" s="122">
        <f t="shared" si="9"/>
        <v>0</v>
      </c>
      <c r="K94" s="122">
        <f t="shared" si="10"/>
        <v>0</v>
      </c>
      <c r="L94" s="126">
        <f t="shared" si="12"/>
        <v>0</v>
      </c>
      <c r="M94" s="126">
        <f t="shared" si="11"/>
        <v>0</v>
      </c>
    </row>
    <row r="95" spans="1:13">
      <c r="A95">
        <f>'Mapping Table'!A96</f>
        <v>92</v>
      </c>
      <c r="B95" s="17">
        <f>'Mapping Table'!C96</f>
        <v>0</v>
      </c>
      <c r="C95" s="17" t="str">
        <f>'Mapping Table'!D96</f>
        <v>N</v>
      </c>
      <c r="D95" s="118" t="s">
        <v>618</v>
      </c>
      <c r="E95" s="117">
        <v>1</v>
      </c>
      <c r="F95" s="121">
        <f>IF(D95="N",'Cost Per Part'!$D$2,IF(D95="P",-'Cost Per Part'!$D$2,0))</f>
        <v>0</v>
      </c>
      <c r="G95" s="121">
        <f>IF(D95="N",'Cost Per Part'!$D$3,IF(D95="P",-'Cost Per Part'!$D$3,0))</f>
        <v>0</v>
      </c>
      <c r="H95" s="121">
        <f>IF(OR(D95="Y",D95="N"),-(1-E95)*'Cost Per Part'!$D$3,0)</f>
        <v>0</v>
      </c>
      <c r="I95" s="122">
        <f t="shared" si="8"/>
        <v>0</v>
      </c>
      <c r="J95" s="122">
        <f t="shared" si="9"/>
        <v>0</v>
      </c>
      <c r="K95" s="122">
        <f t="shared" si="10"/>
        <v>0</v>
      </c>
      <c r="L95" s="126">
        <f t="shared" si="12"/>
        <v>0</v>
      </c>
      <c r="M95" s="126">
        <f t="shared" si="11"/>
        <v>0</v>
      </c>
    </row>
    <row r="96" spans="1:13">
      <c r="A96">
        <f>'Mapping Table'!A97</f>
        <v>93</v>
      </c>
      <c r="B96" s="17">
        <f>'Mapping Table'!C97</f>
        <v>0</v>
      </c>
      <c r="C96" s="17">
        <f>'Mapping Table'!D97</f>
        <v>0</v>
      </c>
      <c r="D96" s="118" t="s">
        <v>618</v>
      </c>
      <c r="E96" s="117">
        <v>1</v>
      </c>
      <c r="F96" s="121">
        <f>IF(D96="N",'Cost Per Part'!$D$2,IF(D96="P",-'Cost Per Part'!$D$2,0))</f>
        <v>0</v>
      </c>
      <c r="G96" s="121">
        <f>IF(D96="N",'Cost Per Part'!$D$3,IF(D96="P",-'Cost Per Part'!$D$3,0))</f>
        <v>0</v>
      </c>
      <c r="H96" s="121">
        <f>IF(OR(D96="Y",D96="N"),-(1-E96)*'Cost Per Part'!$D$3,0)</f>
        <v>0</v>
      </c>
      <c r="I96" s="122">
        <f t="shared" si="8"/>
        <v>0</v>
      </c>
      <c r="J96" s="122">
        <f t="shared" si="9"/>
        <v>0</v>
      </c>
      <c r="K96" s="122">
        <f t="shared" si="10"/>
        <v>0</v>
      </c>
      <c r="L96" s="126">
        <f t="shared" si="12"/>
        <v>0</v>
      </c>
      <c r="M96" s="126">
        <f t="shared" si="11"/>
        <v>0</v>
      </c>
    </row>
    <row r="97" spans="1:13">
      <c r="A97">
        <f>'Mapping Table'!A98</f>
        <v>94</v>
      </c>
      <c r="B97" s="17">
        <f>'Mapping Table'!C98</f>
        <v>0</v>
      </c>
      <c r="C97" s="17">
        <f>'Mapping Table'!D98</f>
        <v>0</v>
      </c>
      <c r="D97" s="118" t="s">
        <v>618</v>
      </c>
      <c r="E97" s="117">
        <v>1</v>
      </c>
      <c r="F97" s="121">
        <f>IF(D97="N",'Cost Per Part'!$D$2,IF(D97="P",-'Cost Per Part'!$D$2,0))</f>
        <v>0</v>
      </c>
      <c r="G97" s="121">
        <f>IF(D97="N",'Cost Per Part'!$D$3,IF(D97="P",-'Cost Per Part'!$D$3,0))</f>
        <v>0</v>
      </c>
      <c r="H97" s="121">
        <f>IF(OR(D97="Y",D97="N"),-(1-E97)*'Cost Per Part'!$D$3,0)</f>
        <v>0</v>
      </c>
      <c r="I97" s="122">
        <f t="shared" si="8"/>
        <v>0</v>
      </c>
      <c r="J97" s="122">
        <f t="shared" si="9"/>
        <v>0</v>
      </c>
      <c r="K97" s="122">
        <f t="shared" si="10"/>
        <v>0</v>
      </c>
      <c r="L97" s="126">
        <f t="shared" si="12"/>
        <v>0</v>
      </c>
      <c r="M97" s="126">
        <f t="shared" si="11"/>
        <v>0</v>
      </c>
    </row>
    <row r="98" spans="1:13">
      <c r="A98">
        <f>'Mapping Table'!A99</f>
        <v>95</v>
      </c>
      <c r="B98" s="17">
        <f>'Mapping Table'!C99</f>
        <v>0</v>
      </c>
      <c r="C98" s="17">
        <f>'Mapping Table'!D99</f>
        <v>0</v>
      </c>
      <c r="D98" s="118" t="s">
        <v>618</v>
      </c>
      <c r="E98" s="117">
        <v>1</v>
      </c>
      <c r="F98" s="121">
        <f>IF(D98="N",'Cost Per Part'!$D$2,IF(D98="P",-'Cost Per Part'!$D$2,0))</f>
        <v>0</v>
      </c>
      <c r="G98" s="121">
        <f>IF(D98="N",'Cost Per Part'!$D$3,IF(D98="P",-'Cost Per Part'!$D$3,0))</f>
        <v>0</v>
      </c>
      <c r="H98" s="121">
        <f>IF(OR(D98="Y",D98="N"),-(1-E98)*'Cost Per Part'!$D$3,0)</f>
        <v>0</v>
      </c>
      <c r="I98" s="122">
        <f t="shared" si="8"/>
        <v>0</v>
      </c>
      <c r="J98" s="122">
        <f t="shared" si="9"/>
        <v>0</v>
      </c>
      <c r="K98" s="122">
        <f t="shared" si="10"/>
        <v>0</v>
      </c>
      <c r="L98" s="126">
        <f t="shared" si="12"/>
        <v>0</v>
      </c>
      <c r="M98" s="126">
        <f t="shared" si="11"/>
        <v>0</v>
      </c>
    </row>
    <row r="99" spans="1:13">
      <c r="A99">
        <f>'Mapping Table'!A100</f>
        <v>96</v>
      </c>
      <c r="B99" s="17">
        <f>'Mapping Table'!C100</f>
        <v>0</v>
      </c>
      <c r="C99" s="17">
        <f>'Mapping Table'!D100</f>
        <v>0</v>
      </c>
      <c r="D99" s="118" t="s">
        <v>618</v>
      </c>
      <c r="E99" s="117">
        <v>1</v>
      </c>
      <c r="F99" s="121">
        <f>IF(D99="N",'Cost Per Part'!$D$2,IF(D99="P",-'Cost Per Part'!$D$2,0))</f>
        <v>0</v>
      </c>
      <c r="G99" s="121">
        <f>IF(D99="N",'Cost Per Part'!$D$3,IF(D99="P",-'Cost Per Part'!$D$3,0))</f>
        <v>0</v>
      </c>
      <c r="H99" s="121">
        <f>IF(OR(D99="Y",D99="N"),-(1-E99)*'Cost Per Part'!$D$3,0)</f>
        <v>0</v>
      </c>
      <c r="I99" s="122">
        <f t="shared" si="8"/>
        <v>0</v>
      </c>
      <c r="J99" s="122">
        <f t="shared" si="9"/>
        <v>0</v>
      </c>
      <c r="K99" s="122">
        <f t="shared" si="10"/>
        <v>0</v>
      </c>
      <c r="L99" s="126">
        <f t="shared" si="12"/>
        <v>0</v>
      </c>
      <c r="M99" s="126">
        <f t="shared" si="11"/>
        <v>0</v>
      </c>
    </row>
    <row r="100" spans="1:13">
      <c r="A100">
        <f>'Mapping Table'!A101</f>
        <v>97</v>
      </c>
      <c r="B100" s="17">
        <f>'Mapping Table'!C101</f>
        <v>0</v>
      </c>
      <c r="C100" s="17">
        <f>'Mapping Table'!D101</f>
        <v>0</v>
      </c>
      <c r="D100" s="118" t="s">
        <v>618</v>
      </c>
      <c r="E100" s="117">
        <v>1</v>
      </c>
      <c r="F100" s="121">
        <f>IF(D100="N",'Cost Per Part'!$D$2,IF(D100="P",-'Cost Per Part'!$D$2,0))</f>
        <v>0</v>
      </c>
      <c r="G100" s="121">
        <f>IF(D100="N",'Cost Per Part'!$D$3,IF(D100="P",-'Cost Per Part'!$D$3,0))</f>
        <v>0</v>
      </c>
      <c r="H100" s="121">
        <f>IF(OR(D100="Y",D100="N"),-(1-E100)*'Cost Per Part'!$D$3,0)</f>
        <v>0</v>
      </c>
      <c r="I100" s="122">
        <f t="shared" si="8"/>
        <v>0</v>
      </c>
      <c r="J100" s="122">
        <f t="shared" si="9"/>
        <v>0</v>
      </c>
      <c r="K100" s="122">
        <f t="shared" si="10"/>
        <v>0</v>
      </c>
      <c r="L100" s="126">
        <f t="shared" si="12"/>
        <v>0</v>
      </c>
      <c r="M100" s="126">
        <f t="shared" si="11"/>
        <v>0</v>
      </c>
    </row>
    <row r="101" spans="1:13">
      <c r="A101">
        <f>'Mapping Table'!A102</f>
        <v>98</v>
      </c>
      <c r="B101" s="17">
        <f>'Mapping Table'!C102</f>
        <v>0</v>
      </c>
      <c r="C101" s="17">
        <f>'Mapping Table'!D102</f>
        <v>0</v>
      </c>
      <c r="D101" s="118" t="s">
        <v>618</v>
      </c>
      <c r="E101" s="117">
        <v>1</v>
      </c>
      <c r="F101" s="121">
        <f>IF(D101="N",'Cost Per Part'!$D$2,IF(D101="P",-'Cost Per Part'!$D$2,0))</f>
        <v>0</v>
      </c>
      <c r="G101" s="121">
        <f>IF(D101="N",'Cost Per Part'!$D$3,IF(D101="P",-'Cost Per Part'!$D$3,0))</f>
        <v>0</v>
      </c>
      <c r="H101" s="121">
        <f>IF(OR(D101="Y",D101="N"),-(1-E101)*'Cost Per Part'!$D$3,0)</f>
        <v>0</v>
      </c>
      <c r="I101" s="122">
        <f t="shared" si="8"/>
        <v>0</v>
      </c>
      <c r="J101" s="122">
        <f t="shared" si="9"/>
        <v>0</v>
      </c>
      <c r="K101" s="122">
        <f t="shared" si="10"/>
        <v>0</v>
      </c>
      <c r="L101" s="126">
        <f t="shared" si="12"/>
        <v>0</v>
      </c>
      <c r="M101" s="126">
        <f t="shared" si="11"/>
        <v>0</v>
      </c>
    </row>
    <row r="102" spans="1:13">
      <c r="A102">
        <f>'Mapping Table'!A103</f>
        <v>99</v>
      </c>
      <c r="B102" s="17">
        <f>'Mapping Table'!C103</f>
        <v>0</v>
      </c>
      <c r="C102" s="17">
        <f>'Mapping Table'!D103</f>
        <v>0</v>
      </c>
      <c r="D102" s="118" t="s">
        <v>618</v>
      </c>
      <c r="E102" s="117">
        <v>1</v>
      </c>
      <c r="F102" s="121">
        <f>IF(D102="N",'Cost Per Part'!$D$2,IF(D102="P",-'Cost Per Part'!$D$2,0))</f>
        <v>0</v>
      </c>
      <c r="G102" s="121">
        <f>IF(D102="N",'Cost Per Part'!$D$3,IF(D102="P",-'Cost Per Part'!$D$3,0))</f>
        <v>0</v>
      </c>
      <c r="H102" s="121">
        <f>IF(OR(D102="Y",D102="N"),-(1-E102)*'Cost Per Part'!$D$3,0)</f>
        <v>0</v>
      </c>
      <c r="I102" s="122">
        <f t="shared" si="8"/>
        <v>0</v>
      </c>
      <c r="J102" s="122">
        <f t="shared" si="9"/>
        <v>0</v>
      </c>
      <c r="K102" s="122">
        <f t="shared" si="10"/>
        <v>0</v>
      </c>
      <c r="L102" s="126">
        <f t="shared" si="12"/>
        <v>0</v>
      </c>
      <c r="M102" s="126">
        <f t="shared" si="11"/>
        <v>0</v>
      </c>
    </row>
    <row r="103" spans="1:13">
      <c r="A103">
        <f>'Mapping Table'!A104</f>
        <v>100</v>
      </c>
      <c r="B103" s="17">
        <f>'Mapping Table'!C104</f>
        <v>0</v>
      </c>
      <c r="C103" s="17">
        <f>'Mapping Table'!D104</f>
        <v>0</v>
      </c>
      <c r="D103" s="118" t="s">
        <v>618</v>
      </c>
      <c r="E103" s="117">
        <v>1</v>
      </c>
      <c r="F103" s="121">
        <f>IF(D103="N",'Cost Per Part'!$D$2,IF(D103="P",-'Cost Per Part'!$D$2,0))</f>
        <v>0</v>
      </c>
      <c r="G103" s="121">
        <f>IF(D103="N",'Cost Per Part'!$D$3,IF(D103="P",-'Cost Per Part'!$D$3,0))</f>
        <v>0</v>
      </c>
      <c r="H103" s="121">
        <f>IF(OR(D103="Y",D103="N"),-(1-E103)*'Cost Per Part'!$D$3,0)</f>
        <v>0</v>
      </c>
      <c r="I103" s="122">
        <f t="shared" si="8"/>
        <v>0</v>
      </c>
      <c r="J103" s="122">
        <f t="shared" si="9"/>
        <v>0</v>
      </c>
      <c r="K103" s="122">
        <f t="shared" si="10"/>
        <v>0</v>
      </c>
      <c r="L103" s="126">
        <f t="shared" si="12"/>
        <v>0</v>
      </c>
      <c r="M103" s="126">
        <f t="shared" si="11"/>
        <v>0</v>
      </c>
    </row>
    <row r="104" spans="1:13">
      <c r="A104">
        <f>'Mapping Table'!A105</f>
        <v>101</v>
      </c>
      <c r="B104" s="17">
        <f>'Mapping Table'!C105</f>
        <v>0</v>
      </c>
      <c r="C104" s="17">
        <f>'Mapping Table'!D105</f>
        <v>0</v>
      </c>
      <c r="D104" s="118" t="s">
        <v>618</v>
      </c>
      <c r="E104" s="117">
        <v>1</v>
      </c>
      <c r="F104" s="121">
        <f>IF(D104="N",'Cost Per Part'!$D$2,IF(D104="P",-'Cost Per Part'!$D$2,0))</f>
        <v>0</v>
      </c>
      <c r="G104" s="121">
        <f>IF(D104="N",'Cost Per Part'!$D$3,IF(D104="P",-'Cost Per Part'!$D$3,0))</f>
        <v>0</v>
      </c>
      <c r="H104" s="121">
        <f>IF(OR(D104="Y",D104="N"),-(1-E104)*'Cost Per Part'!$D$3,0)</f>
        <v>0</v>
      </c>
      <c r="I104" s="122">
        <f t="shared" si="8"/>
        <v>0</v>
      </c>
      <c r="J104" s="122">
        <f t="shared" si="9"/>
        <v>0</v>
      </c>
      <c r="K104" s="122">
        <f t="shared" si="10"/>
        <v>0</v>
      </c>
      <c r="L104" s="126">
        <f t="shared" si="12"/>
        <v>0</v>
      </c>
      <c r="M104" s="126">
        <f t="shared" si="11"/>
        <v>0</v>
      </c>
    </row>
    <row r="105" spans="1:13">
      <c r="A105">
        <f>'Mapping Table'!A106</f>
        <v>102</v>
      </c>
      <c r="B105" s="17">
        <f>'Mapping Table'!C106</f>
        <v>0</v>
      </c>
      <c r="C105" s="17">
        <f>'Mapping Table'!D106</f>
        <v>0</v>
      </c>
      <c r="D105" s="118" t="s">
        <v>618</v>
      </c>
      <c r="E105" s="117">
        <v>1</v>
      </c>
      <c r="F105" s="121">
        <f>IF(D105="N",'Cost Per Part'!$D$2,IF(D105="P",-'Cost Per Part'!$D$2,0))</f>
        <v>0</v>
      </c>
      <c r="G105" s="121">
        <f>IF(D105="N",'Cost Per Part'!$D$3,IF(D105="P",-'Cost Per Part'!$D$3,0))</f>
        <v>0</v>
      </c>
      <c r="H105" s="121">
        <f>IF(OR(D105="Y",D105="N"),-(1-E105)*'Cost Per Part'!$D$3,0)</f>
        <v>0</v>
      </c>
      <c r="I105" s="122">
        <f t="shared" si="8"/>
        <v>0</v>
      </c>
      <c r="J105" s="122">
        <f t="shared" si="9"/>
        <v>0</v>
      </c>
      <c r="K105" s="122">
        <f t="shared" si="10"/>
        <v>0</v>
      </c>
      <c r="L105" s="126">
        <f t="shared" si="12"/>
        <v>0</v>
      </c>
      <c r="M105" s="126">
        <f t="shared" si="11"/>
        <v>0</v>
      </c>
    </row>
    <row r="106" spans="1:13">
      <c r="A106">
        <f>'Mapping Table'!A107</f>
        <v>0</v>
      </c>
    </row>
    <row r="107" spans="1:13">
      <c r="A107">
        <f>'Mapping Table'!A108</f>
        <v>0</v>
      </c>
    </row>
    <row r="108" spans="1:13">
      <c r="A108">
        <f>'Mapping Table'!A109</f>
        <v>0</v>
      </c>
    </row>
    <row r="109" spans="1:13">
      <c r="A109">
        <f>'Mapping Table'!A110</f>
        <v>0</v>
      </c>
    </row>
    <row r="110" spans="1:13">
      <c r="A110">
        <f>'Mapping Table'!A111</f>
        <v>0</v>
      </c>
    </row>
    <row r="111" spans="1:13">
      <c r="A111">
        <f>'Mapping Table'!A112</f>
        <v>0</v>
      </c>
    </row>
    <row r="112" spans="1:13">
      <c r="A112">
        <f>'Mapping Table'!A113</f>
        <v>0</v>
      </c>
    </row>
  </sheetData>
  <mergeCells count="5">
    <mergeCell ref="B2:C2"/>
    <mergeCell ref="F1:H1"/>
    <mergeCell ref="I1:M1"/>
    <mergeCell ref="D1:E1"/>
    <mergeCell ref="A1:C1"/>
  </mergeCells>
  <conditionalFormatting sqref="B4:B105">
    <cfRule type="expression" dxfId="8" priority="1">
      <formula>SEARCH("Q",$B4)</formula>
    </cfRule>
    <cfRule type="expression" dxfId="7" priority="3">
      <formula>SEARCH("N",$B4)</formula>
    </cfRule>
  </conditionalFormatting>
  <conditionalFormatting sqref="C4:C105">
    <cfRule type="expression" dxfId="6" priority="2">
      <formula>SEARCH("N",$C4)</formula>
    </cfRule>
  </conditionalFormatting>
  <dataValidations count="1">
    <dataValidation type="list" allowBlank="1" showInputMessage="1" showErrorMessage="1" sqref="D4:D105">
      <formula1>"P,N,Y, -"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workbookViewId="0">
      <selection activeCell="F17" sqref="F17"/>
    </sheetView>
  </sheetViews>
  <sheetFormatPr defaultRowHeight="15"/>
  <cols>
    <col min="1" max="1" width="17.7109375" customWidth="1"/>
    <col min="2" max="3" width="9.85546875" style="17" customWidth="1"/>
    <col min="4" max="4" width="19.85546875" customWidth="1"/>
    <col min="5" max="5" width="18.42578125" customWidth="1"/>
    <col min="6" max="6" width="12.7109375" customWidth="1"/>
    <col min="12" max="12" width="9.5703125" customWidth="1"/>
    <col min="18" max="18" width="13.85546875" customWidth="1"/>
    <col min="21" max="21" width="74" bestFit="1" customWidth="1"/>
  </cols>
  <sheetData>
    <row r="1" spans="1:21" ht="15.75" thickBot="1">
      <c r="A1" s="214" t="s">
        <v>601</v>
      </c>
      <c r="B1" s="214"/>
      <c r="C1" s="220"/>
      <c r="D1" s="227" t="s">
        <v>622</v>
      </c>
      <c r="E1" s="228"/>
      <c r="F1" s="229"/>
      <c r="G1" s="224" t="s">
        <v>623</v>
      </c>
      <c r="H1" s="225"/>
      <c r="I1" s="225"/>
      <c r="J1" s="225"/>
      <c r="K1" s="226"/>
      <c r="L1" s="221" t="s">
        <v>624</v>
      </c>
      <c r="M1" s="222"/>
      <c r="N1" s="222"/>
      <c r="O1" s="222"/>
      <c r="P1" s="222"/>
      <c r="Q1" s="222"/>
      <c r="R1" s="223"/>
    </row>
    <row r="2" spans="1:21" ht="15.75" thickBot="1">
      <c r="A2" s="3"/>
      <c r="B2" s="190" t="s">
        <v>12</v>
      </c>
      <c r="C2" s="191"/>
      <c r="D2" s="115" t="s">
        <v>605</v>
      </c>
      <c r="E2" s="116" t="s">
        <v>606</v>
      </c>
      <c r="F2" s="116" t="s">
        <v>625</v>
      </c>
      <c r="G2" s="124" t="s">
        <v>607</v>
      </c>
      <c r="H2" s="119" t="s">
        <v>626</v>
      </c>
      <c r="I2" s="119" t="s">
        <v>626</v>
      </c>
      <c r="J2" s="119" t="s">
        <v>626</v>
      </c>
      <c r="K2" s="119" t="s">
        <v>608</v>
      </c>
      <c r="L2" s="120" t="s">
        <v>626</v>
      </c>
      <c r="M2" s="120" t="s">
        <v>626</v>
      </c>
      <c r="N2" s="120" t="s">
        <v>626</v>
      </c>
      <c r="O2" s="120" t="s">
        <v>626</v>
      </c>
      <c r="P2" s="120" t="s">
        <v>626</v>
      </c>
      <c r="Q2" s="120" t="s">
        <v>608</v>
      </c>
      <c r="R2" s="120" t="s">
        <v>610</v>
      </c>
      <c r="T2" s="144" t="s">
        <v>611</v>
      </c>
      <c r="U2" s="145"/>
    </row>
    <row r="3" spans="1:21" ht="15.75" thickBot="1">
      <c r="A3" s="3" t="s">
        <v>25</v>
      </c>
      <c r="B3" s="5" t="s">
        <v>19</v>
      </c>
      <c r="C3" s="5" t="s">
        <v>20</v>
      </c>
      <c r="D3" s="115" t="s">
        <v>612</v>
      </c>
      <c r="E3" s="116" t="s">
        <v>613</v>
      </c>
      <c r="F3" s="116" t="s">
        <v>578</v>
      </c>
      <c r="G3" s="119" t="s">
        <v>575</v>
      </c>
      <c r="H3" s="119" t="s">
        <v>6</v>
      </c>
      <c r="I3" s="119" t="s">
        <v>627</v>
      </c>
      <c r="J3" s="119" t="s">
        <v>628</v>
      </c>
      <c r="K3" s="119" t="s">
        <v>628</v>
      </c>
      <c r="L3" s="120" t="s">
        <v>575</v>
      </c>
      <c r="M3" s="120" t="s">
        <v>6</v>
      </c>
      <c r="N3" s="120" t="s">
        <v>627</v>
      </c>
      <c r="O3" s="120" t="s">
        <v>629</v>
      </c>
      <c r="P3" s="120" t="s">
        <v>614</v>
      </c>
      <c r="Q3" s="120" t="s">
        <v>614</v>
      </c>
      <c r="R3" s="120" t="s">
        <v>615</v>
      </c>
      <c r="T3" s="141" t="s">
        <v>616</v>
      </c>
      <c r="U3" s="142" t="s">
        <v>617</v>
      </c>
    </row>
    <row r="4" spans="1:21">
      <c r="A4" t="str">
        <f>'Mapping Table'!J5</f>
        <v>QXFA-108</v>
      </c>
      <c r="B4" s="17" t="str">
        <f>'Mapping Table'!K5</f>
        <v>N</v>
      </c>
      <c r="C4" s="17" t="str">
        <f>'Mapping Table'!L5</f>
        <v>N</v>
      </c>
      <c r="D4" s="118" t="s">
        <v>28</v>
      </c>
      <c r="E4" s="117">
        <v>1</v>
      </c>
      <c r="F4" s="117">
        <v>0</v>
      </c>
      <c r="G4" s="121">
        <f>IF(D4="N",'Cost Per Part'!$D$2,IF(D4="P",-'Cost Per Part'!$D$2,0))</f>
        <v>0</v>
      </c>
      <c r="H4" s="121">
        <f>IF(D4="N",'Cost Per Part'!$D$3,IF(D4="P",-'Cost Per Part'!$D$3,0))</f>
        <v>0</v>
      </c>
      <c r="I4" s="121">
        <f>IF(D4="N",(1-F4)*'Cost Per Part'!$D$4,IF(D4="P",-'Cost Per Part'!$D$4,IF(D4="Y",-(F4)*'Cost Per Part'!$D$4,0)))</f>
        <v>0</v>
      </c>
      <c r="J4" s="121">
        <f>IF(D4="N",'Cost Per Part'!$D$5,IF(D4="P",-'Cost Per Part'!$D$5,0))</f>
        <v>0</v>
      </c>
      <c r="K4" s="121">
        <f>IF(OR(D4="Y", D4="N"),-(1-E4)*'Cost Per Part'!$D$5,0)</f>
        <v>0</v>
      </c>
      <c r="L4" s="122">
        <f>G4</f>
        <v>0</v>
      </c>
      <c r="M4" s="122">
        <f>H4</f>
        <v>0</v>
      </c>
      <c r="N4" s="122">
        <f>I4</f>
        <v>0</v>
      </c>
      <c r="O4" s="122">
        <f>J4</f>
        <v>0</v>
      </c>
      <c r="P4" s="122">
        <f>SUM(L4:O4)</f>
        <v>0</v>
      </c>
      <c r="Q4" s="122">
        <f>K4</f>
        <v>0</v>
      </c>
      <c r="R4" s="126">
        <f>P4+Q4</f>
        <v>0</v>
      </c>
      <c r="T4" s="143" t="s">
        <v>33</v>
      </c>
      <c r="U4" s="142" t="s">
        <v>619</v>
      </c>
    </row>
    <row r="5" spans="1:21">
      <c r="A5" t="str">
        <f>'Mapping Table'!J6</f>
        <v>QXFA-109</v>
      </c>
      <c r="B5" s="17" t="str">
        <f>'Mapping Table'!K6</f>
        <v>Q</v>
      </c>
      <c r="C5" s="17">
        <f>'Mapping Table'!L6</f>
        <v>0</v>
      </c>
      <c r="D5" s="118" t="s">
        <v>33</v>
      </c>
      <c r="E5" s="117">
        <v>1</v>
      </c>
      <c r="F5" s="117">
        <v>0</v>
      </c>
      <c r="G5" s="121">
        <f>IF(D5="N",'Cost Per Part'!$D$2,IF(D5="P",-'Cost Per Part'!$D$2,0))</f>
        <v>235</v>
      </c>
      <c r="H5" s="121">
        <f>IF(D5="N",'Cost Per Part'!$D$3,IF(D5="P",-'Cost Per Part'!$D$3,0))</f>
        <v>52.222222222222221</v>
      </c>
      <c r="I5" s="121">
        <f>IF(D5="N",(1-F5)*'Cost Per Part'!$D$4,IF(D5="P",-'Cost Per Part'!$D$4,IF(D5="Y",-(F5)*'Cost Per Part'!$D$4,0)))</f>
        <v>48</v>
      </c>
      <c r="J5" s="121">
        <f>IF(D5="N",'Cost Per Part'!$D$5,IF(D5="P",-'Cost Per Part'!$D$5,0))</f>
        <v>225.14285714285714</v>
      </c>
      <c r="K5" s="121">
        <f>IF(OR(D5="Y", D5="N"),-(1-E5)*'Cost Per Part'!$D$5,0)</f>
        <v>0</v>
      </c>
      <c r="L5" s="122">
        <f t="shared" ref="L5:L36" si="0">L4+G5</f>
        <v>235</v>
      </c>
      <c r="M5" s="122">
        <f t="shared" ref="M5:M36" si="1">M4+H5</f>
        <v>52.222222222222221</v>
      </c>
      <c r="N5" s="122">
        <f t="shared" ref="N5:N36" si="2">N4+I5</f>
        <v>48</v>
      </c>
      <c r="O5" s="122">
        <f t="shared" ref="O5:O36" si="3">O4+J5</f>
        <v>225.14285714285714</v>
      </c>
      <c r="P5" s="122">
        <f t="shared" ref="P5:P53" si="4">SUM(L5:O5)</f>
        <v>560.3650793650794</v>
      </c>
      <c r="Q5" s="122">
        <f>K5+Q4</f>
        <v>0</v>
      </c>
      <c r="R5" s="126">
        <f t="shared" ref="R5:R53" si="5">P5+Q5</f>
        <v>560.3650793650794</v>
      </c>
      <c r="T5" s="143" t="s">
        <v>28</v>
      </c>
      <c r="U5" s="142" t="s">
        <v>620</v>
      </c>
    </row>
    <row r="6" spans="1:21">
      <c r="A6" t="str">
        <f>'Mapping Table'!J7</f>
        <v>QXFA-110</v>
      </c>
      <c r="B6" s="17" t="str">
        <f>'Mapping Table'!K7</f>
        <v>Y</v>
      </c>
      <c r="C6" s="17">
        <f>'Mapping Table'!L7</f>
        <v>0</v>
      </c>
      <c r="D6" s="118" t="s">
        <v>618</v>
      </c>
      <c r="E6" s="117">
        <v>1</v>
      </c>
      <c r="F6" s="117">
        <v>0</v>
      </c>
      <c r="G6" s="121">
        <f>IF(D6="N",'Cost Per Part'!$D$2,IF(D6="P",-'Cost Per Part'!$D$2,0))</f>
        <v>0</v>
      </c>
      <c r="H6" s="121">
        <f>IF(D6="N",'Cost Per Part'!$D$3,IF(D6="P",-'Cost Per Part'!$D$3,0))</f>
        <v>0</v>
      </c>
      <c r="I6" s="121">
        <f>IF(D6="N",(1-F6)*'Cost Per Part'!$D$4,IF(D6="P",-'Cost Per Part'!$D$4,IF(D6="Y",-(F6)*'Cost Per Part'!$D$4,0)))</f>
        <v>0</v>
      </c>
      <c r="J6" s="121">
        <f>IF(D6="N",'Cost Per Part'!$D$5,IF(D6="P",-'Cost Per Part'!$D$5,0))</f>
        <v>0</v>
      </c>
      <c r="K6" s="121">
        <f>IF(OR(D6="Y", D6="N"),-(1-E6)*'Cost Per Part'!$D$5,0)</f>
        <v>0</v>
      </c>
      <c r="L6" s="122">
        <f t="shared" si="0"/>
        <v>235</v>
      </c>
      <c r="M6" s="122">
        <f t="shared" si="1"/>
        <v>52.222222222222221</v>
      </c>
      <c r="N6" s="122">
        <f t="shared" si="2"/>
        <v>48</v>
      </c>
      <c r="O6" s="122">
        <f t="shared" si="3"/>
        <v>225.14285714285714</v>
      </c>
      <c r="P6" s="122">
        <f t="shared" si="4"/>
        <v>560.3650793650794</v>
      </c>
      <c r="Q6" s="122">
        <f t="shared" ref="Q6:Q53" si="6">K6+Q5</f>
        <v>0</v>
      </c>
      <c r="R6" s="126">
        <f t="shared" si="5"/>
        <v>560.3650793650794</v>
      </c>
      <c r="T6" s="143" t="s">
        <v>618</v>
      </c>
      <c r="U6" s="142" t="s">
        <v>621</v>
      </c>
    </row>
    <row r="7" spans="1:21">
      <c r="A7" t="str">
        <f>'Mapping Table'!J8</f>
        <v>QXFP 06</v>
      </c>
      <c r="B7" s="17" t="str">
        <f>'Mapping Table'!K8</f>
        <v>Y</v>
      </c>
      <c r="C7" s="17">
        <f>'Mapping Table'!L8</f>
        <v>0</v>
      </c>
      <c r="D7" s="118" t="s">
        <v>618</v>
      </c>
      <c r="E7" s="117">
        <v>1</v>
      </c>
      <c r="F7" s="117">
        <v>0</v>
      </c>
      <c r="G7" s="121">
        <f>IF(D7="N",'Cost Per Part'!$D$2,IF(D7="P",-'Cost Per Part'!$D$2,0))</f>
        <v>0</v>
      </c>
      <c r="H7" s="121">
        <f>IF(D7="N",'Cost Per Part'!$D$3,IF(D7="P",-'Cost Per Part'!$D$3,0))</f>
        <v>0</v>
      </c>
      <c r="I7" s="121">
        <f>IF(D7="N",(1-F7)*'Cost Per Part'!$D$4,IF(D7="P",-'Cost Per Part'!$D$4,IF(D7="Y",-(F7)*'Cost Per Part'!$D$4,0)))</f>
        <v>0</v>
      </c>
      <c r="J7" s="121">
        <f>IF(D7="N",'Cost Per Part'!$D$5,IF(D7="P",-'Cost Per Part'!$D$5,0))</f>
        <v>0</v>
      </c>
      <c r="K7" s="121">
        <f>IF(OR(D7="Y", D7="N"),-(1-E7)*'Cost Per Part'!$D$5,0)</f>
        <v>0</v>
      </c>
      <c r="L7" s="122">
        <f t="shared" si="0"/>
        <v>235</v>
      </c>
      <c r="M7" s="122">
        <f t="shared" si="1"/>
        <v>52.222222222222221</v>
      </c>
      <c r="N7" s="122">
        <f t="shared" si="2"/>
        <v>48</v>
      </c>
      <c r="O7" s="122">
        <f t="shared" si="3"/>
        <v>225.14285714285714</v>
      </c>
      <c r="P7" s="122">
        <f t="shared" si="4"/>
        <v>560.3650793650794</v>
      </c>
      <c r="Q7" s="122">
        <f t="shared" si="6"/>
        <v>0</v>
      </c>
      <c r="R7" s="126">
        <f t="shared" si="5"/>
        <v>560.3650793650794</v>
      </c>
    </row>
    <row r="8" spans="1:21">
      <c r="A8" t="str">
        <f>'Mapping Table'!J9</f>
        <v>QXFA-111</v>
      </c>
      <c r="B8" s="17" t="str">
        <f>'Mapping Table'!K9</f>
        <v>Y</v>
      </c>
      <c r="C8" s="17">
        <f>'Mapping Table'!L9</f>
        <v>0</v>
      </c>
      <c r="D8" s="118" t="s">
        <v>618</v>
      </c>
      <c r="E8" s="117">
        <v>1</v>
      </c>
      <c r="F8" s="117">
        <v>0</v>
      </c>
      <c r="G8" s="121">
        <f>IF(D8="N",'Cost Per Part'!$D$2,IF(D8="P",-'Cost Per Part'!$D$2,0))</f>
        <v>0</v>
      </c>
      <c r="H8" s="121">
        <f>IF(D8="N",'Cost Per Part'!$D$3,IF(D8="P",-'Cost Per Part'!$D$3,0))</f>
        <v>0</v>
      </c>
      <c r="I8" s="121">
        <f>IF(D8="N",(1-F8)*'Cost Per Part'!$D$4,IF(D8="P",-'Cost Per Part'!$D$4,IF(D8="Y",-(F8)*'Cost Per Part'!$D$4,0)))</f>
        <v>0</v>
      </c>
      <c r="J8" s="121">
        <f>IF(D8="N",'Cost Per Part'!$D$5,IF(D8="P",-'Cost Per Part'!$D$5,0))</f>
        <v>0</v>
      </c>
      <c r="K8" s="121">
        <f>IF(OR(D8="Y", D8="N"),-(1-E8)*'Cost Per Part'!$D$5,0)</f>
        <v>0</v>
      </c>
      <c r="L8" s="122">
        <f t="shared" si="0"/>
        <v>235</v>
      </c>
      <c r="M8" s="122">
        <f t="shared" si="1"/>
        <v>52.222222222222221</v>
      </c>
      <c r="N8" s="122">
        <f t="shared" si="2"/>
        <v>48</v>
      </c>
      <c r="O8" s="122">
        <f t="shared" si="3"/>
        <v>225.14285714285714</v>
      </c>
      <c r="P8" s="122">
        <f t="shared" si="4"/>
        <v>560.3650793650794</v>
      </c>
      <c r="Q8" s="122">
        <f t="shared" si="6"/>
        <v>0</v>
      </c>
      <c r="R8" s="126">
        <f t="shared" si="5"/>
        <v>560.3650793650794</v>
      </c>
    </row>
    <row r="9" spans="1:21">
      <c r="A9" t="str">
        <f>'Mapping Table'!J10</f>
        <v>QXFA-112</v>
      </c>
      <c r="B9" s="17" t="str">
        <f>'Mapping Table'!K10</f>
        <v>CY-AF</v>
      </c>
      <c r="C9" s="17">
        <f>'Mapping Table'!L10</f>
        <v>0</v>
      </c>
      <c r="D9" s="118" t="s">
        <v>618</v>
      </c>
      <c r="E9" s="117">
        <v>1</v>
      </c>
      <c r="F9" s="117">
        <v>0</v>
      </c>
      <c r="G9" s="121">
        <f>IF(D9="N",'Cost Per Part'!$D$2,IF(D9="P",-'Cost Per Part'!$D$2,0))</f>
        <v>0</v>
      </c>
      <c r="H9" s="121">
        <f>IF(D9="N",'Cost Per Part'!$D$3,IF(D9="P",-'Cost Per Part'!$D$3,0))</f>
        <v>0</v>
      </c>
      <c r="I9" s="121">
        <f>IF(D9="N",(1-F9)*'Cost Per Part'!$D$4,IF(D9="P",-'Cost Per Part'!$D$4,IF(D9="Y",-(F9)*'Cost Per Part'!$D$4,0)))</f>
        <v>0</v>
      </c>
      <c r="J9" s="121">
        <f>IF(D9="N",'Cost Per Part'!$D$5,IF(D9="P",-'Cost Per Part'!$D$5,0))</f>
        <v>0</v>
      </c>
      <c r="K9" s="121">
        <f>IF(OR(D9="Y", D9="N"),-(1-E9)*'Cost Per Part'!$D$5,0)</f>
        <v>0</v>
      </c>
      <c r="L9" s="122">
        <f t="shared" si="0"/>
        <v>235</v>
      </c>
      <c r="M9" s="122">
        <f t="shared" si="1"/>
        <v>52.222222222222221</v>
      </c>
      <c r="N9" s="122">
        <f t="shared" si="2"/>
        <v>48</v>
      </c>
      <c r="O9" s="122">
        <f t="shared" si="3"/>
        <v>225.14285714285714</v>
      </c>
      <c r="P9" s="122">
        <f t="shared" si="4"/>
        <v>560.3650793650794</v>
      </c>
      <c r="Q9" s="122">
        <f t="shared" si="6"/>
        <v>0</v>
      </c>
      <c r="R9" s="126">
        <f t="shared" si="5"/>
        <v>560.3650793650794</v>
      </c>
    </row>
    <row r="10" spans="1:21">
      <c r="A10" t="str">
        <f>'Mapping Table'!J11</f>
        <v>QXFA-113</v>
      </c>
      <c r="B10" s="17" t="str">
        <f>'Mapping Table'!K11</f>
        <v>CY-AF</v>
      </c>
      <c r="C10" s="17">
        <f>'Mapping Table'!L11</f>
        <v>0</v>
      </c>
      <c r="D10" s="118" t="s">
        <v>618</v>
      </c>
      <c r="E10" s="117">
        <v>1</v>
      </c>
      <c r="F10" s="117">
        <v>0</v>
      </c>
      <c r="G10" s="121">
        <f>IF(D10="N",'Cost Per Part'!$D$2,IF(D10="P",-'Cost Per Part'!$D$2,0))</f>
        <v>0</v>
      </c>
      <c r="H10" s="121">
        <f>IF(D10="N",'Cost Per Part'!$D$3,IF(D10="P",-'Cost Per Part'!$D$3,0))</f>
        <v>0</v>
      </c>
      <c r="I10" s="121">
        <f>IF(D10="N",(1-F10)*'Cost Per Part'!$D$4,IF(D10="P",-'Cost Per Part'!$D$4,IF(D10="Y",-(F10)*'Cost Per Part'!$D$4,0)))</f>
        <v>0</v>
      </c>
      <c r="J10" s="121">
        <f>IF(D10="N",'Cost Per Part'!$D$5,IF(D10="P",-'Cost Per Part'!$D$5,0))</f>
        <v>0</v>
      </c>
      <c r="K10" s="121">
        <f>IF(OR(D10="Y", D10="N"),-(1-E10)*'Cost Per Part'!$D$5,0)</f>
        <v>0</v>
      </c>
      <c r="L10" s="122">
        <f t="shared" si="0"/>
        <v>235</v>
      </c>
      <c r="M10" s="122">
        <f t="shared" si="1"/>
        <v>52.222222222222221</v>
      </c>
      <c r="N10" s="122">
        <f t="shared" si="2"/>
        <v>48</v>
      </c>
      <c r="O10" s="122">
        <f t="shared" si="3"/>
        <v>225.14285714285714</v>
      </c>
      <c r="P10" s="122">
        <f t="shared" si="4"/>
        <v>560.3650793650794</v>
      </c>
      <c r="Q10" s="122">
        <f t="shared" si="6"/>
        <v>0</v>
      </c>
      <c r="R10" s="126">
        <f t="shared" si="5"/>
        <v>560.3650793650794</v>
      </c>
    </row>
    <row r="11" spans="1:21">
      <c r="A11" t="str">
        <f>'Mapping Table'!J12</f>
        <v>QXFA-114</v>
      </c>
      <c r="B11" s="17" t="str">
        <f>'Mapping Table'!K12</f>
        <v>Q</v>
      </c>
      <c r="C11" s="17">
        <f>'Mapping Table'!L12</f>
        <v>0</v>
      </c>
      <c r="D11" s="118" t="s">
        <v>618</v>
      </c>
      <c r="E11" s="117">
        <v>1</v>
      </c>
      <c r="F11" s="117">
        <v>0</v>
      </c>
      <c r="G11" s="121">
        <f>IF(D11="N",'Cost Per Part'!$D$2,IF(D11="P",-'Cost Per Part'!$D$2,0))</f>
        <v>0</v>
      </c>
      <c r="H11" s="121">
        <f>IF(D11="N",'Cost Per Part'!$D$3,IF(D11="P",-'Cost Per Part'!$D$3,0))</f>
        <v>0</v>
      </c>
      <c r="I11" s="121">
        <f>IF(D11="N",(1-F11)*'Cost Per Part'!$D$4,IF(D11="P",-'Cost Per Part'!$D$4,IF(D11="Y",-(F11)*'Cost Per Part'!$D$4,0)))</f>
        <v>0</v>
      </c>
      <c r="J11" s="121">
        <f>IF(D11="N",'Cost Per Part'!$D$5,IF(D11="P",-'Cost Per Part'!$D$5,0))</f>
        <v>0</v>
      </c>
      <c r="K11" s="121">
        <f>IF(OR(D11="Y", D11="N"),-(1-E11)*'Cost Per Part'!$D$5,0)</f>
        <v>0</v>
      </c>
      <c r="L11" s="122">
        <f t="shared" si="0"/>
        <v>235</v>
      </c>
      <c r="M11" s="122">
        <f t="shared" si="1"/>
        <v>52.222222222222221</v>
      </c>
      <c r="N11" s="122">
        <f t="shared" si="2"/>
        <v>48</v>
      </c>
      <c r="O11" s="122">
        <f t="shared" si="3"/>
        <v>225.14285714285714</v>
      </c>
      <c r="P11" s="122">
        <f t="shared" si="4"/>
        <v>560.3650793650794</v>
      </c>
      <c r="Q11" s="122">
        <f t="shared" si="6"/>
        <v>0</v>
      </c>
      <c r="R11" s="126">
        <f t="shared" si="5"/>
        <v>560.3650793650794</v>
      </c>
    </row>
    <row r="12" spans="1:21">
      <c r="A12" t="str">
        <f>'Mapping Table'!J13</f>
        <v>QXFA-115</v>
      </c>
      <c r="B12" s="17" t="str">
        <f>'Mapping Table'!K13</f>
        <v>CY-AF</v>
      </c>
      <c r="C12" s="17">
        <f>'Mapping Table'!L13</f>
        <v>0</v>
      </c>
      <c r="D12" s="118" t="s">
        <v>618</v>
      </c>
      <c r="E12" s="117">
        <v>1</v>
      </c>
      <c r="F12" s="117">
        <v>0</v>
      </c>
      <c r="G12" s="121">
        <f>IF(D12="N",'Cost Per Part'!$D$2,IF(D12="P",-'Cost Per Part'!$D$2,0))</f>
        <v>0</v>
      </c>
      <c r="H12" s="121">
        <f>IF(D12="N",'Cost Per Part'!$D$3,IF(D12="P",-'Cost Per Part'!$D$3,0))</f>
        <v>0</v>
      </c>
      <c r="I12" s="121">
        <f>IF(D12="N",(1-F12)*'Cost Per Part'!$D$4,IF(D12="P",-'Cost Per Part'!$D$4,IF(D12="Y",-(F12)*'Cost Per Part'!$D$4,0)))</f>
        <v>0</v>
      </c>
      <c r="J12" s="121">
        <f>IF(D12="N",'Cost Per Part'!$D$5,IF(D12="P",-'Cost Per Part'!$D$5,0))</f>
        <v>0</v>
      </c>
      <c r="K12" s="121">
        <f>IF(OR(D12="Y", D12="N"),-(1-E12)*'Cost Per Part'!$D$5,0)</f>
        <v>0</v>
      </c>
      <c r="L12" s="122">
        <f t="shared" si="0"/>
        <v>235</v>
      </c>
      <c r="M12" s="122">
        <f t="shared" si="1"/>
        <v>52.222222222222221</v>
      </c>
      <c r="N12" s="122">
        <f t="shared" si="2"/>
        <v>48</v>
      </c>
      <c r="O12" s="122">
        <f t="shared" si="3"/>
        <v>225.14285714285714</v>
      </c>
      <c r="P12" s="122">
        <f t="shared" si="4"/>
        <v>560.3650793650794</v>
      </c>
      <c r="Q12" s="122">
        <f t="shared" si="6"/>
        <v>0</v>
      </c>
      <c r="R12" s="126">
        <f t="shared" si="5"/>
        <v>560.3650793650794</v>
      </c>
    </row>
    <row r="13" spans="1:21">
      <c r="A13" t="str">
        <f>'Mapping Table'!J14</f>
        <v>QXFA-116</v>
      </c>
      <c r="B13" s="17" t="str">
        <f>'Mapping Table'!K14</f>
        <v>CY-AF</v>
      </c>
      <c r="C13" s="17">
        <f>'Mapping Table'!L14</f>
        <v>0</v>
      </c>
      <c r="D13" s="118" t="s">
        <v>618</v>
      </c>
      <c r="E13" s="117">
        <v>1</v>
      </c>
      <c r="F13" s="117">
        <v>0</v>
      </c>
      <c r="G13" s="121">
        <f>IF(D13="N",'Cost Per Part'!$D$2,IF(D13="P",-'Cost Per Part'!$D$2,0))</f>
        <v>0</v>
      </c>
      <c r="H13" s="121">
        <f>IF(D13="N",'Cost Per Part'!$D$3,IF(D13="P",-'Cost Per Part'!$D$3,0))</f>
        <v>0</v>
      </c>
      <c r="I13" s="121">
        <f>IF(D13="N",(1-F13)*'Cost Per Part'!$D$4,IF(D13="P",-'Cost Per Part'!$D$4,IF(D13="Y",-(F13)*'Cost Per Part'!$D$4,0)))</f>
        <v>0</v>
      </c>
      <c r="J13" s="121">
        <f>IF(D13="N",'Cost Per Part'!$D$5,IF(D13="P",-'Cost Per Part'!$D$5,0))</f>
        <v>0</v>
      </c>
      <c r="K13" s="121">
        <f>IF(OR(D13="Y", D13="N"),-(1-E13)*'Cost Per Part'!$D$5,0)</f>
        <v>0</v>
      </c>
      <c r="L13" s="122">
        <f t="shared" si="0"/>
        <v>235</v>
      </c>
      <c r="M13" s="122">
        <f t="shared" si="1"/>
        <v>52.222222222222221</v>
      </c>
      <c r="N13" s="122">
        <f t="shared" si="2"/>
        <v>48</v>
      </c>
      <c r="O13" s="122">
        <f t="shared" si="3"/>
        <v>225.14285714285714</v>
      </c>
      <c r="P13" s="122">
        <f t="shared" si="4"/>
        <v>560.3650793650794</v>
      </c>
      <c r="Q13" s="122">
        <f t="shared" si="6"/>
        <v>0</v>
      </c>
      <c r="R13" s="126">
        <f t="shared" si="5"/>
        <v>560.3650793650794</v>
      </c>
    </row>
    <row r="14" spans="1:21">
      <c r="A14" t="str">
        <f>'Mapping Table'!J15</f>
        <v>QXFA-117</v>
      </c>
      <c r="B14" s="17" t="str">
        <f>'Mapping Table'!K15</f>
        <v>CY-AF</v>
      </c>
      <c r="C14" s="17">
        <f>'Mapping Table'!L15</f>
        <v>0</v>
      </c>
      <c r="D14" s="118" t="s">
        <v>618</v>
      </c>
      <c r="E14" s="117">
        <v>1</v>
      </c>
      <c r="F14" s="117">
        <v>0</v>
      </c>
      <c r="G14" s="121">
        <f>IF(D14="N",'Cost Per Part'!$D$2,IF(D14="P",-'Cost Per Part'!$D$2,0))</f>
        <v>0</v>
      </c>
      <c r="H14" s="121">
        <f>IF(D14="N",'Cost Per Part'!$D$3,IF(D14="P",-'Cost Per Part'!$D$3,0))</f>
        <v>0</v>
      </c>
      <c r="I14" s="121">
        <f>IF(D14="N",(1-F14)*'Cost Per Part'!$D$4,IF(D14="P",-'Cost Per Part'!$D$4,IF(D14="Y",-(F14)*'Cost Per Part'!$D$4,0)))</f>
        <v>0</v>
      </c>
      <c r="J14" s="121">
        <f>IF(D14="N",'Cost Per Part'!$D$5,IF(D14="P",-'Cost Per Part'!$D$5,0))</f>
        <v>0</v>
      </c>
      <c r="K14" s="121">
        <f>IF(OR(D14="Y", D14="N"),-(1-E14)*'Cost Per Part'!$D$5,0)</f>
        <v>0</v>
      </c>
      <c r="L14" s="122">
        <f t="shared" si="0"/>
        <v>235</v>
      </c>
      <c r="M14" s="122">
        <f t="shared" si="1"/>
        <v>52.222222222222221</v>
      </c>
      <c r="N14" s="122">
        <f t="shared" si="2"/>
        <v>48</v>
      </c>
      <c r="O14" s="122">
        <f t="shared" si="3"/>
        <v>225.14285714285714</v>
      </c>
      <c r="P14" s="122">
        <f t="shared" si="4"/>
        <v>560.3650793650794</v>
      </c>
      <c r="Q14" s="122">
        <f t="shared" si="6"/>
        <v>0</v>
      </c>
      <c r="R14" s="126">
        <f t="shared" si="5"/>
        <v>560.3650793650794</v>
      </c>
    </row>
    <row r="15" spans="1:21">
      <c r="A15" t="str">
        <f>'Mapping Table'!J16</f>
        <v>QXFA-118</v>
      </c>
      <c r="B15" s="17" t="str">
        <f>'Mapping Table'!K16</f>
        <v>N</v>
      </c>
      <c r="C15" s="17">
        <f>'Mapping Table'!L16</f>
        <v>0</v>
      </c>
      <c r="D15" s="118" t="s">
        <v>33</v>
      </c>
      <c r="E15" s="117">
        <v>0.2</v>
      </c>
      <c r="F15" s="117">
        <v>1</v>
      </c>
      <c r="G15" s="121">
        <f>IF(D15="N",'Cost Per Part'!$D$2,IF(D15="P",-'Cost Per Part'!$D$2,0))</f>
        <v>235</v>
      </c>
      <c r="H15" s="121">
        <f>IF(D15="N",'Cost Per Part'!$D$3,IF(D15="P",-'Cost Per Part'!$D$3,0))</f>
        <v>52.222222222222221</v>
      </c>
      <c r="I15" s="121">
        <f>IF(D15="N",(1-F15)*'Cost Per Part'!$D$4,IF(D15="P",-'Cost Per Part'!$D$4,IF(D15="Y",-(F15)*'Cost Per Part'!$D$4,0)))</f>
        <v>0</v>
      </c>
      <c r="J15" s="121">
        <f>IF(D15="N",'Cost Per Part'!$D$5,IF(D15="P",-'Cost Per Part'!$D$5,0))</f>
        <v>225.14285714285714</v>
      </c>
      <c r="K15" s="121">
        <f>IF(OR(D15="Y", D15="N"),-(1-E15)*'Cost Per Part'!$D$5,0)</f>
        <v>-180.11428571428573</v>
      </c>
      <c r="L15" s="122">
        <f t="shared" si="0"/>
        <v>470</v>
      </c>
      <c r="M15" s="122">
        <f t="shared" si="1"/>
        <v>104.44444444444444</v>
      </c>
      <c r="N15" s="122">
        <f t="shared" si="2"/>
        <v>48</v>
      </c>
      <c r="O15" s="122">
        <f t="shared" si="3"/>
        <v>450.28571428571428</v>
      </c>
      <c r="P15" s="122">
        <f t="shared" si="4"/>
        <v>1072.7301587301588</v>
      </c>
      <c r="Q15" s="122">
        <f t="shared" si="6"/>
        <v>-180.11428571428573</v>
      </c>
      <c r="R15" s="126">
        <f t="shared" si="5"/>
        <v>892.61587301587304</v>
      </c>
    </row>
    <row r="16" spans="1:21">
      <c r="A16" t="str">
        <f>'Mapping Table'!J17</f>
        <v>QXFA-119</v>
      </c>
      <c r="B16" s="17" t="str">
        <f>'Mapping Table'!K17</f>
        <v>CY-F99%</v>
      </c>
      <c r="C16" s="17">
        <f>'Mapping Table'!L17</f>
        <v>0</v>
      </c>
      <c r="D16" s="118" t="s">
        <v>618</v>
      </c>
      <c r="E16" s="117">
        <v>1</v>
      </c>
      <c r="F16" s="117">
        <v>0</v>
      </c>
      <c r="G16" s="121">
        <f>IF(D16="N",'Cost Per Part'!$D$2,IF(D16="P",-'Cost Per Part'!$D$2,0))</f>
        <v>0</v>
      </c>
      <c r="H16" s="121">
        <f>IF(D16="N",'Cost Per Part'!$D$3,IF(D16="P",-'Cost Per Part'!$D$3,0))</f>
        <v>0</v>
      </c>
      <c r="I16" s="121">
        <f>IF(D16="N",(1-F16)*'Cost Per Part'!$D$4,IF(D16="P",-'Cost Per Part'!$D$4,IF(D16="Y",-(F16)*'Cost Per Part'!$D$4,0)))</f>
        <v>0</v>
      </c>
      <c r="J16" s="121">
        <f>IF(D16="N",'Cost Per Part'!$D$5,IF(D16="P",-'Cost Per Part'!$D$5,0))</f>
        <v>0</v>
      </c>
      <c r="K16" s="121">
        <f>IF(OR(D16="Y", D16="N"),-(1-E16)*'Cost Per Part'!$D$5,0)</f>
        <v>0</v>
      </c>
      <c r="L16" s="122">
        <f t="shared" si="0"/>
        <v>470</v>
      </c>
      <c r="M16" s="122">
        <f t="shared" si="1"/>
        <v>104.44444444444444</v>
      </c>
      <c r="N16" s="122">
        <f t="shared" si="2"/>
        <v>48</v>
      </c>
      <c r="O16" s="122">
        <f t="shared" si="3"/>
        <v>450.28571428571428</v>
      </c>
      <c r="P16" s="122">
        <f t="shared" si="4"/>
        <v>1072.7301587301588</v>
      </c>
      <c r="Q16" s="122">
        <f t="shared" si="6"/>
        <v>-180.11428571428573</v>
      </c>
      <c r="R16" s="126">
        <f t="shared" si="5"/>
        <v>892.61587301587304</v>
      </c>
    </row>
    <row r="17" spans="1:18">
      <c r="A17" t="str">
        <f>'Mapping Table'!J18</f>
        <v>QXFA-120</v>
      </c>
      <c r="B17" s="17" t="str">
        <f>'Mapping Table'!K18</f>
        <v>Q</v>
      </c>
      <c r="C17" s="17">
        <f>'Mapping Table'!L18</f>
        <v>0</v>
      </c>
      <c r="D17" s="118" t="s">
        <v>33</v>
      </c>
      <c r="E17" s="117">
        <v>0.05</v>
      </c>
      <c r="F17" s="117">
        <v>1</v>
      </c>
      <c r="G17" s="121">
        <f>IF(D17="N",'Cost Per Part'!$D$2,IF(D17="P",-'Cost Per Part'!$D$2,0))</f>
        <v>235</v>
      </c>
      <c r="H17" s="121">
        <f>IF(D17="N",'Cost Per Part'!$D$3,IF(D17="P",-'Cost Per Part'!$D$3,0))</f>
        <v>52.222222222222221</v>
      </c>
      <c r="I17" s="121">
        <f>IF(D17="N",(1-F17)*'Cost Per Part'!$D$4,IF(D17="P",-'Cost Per Part'!$D$4,IF(D17="Y",-(F17)*'Cost Per Part'!$D$4,0)))</f>
        <v>0</v>
      </c>
      <c r="J17" s="121">
        <f>IF(D17="N",'Cost Per Part'!$D$5,IF(D17="P",-'Cost Per Part'!$D$5,0))</f>
        <v>225.14285714285714</v>
      </c>
      <c r="K17" s="121">
        <f>IF(OR(D17="Y", D17="N"),-(1-E17)*'Cost Per Part'!$D$5,0)</f>
        <v>-213.88571428571427</v>
      </c>
      <c r="L17" s="122">
        <f t="shared" si="0"/>
        <v>705</v>
      </c>
      <c r="M17" s="122">
        <f t="shared" si="1"/>
        <v>156.66666666666666</v>
      </c>
      <c r="N17" s="122">
        <f t="shared" si="2"/>
        <v>48</v>
      </c>
      <c r="O17" s="122">
        <f t="shared" si="3"/>
        <v>675.42857142857144</v>
      </c>
      <c r="P17" s="122">
        <f t="shared" si="4"/>
        <v>1585.0952380952381</v>
      </c>
      <c r="Q17" s="122">
        <f t="shared" si="6"/>
        <v>-394</v>
      </c>
      <c r="R17" s="126">
        <f t="shared" si="5"/>
        <v>1191.0952380952381</v>
      </c>
    </row>
    <row r="18" spans="1:18">
      <c r="A18" t="str">
        <f>'Mapping Table'!J19</f>
        <v>QXFA-121</v>
      </c>
      <c r="B18" s="17" t="str">
        <f>'Mapping Table'!K19</f>
        <v>Q-75%</v>
      </c>
      <c r="C18" s="17">
        <f>'Mapping Table'!L19</f>
        <v>0</v>
      </c>
      <c r="D18" s="118" t="s">
        <v>618</v>
      </c>
      <c r="E18" s="117">
        <v>1</v>
      </c>
      <c r="F18" s="117">
        <v>0</v>
      </c>
      <c r="G18" s="121">
        <f>IF(D18="N",'Cost Per Part'!$D$2,IF(D18="P",-'Cost Per Part'!$D$2,0))</f>
        <v>0</v>
      </c>
      <c r="H18" s="121">
        <f>IF(D18="N",'Cost Per Part'!$D$3,IF(D18="P",-'Cost Per Part'!$D$3,0))</f>
        <v>0</v>
      </c>
      <c r="I18" s="121">
        <f>IF(D18="N",(1-F18)*'Cost Per Part'!$D$4,IF(D18="P",-'Cost Per Part'!$D$4,IF(D18="Y",-(F18)*'Cost Per Part'!$D$4,0)))</f>
        <v>0</v>
      </c>
      <c r="J18" s="121">
        <f>IF(D18="N",'Cost Per Part'!$D$5,IF(D18="P",-'Cost Per Part'!$D$5,0))</f>
        <v>0</v>
      </c>
      <c r="K18" s="121">
        <f>IF(OR(D18="Y", D18="N"),-(1-E18)*'Cost Per Part'!$D$5,0)</f>
        <v>0</v>
      </c>
      <c r="L18" s="122">
        <f t="shared" si="0"/>
        <v>705</v>
      </c>
      <c r="M18" s="122">
        <f t="shared" si="1"/>
        <v>156.66666666666666</v>
      </c>
      <c r="N18" s="122">
        <f t="shared" si="2"/>
        <v>48</v>
      </c>
      <c r="O18" s="122">
        <f t="shared" si="3"/>
        <v>675.42857142857144</v>
      </c>
      <c r="P18" s="122">
        <f t="shared" si="4"/>
        <v>1585.0952380952381</v>
      </c>
      <c r="Q18" s="122">
        <f t="shared" si="6"/>
        <v>-394</v>
      </c>
      <c r="R18" s="126">
        <f t="shared" si="5"/>
        <v>1191.0952380952381</v>
      </c>
    </row>
    <row r="19" spans="1:18">
      <c r="A19" t="str">
        <f>'Mapping Table'!J20</f>
        <v>QXFA-122</v>
      </c>
      <c r="B19" s="17" t="str">
        <f>'Mapping Table'!K20</f>
        <v>CY-F33%</v>
      </c>
      <c r="C19" s="17">
        <f>'Mapping Table'!L20</f>
        <v>0</v>
      </c>
      <c r="D19" s="118" t="s">
        <v>618</v>
      </c>
      <c r="E19" s="117">
        <v>1</v>
      </c>
      <c r="F19" s="117">
        <v>0</v>
      </c>
      <c r="G19" s="121">
        <f>IF(D19="N",'Cost Per Part'!$D$2,IF(D19="P",-'Cost Per Part'!$D$2,0))</f>
        <v>0</v>
      </c>
      <c r="H19" s="121">
        <f>IF(D19="N",'Cost Per Part'!$D$3,IF(D19="P",-'Cost Per Part'!$D$3,0))</f>
        <v>0</v>
      </c>
      <c r="I19" s="121">
        <f>IF(D19="N",(1-F19)*'Cost Per Part'!$D$4,IF(D19="P",-'Cost Per Part'!$D$4,IF(D19="Y",-(F19)*'Cost Per Part'!$D$4,0)))</f>
        <v>0</v>
      </c>
      <c r="J19" s="121">
        <f>IF(D19="N",'Cost Per Part'!$D$5,IF(D19="P",-'Cost Per Part'!$D$5,0))</f>
        <v>0</v>
      </c>
      <c r="K19" s="121">
        <f>IF(OR(D19="Y", D19="N"),-(1-E19)*'Cost Per Part'!$D$5,0)</f>
        <v>0</v>
      </c>
      <c r="L19" s="122">
        <f t="shared" si="0"/>
        <v>705</v>
      </c>
      <c r="M19" s="122">
        <f t="shared" si="1"/>
        <v>156.66666666666666</v>
      </c>
      <c r="N19" s="122">
        <f t="shared" si="2"/>
        <v>48</v>
      </c>
      <c r="O19" s="122">
        <f t="shared" si="3"/>
        <v>675.42857142857144</v>
      </c>
      <c r="P19" s="122">
        <f t="shared" si="4"/>
        <v>1585.0952380952381</v>
      </c>
      <c r="Q19" s="122">
        <f t="shared" si="6"/>
        <v>-394</v>
      </c>
      <c r="R19" s="126">
        <f t="shared" si="5"/>
        <v>1191.0952380952381</v>
      </c>
    </row>
    <row r="20" spans="1:18">
      <c r="A20" t="str">
        <f>'Mapping Table'!J21</f>
        <v>QXFA-123</v>
      </c>
      <c r="B20" s="17" t="str">
        <f>'Mapping Table'!K21</f>
        <v>CY-F15%</v>
      </c>
      <c r="C20" s="17">
        <f>'Mapping Table'!L21</f>
        <v>0</v>
      </c>
      <c r="D20" s="118" t="s">
        <v>618</v>
      </c>
      <c r="E20" s="117">
        <v>1</v>
      </c>
      <c r="F20" s="117">
        <v>0</v>
      </c>
      <c r="G20" s="121">
        <f>IF(D20="N",'Cost Per Part'!$D$2,IF(D20="P",-'Cost Per Part'!$D$2,0))</f>
        <v>0</v>
      </c>
      <c r="H20" s="121">
        <f>IF(D20="N",'Cost Per Part'!$D$3,IF(D20="P",-'Cost Per Part'!$D$3,0))</f>
        <v>0</v>
      </c>
      <c r="I20" s="121">
        <f>IF(D20="N",(1-F20)*'Cost Per Part'!$D$4,IF(D20="P",-'Cost Per Part'!$D$4,IF(D20="Y",-(F20)*'Cost Per Part'!$D$4,0)))</f>
        <v>0</v>
      </c>
      <c r="J20" s="121">
        <f>IF(D20="N",'Cost Per Part'!$D$5,IF(D20="P",-'Cost Per Part'!$D$5,0))</f>
        <v>0</v>
      </c>
      <c r="K20" s="121">
        <f>IF(OR(D20="Y", D20="N"),-(1-E20)*'Cost Per Part'!$D$5,0)</f>
        <v>0</v>
      </c>
      <c r="L20" s="122">
        <f t="shared" si="0"/>
        <v>705</v>
      </c>
      <c r="M20" s="122">
        <f t="shared" si="1"/>
        <v>156.66666666666666</v>
      </c>
      <c r="N20" s="122">
        <f t="shared" si="2"/>
        <v>48</v>
      </c>
      <c r="O20" s="122">
        <f t="shared" si="3"/>
        <v>675.42857142857144</v>
      </c>
      <c r="P20" s="122">
        <f t="shared" si="4"/>
        <v>1585.0952380952381</v>
      </c>
      <c r="Q20" s="122">
        <f t="shared" si="6"/>
        <v>-394</v>
      </c>
      <c r="R20" s="126">
        <f t="shared" si="5"/>
        <v>1191.0952380952381</v>
      </c>
    </row>
    <row r="21" spans="1:18">
      <c r="A21" t="str">
        <f>'Mapping Table'!J22</f>
        <v>QXFA-124</v>
      </c>
      <c r="B21" s="17">
        <f>'Mapping Table'!K22</f>
        <v>0</v>
      </c>
      <c r="C21" s="17" t="str">
        <f>'Mapping Table'!L22</f>
        <v>N</v>
      </c>
      <c r="D21" s="118" t="s">
        <v>618</v>
      </c>
      <c r="E21" s="117">
        <v>1</v>
      </c>
      <c r="F21" s="117">
        <v>0</v>
      </c>
      <c r="G21" s="121">
        <f>IF(D21="N",'Cost Per Part'!$D$2,IF(D21="P",-'Cost Per Part'!$D$2,0))</f>
        <v>0</v>
      </c>
      <c r="H21" s="121">
        <f>IF(D21="N",'Cost Per Part'!$D$3,IF(D21="P",-'Cost Per Part'!$D$3,0))</f>
        <v>0</v>
      </c>
      <c r="I21" s="121">
        <f>IF(D21="N",(1-F21)*'Cost Per Part'!$D$4,IF(D21="P",-'Cost Per Part'!$D$4,IF(D21="Y",-(F21)*'Cost Per Part'!$D$4,0)))</f>
        <v>0</v>
      </c>
      <c r="J21" s="121">
        <f>IF(D21="N",'Cost Per Part'!$D$5,IF(D21="P",-'Cost Per Part'!$D$5,0))</f>
        <v>0</v>
      </c>
      <c r="K21" s="121">
        <f>IF(OR(D21="Y", D21="N"),-(1-E21)*'Cost Per Part'!$D$5,0)</f>
        <v>0</v>
      </c>
      <c r="L21" s="122">
        <f t="shared" si="0"/>
        <v>705</v>
      </c>
      <c r="M21" s="122">
        <f t="shared" si="1"/>
        <v>156.66666666666666</v>
      </c>
      <c r="N21" s="122">
        <f t="shared" si="2"/>
        <v>48</v>
      </c>
      <c r="O21" s="122">
        <f t="shared" si="3"/>
        <v>675.42857142857144</v>
      </c>
      <c r="P21" s="122">
        <f t="shared" si="4"/>
        <v>1585.0952380952381</v>
      </c>
      <c r="Q21" s="122">
        <f t="shared" si="6"/>
        <v>-394</v>
      </c>
      <c r="R21" s="126">
        <f t="shared" si="5"/>
        <v>1191.0952380952381</v>
      </c>
    </row>
    <row r="22" spans="1:18">
      <c r="A22" t="str">
        <f>'Mapping Table'!J23</f>
        <v>QXFA-125</v>
      </c>
      <c r="B22" s="17">
        <f>'Mapping Table'!K23</f>
        <v>0</v>
      </c>
      <c r="C22" s="17">
        <f>'Mapping Table'!L23</f>
        <v>0</v>
      </c>
      <c r="D22" s="118" t="s">
        <v>618</v>
      </c>
      <c r="E22" s="117">
        <v>1</v>
      </c>
      <c r="F22" s="117">
        <v>0</v>
      </c>
      <c r="G22" s="121">
        <f>IF(D22="N",'Cost Per Part'!$D$2,IF(D22="P",-'Cost Per Part'!$D$2,0))</f>
        <v>0</v>
      </c>
      <c r="H22" s="121">
        <f>IF(D22="N",'Cost Per Part'!$D$3,IF(D22="P",-'Cost Per Part'!$D$3,0))</f>
        <v>0</v>
      </c>
      <c r="I22" s="121">
        <f>IF(D22="N",(1-F22)*'Cost Per Part'!$D$4,IF(D22="P",-'Cost Per Part'!$D$4,IF(D22="Y",-(F22)*'Cost Per Part'!$D$4,0)))</f>
        <v>0</v>
      </c>
      <c r="J22" s="121">
        <f>IF(D22="N",'Cost Per Part'!$D$5,IF(D22="P",-'Cost Per Part'!$D$5,0))</f>
        <v>0</v>
      </c>
      <c r="K22" s="121">
        <f>IF(OR(D22="Y", D22="N"),-(1-E22)*'Cost Per Part'!$D$5,0)</f>
        <v>0</v>
      </c>
      <c r="L22" s="122">
        <f t="shared" si="0"/>
        <v>705</v>
      </c>
      <c r="M22" s="122">
        <f t="shared" si="1"/>
        <v>156.66666666666666</v>
      </c>
      <c r="N22" s="122">
        <f t="shared" si="2"/>
        <v>48</v>
      </c>
      <c r="O22" s="122">
        <f t="shared" si="3"/>
        <v>675.42857142857144</v>
      </c>
      <c r="P22" s="122">
        <f t="shared" si="4"/>
        <v>1585.0952380952381</v>
      </c>
      <c r="Q22" s="122">
        <f t="shared" si="6"/>
        <v>-394</v>
      </c>
      <c r="R22" s="126">
        <f t="shared" si="5"/>
        <v>1191.0952380952381</v>
      </c>
    </row>
    <row r="23" spans="1:18">
      <c r="A23" t="str">
        <f>'Mapping Table'!J24</f>
        <v>QXFA-126</v>
      </c>
      <c r="B23" s="17">
        <f>'Mapping Table'!K24</f>
        <v>0</v>
      </c>
      <c r="C23" s="17">
        <f>'Mapping Table'!L24</f>
        <v>0</v>
      </c>
      <c r="D23" s="118" t="s">
        <v>618</v>
      </c>
      <c r="E23" s="117">
        <v>1</v>
      </c>
      <c r="F23" s="117">
        <v>0</v>
      </c>
      <c r="G23" s="121">
        <f>IF(D23="N",'Cost Per Part'!$D$2,IF(D23="P",-'Cost Per Part'!$D$2,0))</f>
        <v>0</v>
      </c>
      <c r="H23" s="121">
        <f>IF(D23="N",'Cost Per Part'!$D$3,IF(D23="P",-'Cost Per Part'!$D$3,0))</f>
        <v>0</v>
      </c>
      <c r="I23" s="121">
        <f>IF(D23="N",(1-F23)*'Cost Per Part'!$D$4,IF(D23="P",-'Cost Per Part'!$D$4,IF(D23="Y",-(F23)*'Cost Per Part'!$D$4,0)))</f>
        <v>0</v>
      </c>
      <c r="J23" s="121">
        <f>IF(D23="N",'Cost Per Part'!$D$5,IF(D23="P",-'Cost Per Part'!$D$5,0))</f>
        <v>0</v>
      </c>
      <c r="K23" s="121">
        <f>IF(OR(D23="Y", D23="N"),-(1-E23)*'Cost Per Part'!$D$5,0)</f>
        <v>0</v>
      </c>
      <c r="L23" s="122">
        <f t="shared" si="0"/>
        <v>705</v>
      </c>
      <c r="M23" s="122">
        <f t="shared" si="1"/>
        <v>156.66666666666666</v>
      </c>
      <c r="N23" s="122">
        <f t="shared" si="2"/>
        <v>48</v>
      </c>
      <c r="O23" s="122">
        <f t="shared" si="3"/>
        <v>675.42857142857144</v>
      </c>
      <c r="P23" s="122">
        <f t="shared" si="4"/>
        <v>1585.0952380952381</v>
      </c>
      <c r="Q23" s="122">
        <f t="shared" si="6"/>
        <v>-394</v>
      </c>
      <c r="R23" s="126">
        <f t="shared" si="5"/>
        <v>1191.0952380952381</v>
      </c>
    </row>
    <row r="24" spans="1:18">
      <c r="A24" t="str">
        <f>'Mapping Table'!J25</f>
        <v>QXFA-127</v>
      </c>
      <c r="B24" s="17">
        <f>'Mapping Table'!K25</f>
        <v>0</v>
      </c>
      <c r="C24" s="17">
        <f>'Mapping Table'!L25</f>
        <v>0</v>
      </c>
      <c r="D24" s="118" t="s">
        <v>618</v>
      </c>
      <c r="E24" s="117">
        <v>1</v>
      </c>
      <c r="F24" s="117">
        <v>0</v>
      </c>
      <c r="G24" s="121">
        <f>IF(D24="N",'Cost Per Part'!$D$2,IF(D24="P",-'Cost Per Part'!$D$2,0))</f>
        <v>0</v>
      </c>
      <c r="H24" s="121">
        <f>IF(D24="N",'Cost Per Part'!$D$3,IF(D24="P",-'Cost Per Part'!$D$3,0))</f>
        <v>0</v>
      </c>
      <c r="I24" s="121">
        <f>IF(D24="N",(1-F24)*'Cost Per Part'!$D$4,IF(D24="P",-'Cost Per Part'!$D$4,IF(D24="Y",-(F24)*'Cost Per Part'!$D$4,0)))</f>
        <v>0</v>
      </c>
      <c r="J24" s="121">
        <f>IF(D24="N",'Cost Per Part'!$D$5,IF(D24="P",-'Cost Per Part'!$D$5,0))</f>
        <v>0</v>
      </c>
      <c r="K24" s="121">
        <f>IF(OR(D24="Y", D24="N"),-(1-E24)*'Cost Per Part'!$D$5,0)</f>
        <v>0</v>
      </c>
      <c r="L24" s="122">
        <f t="shared" si="0"/>
        <v>705</v>
      </c>
      <c r="M24" s="122">
        <f t="shared" si="1"/>
        <v>156.66666666666666</v>
      </c>
      <c r="N24" s="122">
        <f t="shared" si="2"/>
        <v>48</v>
      </c>
      <c r="O24" s="122">
        <f t="shared" si="3"/>
        <v>675.42857142857144</v>
      </c>
      <c r="P24" s="122">
        <f t="shared" si="4"/>
        <v>1585.0952380952381</v>
      </c>
      <c r="Q24" s="122">
        <f t="shared" si="6"/>
        <v>-394</v>
      </c>
      <c r="R24" s="126">
        <f t="shared" si="5"/>
        <v>1191.0952380952381</v>
      </c>
    </row>
    <row r="25" spans="1:18">
      <c r="A25" t="str">
        <f>'Mapping Table'!J26</f>
        <v>QXFA-128</v>
      </c>
      <c r="B25" s="17">
        <f>'Mapping Table'!K26</f>
        <v>0</v>
      </c>
      <c r="C25" s="17">
        <f>'Mapping Table'!L26</f>
        <v>0</v>
      </c>
      <c r="D25" s="118" t="s">
        <v>618</v>
      </c>
      <c r="E25" s="117">
        <v>1</v>
      </c>
      <c r="F25" s="117">
        <v>0</v>
      </c>
      <c r="G25" s="121">
        <f>IF(D25="N",'Cost Per Part'!$D$2,IF(D25="P",-'Cost Per Part'!$D$2,0))</f>
        <v>0</v>
      </c>
      <c r="H25" s="121">
        <f>IF(D25="N",'Cost Per Part'!$D$3,IF(D25="P",-'Cost Per Part'!$D$3,0))</f>
        <v>0</v>
      </c>
      <c r="I25" s="121">
        <f>IF(D25="N",(1-F25)*'Cost Per Part'!$D$4,IF(D25="P",-'Cost Per Part'!$D$4,IF(D25="Y",-(F25)*'Cost Per Part'!$D$4,0)))</f>
        <v>0</v>
      </c>
      <c r="J25" s="121">
        <f>IF(D25="N",'Cost Per Part'!$D$5,IF(D25="P",-'Cost Per Part'!$D$5,0))</f>
        <v>0</v>
      </c>
      <c r="K25" s="121">
        <f>IF(OR(D25="Y", D25="N"),-(1-E25)*'Cost Per Part'!$D$5,0)</f>
        <v>0</v>
      </c>
      <c r="L25" s="122">
        <f t="shared" si="0"/>
        <v>705</v>
      </c>
      <c r="M25" s="122">
        <f t="shared" si="1"/>
        <v>156.66666666666666</v>
      </c>
      <c r="N25" s="122">
        <f t="shared" si="2"/>
        <v>48</v>
      </c>
      <c r="O25" s="122">
        <f t="shared" si="3"/>
        <v>675.42857142857144</v>
      </c>
      <c r="P25" s="122">
        <f t="shared" si="4"/>
        <v>1585.0952380952381</v>
      </c>
      <c r="Q25" s="122">
        <f t="shared" si="6"/>
        <v>-394</v>
      </c>
      <c r="R25" s="126">
        <f t="shared" si="5"/>
        <v>1191.0952380952381</v>
      </c>
    </row>
    <row r="26" spans="1:18">
      <c r="A26" t="str">
        <f>'Mapping Table'!J27</f>
        <v>QXFA-129</v>
      </c>
      <c r="B26" s="17">
        <f>'Mapping Table'!K27</f>
        <v>0</v>
      </c>
      <c r="C26" s="17">
        <f>'Mapping Table'!L27</f>
        <v>0</v>
      </c>
      <c r="D26" s="118" t="s">
        <v>618</v>
      </c>
      <c r="E26" s="117">
        <v>1</v>
      </c>
      <c r="F26" s="117">
        <v>0</v>
      </c>
      <c r="G26" s="121">
        <f>IF(D26="N",'Cost Per Part'!$D$2,IF(D26="P",-'Cost Per Part'!$D$2,0))</f>
        <v>0</v>
      </c>
      <c r="H26" s="121">
        <f>IF(D26="N",'Cost Per Part'!$D$3,IF(D26="P",-'Cost Per Part'!$D$3,0))</f>
        <v>0</v>
      </c>
      <c r="I26" s="121">
        <f>IF(D26="N",(1-F26)*'Cost Per Part'!$D$4,IF(D26="P",-'Cost Per Part'!$D$4,IF(D26="Y",-(F26)*'Cost Per Part'!$D$4,0)))</f>
        <v>0</v>
      </c>
      <c r="J26" s="121">
        <f>IF(D26="N",'Cost Per Part'!$D$5,IF(D26="P",-'Cost Per Part'!$D$5,0))</f>
        <v>0</v>
      </c>
      <c r="K26" s="121">
        <f>IF(OR(D26="Y", D26="N"),-(1-E26)*'Cost Per Part'!$D$5,0)</f>
        <v>0</v>
      </c>
      <c r="L26" s="122">
        <f t="shared" si="0"/>
        <v>705</v>
      </c>
      <c r="M26" s="122">
        <f t="shared" si="1"/>
        <v>156.66666666666666</v>
      </c>
      <c r="N26" s="122">
        <f t="shared" si="2"/>
        <v>48</v>
      </c>
      <c r="O26" s="122">
        <f t="shared" si="3"/>
        <v>675.42857142857144</v>
      </c>
      <c r="P26" s="122">
        <f t="shared" si="4"/>
        <v>1585.0952380952381</v>
      </c>
      <c r="Q26" s="122">
        <f t="shared" si="6"/>
        <v>-394</v>
      </c>
      <c r="R26" s="126">
        <f t="shared" si="5"/>
        <v>1191.0952380952381</v>
      </c>
    </row>
    <row r="27" spans="1:18">
      <c r="A27" t="str">
        <f>'Mapping Table'!J28</f>
        <v>QXFA-130</v>
      </c>
      <c r="B27" s="17">
        <f>'Mapping Table'!K28</f>
        <v>0</v>
      </c>
      <c r="C27" s="17">
        <f>'Mapping Table'!L28</f>
        <v>0</v>
      </c>
      <c r="D27" s="118" t="s">
        <v>618</v>
      </c>
      <c r="E27" s="117">
        <v>1</v>
      </c>
      <c r="F27" s="117">
        <v>0</v>
      </c>
      <c r="G27" s="121">
        <f>IF(D27="N",'Cost Per Part'!$D$2,IF(D27="P",-'Cost Per Part'!$D$2,0))</f>
        <v>0</v>
      </c>
      <c r="H27" s="121">
        <f>IF(D27="N",'Cost Per Part'!$D$3,IF(D27="P",-'Cost Per Part'!$D$3,0))</f>
        <v>0</v>
      </c>
      <c r="I27" s="121">
        <f>IF(D27="N",(1-F27)*'Cost Per Part'!$D$4,IF(D27="P",-'Cost Per Part'!$D$4,IF(D27="Y",-(F27)*'Cost Per Part'!$D$4,0)))</f>
        <v>0</v>
      </c>
      <c r="J27" s="121">
        <f>IF(D27="N",'Cost Per Part'!$D$5,IF(D27="P",-'Cost Per Part'!$D$5,0))</f>
        <v>0</v>
      </c>
      <c r="K27" s="121">
        <f>IF(OR(D27="Y", D27="N"),-(1-E27)*'Cost Per Part'!$D$5,0)</f>
        <v>0</v>
      </c>
      <c r="L27" s="122">
        <f t="shared" si="0"/>
        <v>705</v>
      </c>
      <c r="M27" s="122">
        <f t="shared" si="1"/>
        <v>156.66666666666666</v>
      </c>
      <c r="N27" s="122">
        <f t="shared" si="2"/>
        <v>48</v>
      </c>
      <c r="O27" s="122">
        <f t="shared" si="3"/>
        <v>675.42857142857144</v>
      </c>
      <c r="P27" s="122">
        <f t="shared" si="4"/>
        <v>1585.0952380952381</v>
      </c>
      <c r="Q27" s="122">
        <f t="shared" si="6"/>
        <v>-394</v>
      </c>
      <c r="R27" s="126">
        <f t="shared" si="5"/>
        <v>1191.0952380952381</v>
      </c>
    </row>
    <row r="28" spans="1:18">
      <c r="A28" t="str">
        <f>'Mapping Table'!J29</f>
        <v>QXFA-131</v>
      </c>
      <c r="B28" s="17">
        <f>'Mapping Table'!K29</f>
        <v>0</v>
      </c>
      <c r="C28" s="17">
        <f>'Mapping Table'!L29</f>
        <v>0</v>
      </c>
      <c r="D28" s="118" t="s">
        <v>618</v>
      </c>
      <c r="E28" s="117">
        <v>1</v>
      </c>
      <c r="F28" s="117">
        <v>0</v>
      </c>
      <c r="G28" s="121">
        <f>IF(D28="N",'Cost Per Part'!$D$2,IF(D28="P",-'Cost Per Part'!$D$2,0))</f>
        <v>0</v>
      </c>
      <c r="H28" s="121">
        <f>IF(D28="N",'Cost Per Part'!$D$3,IF(D28="P",-'Cost Per Part'!$D$3,0))</f>
        <v>0</v>
      </c>
      <c r="I28" s="121">
        <f>IF(D28="N",(1-F28)*'Cost Per Part'!$D$4,IF(D28="P",-'Cost Per Part'!$D$4,IF(D28="Y",-(F28)*'Cost Per Part'!$D$4,0)))</f>
        <v>0</v>
      </c>
      <c r="J28" s="121">
        <f>IF(D28="N",'Cost Per Part'!$D$5,IF(D28="P",-'Cost Per Part'!$D$5,0))</f>
        <v>0</v>
      </c>
      <c r="K28" s="121">
        <f>IF(OR(D28="Y", D28="N"),-(1-E28)*'Cost Per Part'!$D$5,0)</f>
        <v>0</v>
      </c>
      <c r="L28" s="122">
        <f t="shared" si="0"/>
        <v>705</v>
      </c>
      <c r="M28" s="122">
        <f t="shared" si="1"/>
        <v>156.66666666666666</v>
      </c>
      <c r="N28" s="122">
        <f t="shared" si="2"/>
        <v>48</v>
      </c>
      <c r="O28" s="122">
        <f t="shared" si="3"/>
        <v>675.42857142857144</v>
      </c>
      <c r="P28" s="122">
        <f t="shared" si="4"/>
        <v>1585.0952380952381</v>
      </c>
      <c r="Q28" s="122">
        <f t="shared" si="6"/>
        <v>-394</v>
      </c>
      <c r="R28" s="126">
        <f t="shared" si="5"/>
        <v>1191.0952380952381</v>
      </c>
    </row>
    <row r="29" spans="1:18">
      <c r="A29" t="str">
        <f>'Mapping Table'!J30</f>
        <v>QXFA-132</v>
      </c>
      <c r="B29" s="17">
        <f>'Mapping Table'!K30</f>
        <v>0</v>
      </c>
      <c r="C29" s="17" t="str">
        <f>'Mapping Table'!L30</f>
        <v>N</v>
      </c>
      <c r="D29" s="118" t="s">
        <v>618</v>
      </c>
      <c r="E29" s="117">
        <v>1</v>
      </c>
      <c r="F29" s="117">
        <v>0</v>
      </c>
      <c r="G29" s="121">
        <f>IF(D29="N",'Cost Per Part'!$D$2,IF(D29="P",-'Cost Per Part'!$D$2,0))</f>
        <v>0</v>
      </c>
      <c r="H29" s="121">
        <f>IF(D29="N",'Cost Per Part'!$D$3,IF(D29="P",-'Cost Per Part'!$D$3,0))</f>
        <v>0</v>
      </c>
      <c r="I29" s="121">
        <f>IF(D29="N",(1-F29)*'Cost Per Part'!$D$4,IF(D29="P",-'Cost Per Part'!$D$4,IF(D29="Y",-(F29)*'Cost Per Part'!$D$4,0)))</f>
        <v>0</v>
      </c>
      <c r="J29" s="121">
        <f>IF(D29="N",'Cost Per Part'!$D$5,IF(D29="P",-'Cost Per Part'!$D$5,0))</f>
        <v>0</v>
      </c>
      <c r="K29" s="121">
        <f>IF(OR(D29="Y", D29="N"),-(1-E29)*'Cost Per Part'!$D$5,0)</f>
        <v>0</v>
      </c>
      <c r="L29" s="122">
        <f t="shared" si="0"/>
        <v>705</v>
      </c>
      <c r="M29" s="122">
        <f t="shared" si="1"/>
        <v>156.66666666666666</v>
      </c>
      <c r="N29" s="122">
        <f t="shared" si="2"/>
        <v>48</v>
      </c>
      <c r="O29" s="122">
        <f t="shared" si="3"/>
        <v>675.42857142857144</v>
      </c>
      <c r="P29" s="122">
        <f t="shared" si="4"/>
        <v>1585.0952380952381</v>
      </c>
      <c r="Q29" s="122">
        <f t="shared" si="6"/>
        <v>-394</v>
      </c>
      <c r="R29" s="126">
        <f t="shared" si="5"/>
        <v>1191.0952380952381</v>
      </c>
    </row>
    <row r="30" spans="1:18">
      <c r="A30" t="str">
        <f>'Mapping Table'!J31</f>
        <v>QXFA-133</v>
      </c>
      <c r="B30" s="17">
        <f>'Mapping Table'!K31</f>
        <v>0</v>
      </c>
      <c r="C30" s="17">
        <f>'Mapping Table'!L31</f>
        <v>0</v>
      </c>
      <c r="D30" s="118" t="s">
        <v>618</v>
      </c>
      <c r="E30" s="117">
        <v>1</v>
      </c>
      <c r="F30" s="117">
        <v>0</v>
      </c>
      <c r="G30" s="121">
        <f>IF(D30="N",'Cost Per Part'!$D$2,IF(D30="P",-'Cost Per Part'!$D$2,0))</f>
        <v>0</v>
      </c>
      <c r="H30" s="121">
        <f>IF(D30="N",'Cost Per Part'!$D$3,IF(D30="P",-'Cost Per Part'!$D$3,0))</f>
        <v>0</v>
      </c>
      <c r="I30" s="121">
        <f>IF(D30="N",(1-F30)*'Cost Per Part'!$D$4,IF(D30="P",-'Cost Per Part'!$D$4,IF(D30="Y",-(F30)*'Cost Per Part'!$D$4,0)))</f>
        <v>0</v>
      </c>
      <c r="J30" s="121">
        <f>IF(D30="N",'Cost Per Part'!$D$5,IF(D30="P",-'Cost Per Part'!$D$5,0))</f>
        <v>0</v>
      </c>
      <c r="K30" s="121">
        <f>IF(OR(D30="Y", D30="N"),-(1-E30)*'Cost Per Part'!$D$5,0)</f>
        <v>0</v>
      </c>
      <c r="L30" s="122">
        <f t="shared" si="0"/>
        <v>705</v>
      </c>
      <c r="M30" s="122">
        <f t="shared" si="1"/>
        <v>156.66666666666666</v>
      </c>
      <c r="N30" s="122">
        <f t="shared" si="2"/>
        <v>48</v>
      </c>
      <c r="O30" s="122">
        <f t="shared" si="3"/>
        <v>675.42857142857144</v>
      </c>
      <c r="P30" s="122">
        <f t="shared" si="4"/>
        <v>1585.0952380952381</v>
      </c>
      <c r="Q30" s="122">
        <f t="shared" si="6"/>
        <v>-394</v>
      </c>
      <c r="R30" s="126">
        <f t="shared" si="5"/>
        <v>1191.0952380952381</v>
      </c>
    </row>
    <row r="31" spans="1:18">
      <c r="A31" t="str">
        <f>'Mapping Table'!J32</f>
        <v>QXFA-134</v>
      </c>
      <c r="B31" s="17">
        <f>'Mapping Table'!K32</f>
        <v>0</v>
      </c>
      <c r="C31" s="17">
        <f>'Mapping Table'!L32</f>
        <v>0</v>
      </c>
      <c r="D31" s="118" t="s">
        <v>618</v>
      </c>
      <c r="E31" s="117">
        <v>1</v>
      </c>
      <c r="F31" s="117">
        <v>0</v>
      </c>
      <c r="G31" s="121">
        <f>IF(D31="N",'Cost Per Part'!$D$2,IF(D31="P",-'Cost Per Part'!$D$2,0))</f>
        <v>0</v>
      </c>
      <c r="H31" s="121">
        <f>IF(D31="N",'Cost Per Part'!$D$3,IF(D31="P",-'Cost Per Part'!$D$3,0))</f>
        <v>0</v>
      </c>
      <c r="I31" s="121">
        <f>IF(D31="N",(1-F31)*'Cost Per Part'!$D$4,IF(D31="P",-'Cost Per Part'!$D$4,IF(D31="Y",-(F31)*'Cost Per Part'!$D$4,0)))</f>
        <v>0</v>
      </c>
      <c r="J31" s="121">
        <f>IF(D31="N",'Cost Per Part'!$D$5,IF(D31="P",-'Cost Per Part'!$D$5,0))</f>
        <v>0</v>
      </c>
      <c r="K31" s="121">
        <f>IF(OR(D31="Y", D31="N"),-(1-E31)*'Cost Per Part'!$D$5,0)</f>
        <v>0</v>
      </c>
      <c r="L31" s="122">
        <f t="shared" si="0"/>
        <v>705</v>
      </c>
      <c r="M31" s="122">
        <f t="shared" si="1"/>
        <v>156.66666666666666</v>
      </c>
      <c r="N31" s="122">
        <f t="shared" si="2"/>
        <v>48</v>
      </c>
      <c r="O31" s="122">
        <f t="shared" si="3"/>
        <v>675.42857142857144</v>
      </c>
      <c r="P31" s="122">
        <f t="shared" si="4"/>
        <v>1585.0952380952381</v>
      </c>
      <c r="Q31" s="122">
        <f t="shared" si="6"/>
        <v>-394</v>
      </c>
      <c r="R31" s="126">
        <f t="shared" si="5"/>
        <v>1191.0952380952381</v>
      </c>
    </row>
    <row r="32" spans="1:18">
      <c r="A32" t="str">
        <f>'Mapping Table'!J33</f>
        <v>QXFA-135</v>
      </c>
      <c r="B32" s="17">
        <f>'Mapping Table'!K33</f>
        <v>0</v>
      </c>
      <c r="C32" s="17">
        <f>'Mapping Table'!L33</f>
        <v>0</v>
      </c>
      <c r="D32" s="118" t="s">
        <v>618</v>
      </c>
      <c r="E32" s="117">
        <v>1</v>
      </c>
      <c r="F32" s="117">
        <v>0</v>
      </c>
      <c r="G32" s="121">
        <f>IF(D32="N",'Cost Per Part'!$D$2,IF(D32="P",-'Cost Per Part'!$D$2,0))</f>
        <v>0</v>
      </c>
      <c r="H32" s="121">
        <f>IF(D32="N",'Cost Per Part'!$D$3,IF(D32="P",-'Cost Per Part'!$D$3,0))</f>
        <v>0</v>
      </c>
      <c r="I32" s="121">
        <f>IF(D32="N",(1-F32)*'Cost Per Part'!$D$4,IF(D32="P",-'Cost Per Part'!$D$4,IF(D32="Y",-(F32)*'Cost Per Part'!$D$4,0)))</f>
        <v>0</v>
      </c>
      <c r="J32" s="121">
        <f>IF(D32="N",'Cost Per Part'!$D$5,IF(D32="P",-'Cost Per Part'!$D$5,0))</f>
        <v>0</v>
      </c>
      <c r="K32" s="121">
        <f>IF(OR(D32="Y", D32="N"),-(1-E32)*'Cost Per Part'!$D$5,0)</f>
        <v>0</v>
      </c>
      <c r="L32" s="122">
        <f t="shared" si="0"/>
        <v>705</v>
      </c>
      <c r="M32" s="122">
        <f t="shared" si="1"/>
        <v>156.66666666666666</v>
      </c>
      <c r="N32" s="122">
        <f t="shared" si="2"/>
        <v>48</v>
      </c>
      <c r="O32" s="122">
        <f t="shared" si="3"/>
        <v>675.42857142857144</v>
      </c>
      <c r="P32" s="122">
        <f t="shared" si="4"/>
        <v>1585.0952380952381</v>
      </c>
      <c r="Q32" s="122">
        <f t="shared" si="6"/>
        <v>-394</v>
      </c>
      <c r="R32" s="126">
        <f t="shared" si="5"/>
        <v>1191.0952380952381</v>
      </c>
    </row>
    <row r="33" spans="1:18">
      <c r="A33" t="str">
        <f>'Mapping Table'!J34</f>
        <v>QXFA-136</v>
      </c>
      <c r="B33" s="17">
        <f>'Mapping Table'!K34</f>
        <v>0</v>
      </c>
      <c r="C33" s="17">
        <f>'Mapping Table'!L34</f>
        <v>0</v>
      </c>
      <c r="D33" s="118" t="s">
        <v>618</v>
      </c>
      <c r="E33" s="117">
        <v>1</v>
      </c>
      <c r="F33" s="117">
        <v>0</v>
      </c>
      <c r="G33" s="121">
        <f>IF(D33="N",'Cost Per Part'!$D$2,IF(D33="P",-'Cost Per Part'!$D$2,0))</f>
        <v>0</v>
      </c>
      <c r="H33" s="121">
        <f>IF(D33="N",'Cost Per Part'!$D$3,IF(D33="P",-'Cost Per Part'!$D$3,0))</f>
        <v>0</v>
      </c>
      <c r="I33" s="121">
        <f>IF(D33="N",(1-F33)*'Cost Per Part'!$D$4,IF(D33="P",-'Cost Per Part'!$D$4,IF(D33="Y",-(F33)*'Cost Per Part'!$D$4,0)))</f>
        <v>0</v>
      </c>
      <c r="J33" s="121">
        <f>IF(D33="N",'Cost Per Part'!$D$5,IF(D33="P",-'Cost Per Part'!$D$5,0))</f>
        <v>0</v>
      </c>
      <c r="K33" s="121">
        <f>IF(OR(D33="Y", D33="N"),-(1-E33)*'Cost Per Part'!$D$5,0)</f>
        <v>0</v>
      </c>
      <c r="L33" s="122">
        <f t="shared" si="0"/>
        <v>705</v>
      </c>
      <c r="M33" s="122">
        <f t="shared" si="1"/>
        <v>156.66666666666666</v>
      </c>
      <c r="N33" s="122">
        <f t="shared" si="2"/>
        <v>48</v>
      </c>
      <c r="O33" s="122">
        <f t="shared" si="3"/>
        <v>675.42857142857144</v>
      </c>
      <c r="P33" s="122">
        <f t="shared" si="4"/>
        <v>1585.0952380952381</v>
      </c>
      <c r="Q33" s="122">
        <f t="shared" si="6"/>
        <v>-394</v>
      </c>
      <c r="R33" s="126">
        <f t="shared" si="5"/>
        <v>1191.0952380952381</v>
      </c>
    </row>
    <row r="34" spans="1:18">
      <c r="A34" t="str">
        <f>'Mapping Table'!J35</f>
        <v>QXFA-137</v>
      </c>
      <c r="B34" s="17">
        <f>'Mapping Table'!K35</f>
        <v>0</v>
      </c>
      <c r="C34" s="17">
        <f>'Mapping Table'!L35</f>
        <v>0</v>
      </c>
      <c r="D34" s="118" t="s">
        <v>618</v>
      </c>
      <c r="E34" s="117">
        <v>1</v>
      </c>
      <c r="F34" s="117">
        <v>0</v>
      </c>
      <c r="G34" s="121">
        <f>IF(D34="N",'Cost Per Part'!$D$2,IF(D34="P",-'Cost Per Part'!$D$2,0))</f>
        <v>0</v>
      </c>
      <c r="H34" s="121">
        <f>IF(D34="N",'Cost Per Part'!$D$3,IF(D34="P",-'Cost Per Part'!$D$3,0))</f>
        <v>0</v>
      </c>
      <c r="I34" s="121">
        <f>IF(D34="N",(1-F34)*'Cost Per Part'!$D$4,IF(D34="P",-'Cost Per Part'!$D$4,IF(D34="Y",-(F34)*'Cost Per Part'!$D$4,0)))</f>
        <v>0</v>
      </c>
      <c r="J34" s="121">
        <f>IF(D34="N",'Cost Per Part'!$D$5,IF(D34="P",-'Cost Per Part'!$D$5,0))</f>
        <v>0</v>
      </c>
      <c r="K34" s="121">
        <f>IF(OR(D34="Y", D34="N"),-(1-E34)*'Cost Per Part'!$D$5,0)</f>
        <v>0</v>
      </c>
      <c r="L34" s="122">
        <f t="shared" si="0"/>
        <v>705</v>
      </c>
      <c r="M34" s="122">
        <f t="shared" si="1"/>
        <v>156.66666666666666</v>
      </c>
      <c r="N34" s="122">
        <f t="shared" si="2"/>
        <v>48</v>
      </c>
      <c r="O34" s="122">
        <f t="shared" si="3"/>
        <v>675.42857142857144</v>
      </c>
      <c r="P34" s="122">
        <f t="shared" si="4"/>
        <v>1585.0952380952381</v>
      </c>
      <c r="Q34" s="122">
        <f t="shared" si="6"/>
        <v>-394</v>
      </c>
      <c r="R34" s="126">
        <f t="shared" si="5"/>
        <v>1191.0952380952381</v>
      </c>
    </row>
    <row r="35" spans="1:18">
      <c r="A35" t="str">
        <f>'Mapping Table'!J36</f>
        <v>QXFA-138</v>
      </c>
      <c r="B35" s="17">
        <f>'Mapping Table'!K36</f>
        <v>0</v>
      </c>
      <c r="C35" s="17">
        <f>'Mapping Table'!L36</f>
        <v>0</v>
      </c>
      <c r="D35" s="118" t="s">
        <v>618</v>
      </c>
      <c r="E35" s="117">
        <v>1</v>
      </c>
      <c r="F35" s="117">
        <v>0</v>
      </c>
      <c r="G35" s="121">
        <f>IF(D35="N",'Cost Per Part'!$D$2,IF(D35="P",-'Cost Per Part'!$D$2,0))</f>
        <v>0</v>
      </c>
      <c r="H35" s="121">
        <f>IF(D35="N",'Cost Per Part'!$D$3,IF(D35="P",-'Cost Per Part'!$D$3,0))</f>
        <v>0</v>
      </c>
      <c r="I35" s="121">
        <f>IF(D35="N",(1-F35)*'Cost Per Part'!$D$4,IF(D35="P",-'Cost Per Part'!$D$4,IF(D35="Y",-(F35)*'Cost Per Part'!$D$4,0)))</f>
        <v>0</v>
      </c>
      <c r="J35" s="121">
        <f>IF(D35="N",'Cost Per Part'!$D$5,IF(D35="P",-'Cost Per Part'!$D$5,0))</f>
        <v>0</v>
      </c>
      <c r="K35" s="121">
        <f>IF(OR(D35="Y", D35="N"),-(1-E35)*'Cost Per Part'!$D$5,0)</f>
        <v>0</v>
      </c>
      <c r="L35" s="122">
        <f t="shared" si="0"/>
        <v>705</v>
      </c>
      <c r="M35" s="122">
        <f t="shared" si="1"/>
        <v>156.66666666666666</v>
      </c>
      <c r="N35" s="122">
        <f t="shared" si="2"/>
        <v>48</v>
      </c>
      <c r="O35" s="122">
        <f t="shared" si="3"/>
        <v>675.42857142857144</v>
      </c>
      <c r="P35" s="122">
        <f t="shared" si="4"/>
        <v>1585.0952380952381</v>
      </c>
      <c r="Q35" s="122">
        <f t="shared" si="6"/>
        <v>-394</v>
      </c>
      <c r="R35" s="126">
        <f t="shared" si="5"/>
        <v>1191.0952380952381</v>
      </c>
    </row>
    <row r="36" spans="1:18">
      <c r="A36" t="str">
        <f>'Mapping Table'!J37</f>
        <v>QXFA-139</v>
      </c>
      <c r="B36" s="17">
        <f>'Mapping Table'!K37</f>
        <v>0</v>
      </c>
      <c r="C36" s="17">
        <f>'Mapping Table'!L37</f>
        <v>0</v>
      </c>
      <c r="D36" s="118" t="s">
        <v>618</v>
      </c>
      <c r="E36" s="117">
        <v>1</v>
      </c>
      <c r="F36" s="117">
        <v>0</v>
      </c>
      <c r="G36" s="121">
        <f>IF(D36="N",'Cost Per Part'!$D$2,IF(D36="P",-'Cost Per Part'!$D$2,0))</f>
        <v>0</v>
      </c>
      <c r="H36" s="121">
        <f>IF(D36="N",'Cost Per Part'!$D$3,IF(D36="P",-'Cost Per Part'!$D$3,0))</f>
        <v>0</v>
      </c>
      <c r="I36" s="121">
        <f>IF(D36="N",(1-F36)*'Cost Per Part'!$D$4,IF(D36="P",-'Cost Per Part'!$D$4,IF(D36="Y",-(F36)*'Cost Per Part'!$D$4,0)))</f>
        <v>0</v>
      </c>
      <c r="J36" s="121">
        <f>IF(D36="N",'Cost Per Part'!$D$5,IF(D36="P",-'Cost Per Part'!$D$5,0))</f>
        <v>0</v>
      </c>
      <c r="K36" s="121">
        <f>IF(OR(D36="Y", D36="N"),-(1-E36)*'Cost Per Part'!$D$5,0)</f>
        <v>0</v>
      </c>
      <c r="L36" s="122">
        <f t="shared" si="0"/>
        <v>705</v>
      </c>
      <c r="M36" s="122">
        <f t="shared" si="1"/>
        <v>156.66666666666666</v>
      </c>
      <c r="N36" s="122">
        <f t="shared" si="2"/>
        <v>48</v>
      </c>
      <c r="O36" s="122">
        <f t="shared" si="3"/>
        <v>675.42857142857144</v>
      </c>
      <c r="P36" s="122">
        <f t="shared" si="4"/>
        <v>1585.0952380952381</v>
      </c>
      <c r="Q36" s="122">
        <f t="shared" si="6"/>
        <v>-394</v>
      </c>
      <c r="R36" s="126">
        <f t="shared" si="5"/>
        <v>1191.0952380952381</v>
      </c>
    </row>
    <row r="37" spans="1:18">
      <c r="A37" t="str">
        <f>'Mapping Table'!J38</f>
        <v>QXFA-140</v>
      </c>
      <c r="B37" s="17">
        <f>'Mapping Table'!K38</f>
        <v>0</v>
      </c>
      <c r="C37" s="17" t="str">
        <f>'Mapping Table'!L38</f>
        <v>N</v>
      </c>
      <c r="D37" s="118" t="s">
        <v>618</v>
      </c>
      <c r="E37" s="117">
        <v>1</v>
      </c>
      <c r="F37" s="117">
        <v>0</v>
      </c>
      <c r="G37" s="121">
        <f>IF(D37="N",'Cost Per Part'!$D$2,IF(D37="P",-'Cost Per Part'!$D$2,0))</f>
        <v>0</v>
      </c>
      <c r="H37" s="121">
        <f>IF(D37="N",'Cost Per Part'!$D$3,IF(D37="P",-'Cost Per Part'!$D$3,0))</f>
        <v>0</v>
      </c>
      <c r="I37" s="121">
        <f>IF(D37="N",(1-F37)*'Cost Per Part'!$D$4,IF(D37="P",-'Cost Per Part'!$D$4,IF(D37="Y",-(F37)*'Cost Per Part'!$D$4,0)))</f>
        <v>0</v>
      </c>
      <c r="J37" s="121">
        <f>IF(D37="N",'Cost Per Part'!$D$5,IF(D37="P",-'Cost Per Part'!$D$5,0))</f>
        <v>0</v>
      </c>
      <c r="K37" s="121">
        <f>IF(OR(D37="Y", D37="N"),-(1-E37)*'Cost Per Part'!$D$5,0)</f>
        <v>0</v>
      </c>
      <c r="L37" s="122">
        <f t="shared" ref="L37:L53" si="7">L36+G37</f>
        <v>705</v>
      </c>
      <c r="M37" s="122">
        <f t="shared" ref="M37:M53" si="8">M36+H37</f>
        <v>156.66666666666666</v>
      </c>
      <c r="N37" s="122">
        <f t="shared" ref="N37:N53" si="9">N36+I37</f>
        <v>48</v>
      </c>
      <c r="O37" s="122">
        <f t="shared" ref="O37:O53" si="10">O36+J37</f>
        <v>675.42857142857144</v>
      </c>
      <c r="P37" s="122">
        <f t="shared" si="4"/>
        <v>1585.0952380952381</v>
      </c>
      <c r="Q37" s="122">
        <f t="shared" si="6"/>
        <v>-394</v>
      </c>
      <c r="R37" s="126">
        <f t="shared" si="5"/>
        <v>1191.0952380952381</v>
      </c>
    </row>
    <row r="38" spans="1:18">
      <c r="A38" t="str">
        <f>'Mapping Table'!J39</f>
        <v>QXFA-141</v>
      </c>
      <c r="B38" s="17">
        <f>'Mapping Table'!K39</f>
        <v>0</v>
      </c>
      <c r="C38" s="17">
        <f>'Mapping Table'!L39</f>
        <v>0</v>
      </c>
      <c r="D38" s="118" t="s">
        <v>618</v>
      </c>
      <c r="E38" s="117">
        <v>1</v>
      </c>
      <c r="F38" s="117">
        <v>0</v>
      </c>
      <c r="G38" s="121">
        <f>IF(D38="N",'Cost Per Part'!$D$2,IF(D38="P",-'Cost Per Part'!$D$2,0))</f>
        <v>0</v>
      </c>
      <c r="H38" s="121">
        <f>IF(D38="N",'Cost Per Part'!$D$3,IF(D38="P",-'Cost Per Part'!$D$3,0))</f>
        <v>0</v>
      </c>
      <c r="I38" s="121">
        <f>IF(D38="N",(1-F38)*'Cost Per Part'!$D$4,IF(D38="P",-'Cost Per Part'!$D$4,IF(D38="Y",-(F38)*'Cost Per Part'!$D$4,0)))</f>
        <v>0</v>
      </c>
      <c r="J38" s="121">
        <f>IF(D38="N",'Cost Per Part'!$D$5,IF(D38="P",-'Cost Per Part'!$D$5,0))</f>
        <v>0</v>
      </c>
      <c r="K38" s="121">
        <f>IF(OR(D38="Y", D38="N"),-(1-E38)*'Cost Per Part'!$D$5,0)</f>
        <v>0</v>
      </c>
      <c r="L38" s="122">
        <f t="shared" si="7"/>
        <v>705</v>
      </c>
      <c r="M38" s="122">
        <f t="shared" si="8"/>
        <v>156.66666666666666</v>
      </c>
      <c r="N38" s="122">
        <f t="shared" si="9"/>
        <v>48</v>
      </c>
      <c r="O38" s="122">
        <f t="shared" si="10"/>
        <v>675.42857142857144</v>
      </c>
      <c r="P38" s="122">
        <f t="shared" si="4"/>
        <v>1585.0952380952381</v>
      </c>
      <c r="Q38" s="122">
        <f t="shared" si="6"/>
        <v>-394</v>
      </c>
      <c r="R38" s="126">
        <f t="shared" si="5"/>
        <v>1191.0952380952381</v>
      </c>
    </row>
    <row r="39" spans="1:18">
      <c r="A39" t="str">
        <f>'Mapping Table'!J40</f>
        <v>QXFA-142</v>
      </c>
      <c r="B39" s="17">
        <f>'Mapping Table'!K40</f>
        <v>0</v>
      </c>
      <c r="C39" s="17">
        <f>'Mapping Table'!L40</f>
        <v>0</v>
      </c>
      <c r="D39" s="118" t="s">
        <v>618</v>
      </c>
      <c r="E39" s="117">
        <v>1</v>
      </c>
      <c r="F39" s="117">
        <v>0</v>
      </c>
      <c r="G39" s="121">
        <f>IF(D39="N",'Cost Per Part'!$D$2,IF(D39="P",-'Cost Per Part'!$D$2,0))</f>
        <v>0</v>
      </c>
      <c r="H39" s="121">
        <f>IF(D39="N",'Cost Per Part'!$D$3,IF(D39="P",-'Cost Per Part'!$D$3,0))</f>
        <v>0</v>
      </c>
      <c r="I39" s="121">
        <f>IF(D39="N",(1-F39)*'Cost Per Part'!$D$4,IF(D39="P",-'Cost Per Part'!$D$4,IF(D39="Y",-(F39)*'Cost Per Part'!$D$4,0)))</f>
        <v>0</v>
      </c>
      <c r="J39" s="121">
        <f>IF(D39="N",'Cost Per Part'!$D$5,IF(D39="P",-'Cost Per Part'!$D$5,0))</f>
        <v>0</v>
      </c>
      <c r="K39" s="121">
        <f>IF(OR(D39="Y", D39="N"),-(1-E39)*'Cost Per Part'!$D$5,0)</f>
        <v>0</v>
      </c>
      <c r="L39" s="122">
        <f t="shared" si="7"/>
        <v>705</v>
      </c>
      <c r="M39" s="122">
        <f t="shared" si="8"/>
        <v>156.66666666666666</v>
      </c>
      <c r="N39" s="122">
        <f t="shared" si="9"/>
        <v>48</v>
      </c>
      <c r="O39" s="122">
        <f t="shared" si="10"/>
        <v>675.42857142857144</v>
      </c>
      <c r="P39" s="122">
        <f t="shared" si="4"/>
        <v>1585.0952380952381</v>
      </c>
      <c r="Q39" s="122">
        <f t="shared" si="6"/>
        <v>-394</v>
      </c>
      <c r="R39" s="126">
        <f t="shared" si="5"/>
        <v>1191.0952380952381</v>
      </c>
    </row>
    <row r="40" spans="1:18">
      <c r="A40" t="str">
        <f>'Mapping Table'!J41</f>
        <v>QXFA-143</v>
      </c>
      <c r="B40" s="17">
        <f>'Mapping Table'!K41</f>
        <v>0</v>
      </c>
      <c r="C40" s="17">
        <f>'Mapping Table'!L41</f>
        <v>0</v>
      </c>
      <c r="D40" s="118" t="s">
        <v>618</v>
      </c>
      <c r="E40" s="117">
        <v>1</v>
      </c>
      <c r="F40" s="117">
        <v>0</v>
      </c>
      <c r="G40" s="121">
        <f>IF(D40="N",'Cost Per Part'!$D$2,IF(D40="P",-'Cost Per Part'!$D$2,0))</f>
        <v>0</v>
      </c>
      <c r="H40" s="121">
        <f>IF(D40="N",'Cost Per Part'!$D$3,IF(D40="P",-'Cost Per Part'!$D$3,0))</f>
        <v>0</v>
      </c>
      <c r="I40" s="121">
        <f>IF(D40="N",(1-F40)*'Cost Per Part'!$D$4,IF(D40="P",-'Cost Per Part'!$D$4,IF(D40="Y",-(F40)*'Cost Per Part'!$D$4,0)))</f>
        <v>0</v>
      </c>
      <c r="J40" s="121">
        <f>IF(D40="N",'Cost Per Part'!$D$5,IF(D40="P",-'Cost Per Part'!$D$5,0))</f>
        <v>0</v>
      </c>
      <c r="K40" s="121">
        <f>IF(OR(D40="Y", D40="N"),-(1-E40)*'Cost Per Part'!$D$5,0)</f>
        <v>0</v>
      </c>
      <c r="L40" s="122">
        <f t="shared" si="7"/>
        <v>705</v>
      </c>
      <c r="M40" s="122">
        <f t="shared" si="8"/>
        <v>156.66666666666666</v>
      </c>
      <c r="N40" s="122">
        <f t="shared" si="9"/>
        <v>48</v>
      </c>
      <c r="O40" s="122">
        <f t="shared" si="10"/>
        <v>675.42857142857144</v>
      </c>
      <c r="P40" s="122">
        <f t="shared" si="4"/>
        <v>1585.0952380952381</v>
      </c>
      <c r="Q40" s="122">
        <f t="shared" si="6"/>
        <v>-394</v>
      </c>
      <c r="R40" s="126">
        <f t="shared" si="5"/>
        <v>1191.0952380952381</v>
      </c>
    </row>
    <row r="41" spans="1:18">
      <c r="A41" t="str">
        <f>'Mapping Table'!J42</f>
        <v>QXFA-144</v>
      </c>
      <c r="B41" s="17">
        <f>'Mapping Table'!K42</f>
        <v>0</v>
      </c>
      <c r="C41" s="17">
        <f>'Mapping Table'!L42</f>
        <v>0</v>
      </c>
      <c r="D41" s="118" t="s">
        <v>618</v>
      </c>
      <c r="E41" s="117">
        <v>1</v>
      </c>
      <c r="F41" s="117">
        <v>0</v>
      </c>
      <c r="G41" s="121">
        <f>IF(D41="N",'Cost Per Part'!$D$2,IF(D41="P",-'Cost Per Part'!$D$2,0))</f>
        <v>0</v>
      </c>
      <c r="H41" s="121">
        <f>IF(D41="N",'Cost Per Part'!$D$3,IF(D41="P",-'Cost Per Part'!$D$3,0))</f>
        <v>0</v>
      </c>
      <c r="I41" s="121">
        <f>IF(D41="N",(1-F41)*'Cost Per Part'!$D$4,IF(D41="P",-'Cost Per Part'!$D$4,IF(D41="Y",-(F41)*'Cost Per Part'!$D$4,0)))</f>
        <v>0</v>
      </c>
      <c r="J41" s="121">
        <f>IF(D41="N",'Cost Per Part'!$D$5,IF(D41="P",-'Cost Per Part'!$D$5,0))</f>
        <v>0</v>
      </c>
      <c r="K41" s="121">
        <f>IF(OR(D41="Y", D41="N"),-(1-E41)*'Cost Per Part'!$D$5,0)</f>
        <v>0</v>
      </c>
      <c r="L41" s="122">
        <f t="shared" si="7"/>
        <v>705</v>
      </c>
      <c r="M41" s="122">
        <f t="shared" si="8"/>
        <v>156.66666666666666</v>
      </c>
      <c r="N41" s="122">
        <f t="shared" si="9"/>
        <v>48</v>
      </c>
      <c r="O41" s="122">
        <f t="shared" si="10"/>
        <v>675.42857142857144</v>
      </c>
      <c r="P41" s="122">
        <f t="shared" si="4"/>
        <v>1585.0952380952381</v>
      </c>
      <c r="Q41" s="122">
        <f t="shared" si="6"/>
        <v>-394</v>
      </c>
      <c r="R41" s="126">
        <f t="shared" si="5"/>
        <v>1191.0952380952381</v>
      </c>
    </row>
    <row r="42" spans="1:18">
      <c r="A42" t="str">
        <f>'Mapping Table'!J43</f>
        <v>QXFA-145</v>
      </c>
      <c r="B42" s="17">
        <f>'Mapping Table'!K43</f>
        <v>0</v>
      </c>
      <c r="C42" s="17">
        <f>'Mapping Table'!L43</f>
        <v>0</v>
      </c>
      <c r="D42" s="118" t="s">
        <v>618</v>
      </c>
      <c r="E42" s="117">
        <v>1</v>
      </c>
      <c r="F42" s="117">
        <v>0</v>
      </c>
      <c r="G42" s="121">
        <f>IF(D42="N",'Cost Per Part'!$D$2,IF(D42="P",-'Cost Per Part'!$D$2,0))</f>
        <v>0</v>
      </c>
      <c r="H42" s="121">
        <f>IF(D42="N",'Cost Per Part'!$D$3,IF(D42="P",-'Cost Per Part'!$D$3,0))</f>
        <v>0</v>
      </c>
      <c r="I42" s="121">
        <f>IF(D42="N",(1-F42)*'Cost Per Part'!$D$4,IF(D42="P",-'Cost Per Part'!$D$4,IF(D42="Y",-(F42)*'Cost Per Part'!$D$4,0)))</f>
        <v>0</v>
      </c>
      <c r="J42" s="121">
        <f>IF(D42="N",'Cost Per Part'!$D$5,IF(D42="P",-'Cost Per Part'!$D$5,0))</f>
        <v>0</v>
      </c>
      <c r="K42" s="121">
        <f>IF(OR(D42="Y", D42="N"),-(1-E42)*'Cost Per Part'!$D$5,0)</f>
        <v>0</v>
      </c>
      <c r="L42" s="122">
        <f t="shared" si="7"/>
        <v>705</v>
      </c>
      <c r="M42" s="122">
        <f t="shared" si="8"/>
        <v>156.66666666666666</v>
      </c>
      <c r="N42" s="122">
        <f t="shared" si="9"/>
        <v>48</v>
      </c>
      <c r="O42" s="122">
        <f t="shared" si="10"/>
        <v>675.42857142857144</v>
      </c>
      <c r="P42" s="122">
        <f t="shared" si="4"/>
        <v>1585.0952380952381</v>
      </c>
      <c r="Q42" s="122">
        <f t="shared" si="6"/>
        <v>-394</v>
      </c>
      <c r="R42" s="126">
        <f t="shared" si="5"/>
        <v>1191.0952380952381</v>
      </c>
    </row>
    <row r="43" spans="1:18">
      <c r="A43" t="str">
        <f>'Mapping Table'!J44</f>
        <v>QXFA-146</v>
      </c>
      <c r="B43" s="17">
        <f>'Mapping Table'!K44</f>
        <v>0</v>
      </c>
      <c r="C43" s="17">
        <f>'Mapping Table'!L44</f>
        <v>0</v>
      </c>
      <c r="D43" s="118" t="s">
        <v>618</v>
      </c>
      <c r="E43" s="117">
        <v>1</v>
      </c>
      <c r="F43" s="117">
        <v>0</v>
      </c>
      <c r="G43" s="121">
        <f>IF(D43="N",'Cost Per Part'!$D$2,IF(D43="P",-'Cost Per Part'!$D$2,0))</f>
        <v>0</v>
      </c>
      <c r="H43" s="121">
        <f>IF(D43="N",'Cost Per Part'!$D$3,IF(D43="P",-'Cost Per Part'!$D$3,0))</f>
        <v>0</v>
      </c>
      <c r="I43" s="121">
        <f>IF(D43="N",(1-F43)*'Cost Per Part'!$D$4,IF(D43="P",-'Cost Per Part'!$D$4,IF(D43="Y",-(F43)*'Cost Per Part'!$D$4,0)))</f>
        <v>0</v>
      </c>
      <c r="J43" s="121">
        <f>IF(D43="N",'Cost Per Part'!$D$5,IF(D43="P",-'Cost Per Part'!$D$5,0))</f>
        <v>0</v>
      </c>
      <c r="K43" s="121">
        <f>IF(OR(D43="Y", D43="N"),-(1-E43)*'Cost Per Part'!$D$5,0)</f>
        <v>0</v>
      </c>
      <c r="L43" s="122">
        <f t="shared" si="7"/>
        <v>705</v>
      </c>
      <c r="M43" s="122">
        <f t="shared" si="8"/>
        <v>156.66666666666666</v>
      </c>
      <c r="N43" s="122">
        <f t="shared" si="9"/>
        <v>48</v>
      </c>
      <c r="O43" s="122">
        <f t="shared" si="10"/>
        <v>675.42857142857144</v>
      </c>
      <c r="P43" s="122">
        <f t="shared" si="4"/>
        <v>1585.0952380952381</v>
      </c>
      <c r="Q43" s="122">
        <f t="shared" si="6"/>
        <v>-394</v>
      </c>
      <c r="R43" s="126">
        <f t="shared" si="5"/>
        <v>1191.0952380952381</v>
      </c>
    </row>
    <row r="44" spans="1:18">
      <c r="A44" t="str">
        <f>'Mapping Table'!J45</f>
        <v>QXFA-147</v>
      </c>
      <c r="B44" s="17">
        <f>'Mapping Table'!K45</f>
        <v>0</v>
      </c>
      <c r="C44" s="17">
        <f>'Mapping Table'!L45</f>
        <v>0</v>
      </c>
      <c r="D44" s="118" t="s">
        <v>618</v>
      </c>
      <c r="E44" s="117">
        <v>1</v>
      </c>
      <c r="F44" s="117">
        <v>0</v>
      </c>
      <c r="G44" s="121">
        <f>IF(D44="N",'Cost Per Part'!$D$2,IF(D44="P",-'Cost Per Part'!$D$2,0))</f>
        <v>0</v>
      </c>
      <c r="H44" s="121">
        <f>IF(D44="N",'Cost Per Part'!$D$3,IF(D44="P",-'Cost Per Part'!$D$3,0))</f>
        <v>0</v>
      </c>
      <c r="I44" s="121">
        <f>IF(D44="N",(1-F44)*'Cost Per Part'!$D$4,IF(D44="P",-'Cost Per Part'!$D$4,IF(D44="Y",-(F44)*'Cost Per Part'!$D$4,0)))</f>
        <v>0</v>
      </c>
      <c r="J44" s="121">
        <f>IF(D44="N",'Cost Per Part'!$D$5,IF(D44="P",-'Cost Per Part'!$D$5,0))</f>
        <v>0</v>
      </c>
      <c r="K44" s="121">
        <f>IF(OR(D44="Y", D44="N"),-(1-E44)*'Cost Per Part'!$D$5,0)</f>
        <v>0</v>
      </c>
      <c r="L44" s="122">
        <f t="shared" si="7"/>
        <v>705</v>
      </c>
      <c r="M44" s="122">
        <f t="shared" si="8"/>
        <v>156.66666666666666</v>
      </c>
      <c r="N44" s="122">
        <f t="shared" si="9"/>
        <v>48</v>
      </c>
      <c r="O44" s="122">
        <f t="shared" si="10"/>
        <v>675.42857142857144</v>
      </c>
      <c r="P44" s="122">
        <f t="shared" si="4"/>
        <v>1585.0952380952381</v>
      </c>
      <c r="Q44" s="122">
        <f t="shared" si="6"/>
        <v>-394</v>
      </c>
      <c r="R44" s="126">
        <f t="shared" si="5"/>
        <v>1191.0952380952381</v>
      </c>
    </row>
    <row r="45" spans="1:18">
      <c r="A45" t="str">
        <f>'Mapping Table'!J46</f>
        <v>QXFA-148</v>
      </c>
      <c r="B45" s="17">
        <f>'Mapping Table'!K46</f>
        <v>0</v>
      </c>
      <c r="C45" s="17" t="str">
        <f>'Mapping Table'!L46</f>
        <v>N</v>
      </c>
      <c r="D45" s="118" t="s">
        <v>618</v>
      </c>
      <c r="E45" s="117">
        <v>1</v>
      </c>
      <c r="F45" s="117">
        <v>0</v>
      </c>
      <c r="G45" s="121">
        <f>IF(D45="N",'Cost Per Part'!$D$2,IF(D45="P",-'Cost Per Part'!$D$2,0))</f>
        <v>0</v>
      </c>
      <c r="H45" s="121">
        <f>IF(D45="N",'Cost Per Part'!$D$3,IF(D45="P",-'Cost Per Part'!$D$3,0))</f>
        <v>0</v>
      </c>
      <c r="I45" s="121">
        <f>IF(D45="N",(1-F45)*'Cost Per Part'!$D$4,IF(D45="P",-'Cost Per Part'!$D$4,IF(D45="Y",-(F45)*'Cost Per Part'!$D$4,0)))</f>
        <v>0</v>
      </c>
      <c r="J45" s="121">
        <f>IF(D45="N",'Cost Per Part'!$D$5,IF(D45="P",-'Cost Per Part'!$D$5,0))</f>
        <v>0</v>
      </c>
      <c r="K45" s="121">
        <f>IF(OR(D45="Y", D45="N"),-(1-E45)*'Cost Per Part'!$D$5,0)</f>
        <v>0</v>
      </c>
      <c r="L45" s="122">
        <f t="shared" si="7"/>
        <v>705</v>
      </c>
      <c r="M45" s="122">
        <f t="shared" si="8"/>
        <v>156.66666666666666</v>
      </c>
      <c r="N45" s="122">
        <f t="shared" si="9"/>
        <v>48</v>
      </c>
      <c r="O45" s="122">
        <f t="shared" si="10"/>
        <v>675.42857142857144</v>
      </c>
      <c r="P45" s="122">
        <f t="shared" si="4"/>
        <v>1585.0952380952381</v>
      </c>
      <c r="Q45" s="122">
        <f t="shared" si="6"/>
        <v>-394</v>
      </c>
      <c r="R45" s="126">
        <f t="shared" si="5"/>
        <v>1191.0952380952381</v>
      </c>
    </row>
    <row r="46" spans="1:18">
      <c r="A46" t="str">
        <f>'Mapping Table'!J47</f>
        <v>QXFA-149</v>
      </c>
      <c r="B46" s="17">
        <f>'Mapping Table'!K47</f>
        <v>0</v>
      </c>
      <c r="C46" s="17">
        <f>'Mapping Table'!L47</f>
        <v>0</v>
      </c>
      <c r="D46" s="118" t="s">
        <v>618</v>
      </c>
      <c r="E46" s="117">
        <v>1</v>
      </c>
      <c r="F46" s="117">
        <v>0</v>
      </c>
      <c r="G46" s="121">
        <f>IF(D46="N",'Cost Per Part'!$D$2,IF(D46="P",-'Cost Per Part'!$D$2,0))</f>
        <v>0</v>
      </c>
      <c r="H46" s="121">
        <f>IF(D46="N",'Cost Per Part'!$D$3,IF(D46="P",-'Cost Per Part'!$D$3,0))</f>
        <v>0</v>
      </c>
      <c r="I46" s="121">
        <f>IF(D46="N",(1-F46)*'Cost Per Part'!$D$4,IF(D46="P",-'Cost Per Part'!$D$4,IF(D46="Y",-(F46)*'Cost Per Part'!$D$4,0)))</f>
        <v>0</v>
      </c>
      <c r="J46" s="121">
        <f>IF(D46="N",'Cost Per Part'!$D$5,IF(D46="P",-'Cost Per Part'!$D$5,0))</f>
        <v>0</v>
      </c>
      <c r="K46" s="121">
        <f>IF(OR(D46="Y", D46="N"),-(1-E46)*'Cost Per Part'!$D$5,0)</f>
        <v>0</v>
      </c>
      <c r="L46" s="122">
        <f t="shared" si="7"/>
        <v>705</v>
      </c>
      <c r="M46" s="122">
        <f t="shared" si="8"/>
        <v>156.66666666666666</v>
      </c>
      <c r="N46" s="122">
        <f t="shared" si="9"/>
        <v>48</v>
      </c>
      <c r="O46" s="122">
        <f t="shared" si="10"/>
        <v>675.42857142857144</v>
      </c>
      <c r="P46" s="122">
        <f t="shared" si="4"/>
        <v>1585.0952380952381</v>
      </c>
      <c r="Q46" s="122">
        <f t="shared" si="6"/>
        <v>-394</v>
      </c>
      <c r="R46" s="126">
        <f t="shared" si="5"/>
        <v>1191.0952380952381</v>
      </c>
    </row>
    <row r="47" spans="1:18">
      <c r="A47" t="str">
        <f>'Mapping Table'!J48</f>
        <v>QXFA-150</v>
      </c>
      <c r="B47" s="17">
        <f>'Mapping Table'!K48</f>
        <v>0</v>
      </c>
      <c r="C47" s="17">
        <f>'Mapping Table'!L48</f>
        <v>0</v>
      </c>
      <c r="D47" s="118" t="s">
        <v>618</v>
      </c>
      <c r="E47" s="117">
        <v>1</v>
      </c>
      <c r="F47" s="117">
        <v>0</v>
      </c>
      <c r="G47" s="121">
        <f>IF(D47="N",'Cost Per Part'!$D$2,IF(D47="P",-'Cost Per Part'!$D$2,0))</f>
        <v>0</v>
      </c>
      <c r="H47" s="121">
        <f>IF(D47="N",'Cost Per Part'!$D$3,IF(D47="P",-'Cost Per Part'!$D$3,0))</f>
        <v>0</v>
      </c>
      <c r="I47" s="121">
        <f>IF(D47="N",(1-F47)*'Cost Per Part'!$D$4,IF(D47="P",-'Cost Per Part'!$D$4,IF(D47="Y",-(F47)*'Cost Per Part'!$D$4,0)))</f>
        <v>0</v>
      </c>
      <c r="J47" s="121">
        <f>IF(D47="N",'Cost Per Part'!$D$5,IF(D47="P",-'Cost Per Part'!$D$5,0))</f>
        <v>0</v>
      </c>
      <c r="K47" s="121">
        <f>IF(OR(D47="Y", D47="N"),-(1-E47)*'Cost Per Part'!$D$5,0)</f>
        <v>0</v>
      </c>
      <c r="L47" s="122">
        <f t="shared" si="7"/>
        <v>705</v>
      </c>
      <c r="M47" s="122">
        <f t="shared" si="8"/>
        <v>156.66666666666666</v>
      </c>
      <c r="N47" s="122">
        <f t="shared" si="9"/>
        <v>48</v>
      </c>
      <c r="O47" s="122">
        <f t="shared" si="10"/>
        <v>675.42857142857144</v>
      </c>
      <c r="P47" s="122">
        <f t="shared" si="4"/>
        <v>1585.0952380952381</v>
      </c>
      <c r="Q47" s="122">
        <f t="shared" si="6"/>
        <v>-394</v>
      </c>
      <c r="R47" s="126">
        <f t="shared" si="5"/>
        <v>1191.0952380952381</v>
      </c>
    </row>
    <row r="48" spans="1:18">
      <c r="A48" t="str">
        <f>'Mapping Table'!J49</f>
        <v>QXFA-151</v>
      </c>
      <c r="B48" s="17">
        <f>'Mapping Table'!K49</f>
        <v>0</v>
      </c>
      <c r="C48" s="17">
        <f>'Mapping Table'!L49</f>
        <v>0</v>
      </c>
      <c r="D48" s="118" t="s">
        <v>618</v>
      </c>
      <c r="E48" s="117">
        <v>1</v>
      </c>
      <c r="F48" s="117">
        <v>0</v>
      </c>
      <c r="G48" s="121">
        <f>IF(D48="N",'Cost Per Part'!$D$2,IF(D48="P",-'Cost Per Part'!$D$2,0))</f>
        <v>0</v>
      </c>
      <c r="H48" s="121">
        <f>IF(D48="N",'Cost Per Part'!$D$3,IF(D48="P",-'Cost Per Part'!$D$3,0))</f>
        <v>0</v>
      </c>
      <c r="I48" s="121">
        <f>IF(D48="N",(1-F48)*'Cost Per Part'!$D$4,IF(D48="P",-'Cost Per Part'!$D$4,IF(D48="Y",-(F48)*'Cost Per Part'!$D$4,0)))</f>
        <v>0</v>
      </c>
      <c r="J48" s="121">
        <f>IF(D48="N",'Cost Per Part'!$D$5,IF(D48="P",-'Cost Per Part'!$D$5,0))</f>
        <v>0</v>
      </c>
      <c r="K48" s="121">
        <f>IF(OR(D48="Y", D48="N"),-(1-E48)*'Cost Per Part'!$D$5,0)</f>
        <v>0</v>
      </c>
      <c r="L48" s="122">
        <f t="shared" si="7"/>
        <v>705</v>
      </c>
      <c r="M48" s="122">
        <f t="shared" si="8"/>
        <v>156.66666666666666</v>
      </c>
      <c r="N48" s="122">
        <f t="shared" si="9"/>
        <v>48</v>
      </c>
      <c r="O48" s="122">
        <f t="shared" si="10"/>
        <v>675.42857142857144</v>
      </c>
      <c r="P48" s="122">
        <f t="shared" si="4"/>
        <v>1585.0952380952381</v>
      </c>
      <c r="Q48" s="122">
        <f t="shared" si="6"/>
        <v>-394</v>
      </c>
      <c r="R48" s="126">
        <f t="shared" si="5"/>
        <v>1191.0952380952381</v>
      </c>
    </row>
    <row r="49" spans="1:18">
      <c r="A49" t="str">
        <f>'Mapping Table'!J50</f>
        <v>QXFA-152</v>
      </c>
      <c r="B49" s="17">
        <f>'Mapping Table'!K50</f>
        <v>0</v>
      </c>
      <c r="C49" s="17">
        <f>'Mapping Table'!L50</f>
        <v>0</v>
      </c>
      <c r="D49" s="118" t="s">
        <v>618</v>
      </c>
      <c r="E49" s="117">
        <v>1</v>
      </c>
      <c r="F49" s="117">
        <v>0</v>
      </c>
      <c r="G49" s="121">
        <f>IF(D49="N",'Cost Per Part'!$D$2,IF(D49="P",-'Cost Per Part'!$D$2,0))</f>
        <v>0</v>
      </c>
      <c r="H49" s="121">
        <f>IF(D49="N",'Cost Per Part'!$D$3,IF(D49="P",-'Cost Per Part'!$D$3,0))</f>
        <v>0</v>
      </c>
      <c r="I49" s="121">
        <f>IF(D49="N",(1-F49)*'Cost Per Part'!$D$4,IF(D49="P",-'Cost Per Part'!$D$4,IF(D49="Y",-(F49)*'Cost Per Part'!$D$4,0)))</f>
        <v>0</v>
      </c>
      <c r="J49" s="121">
        <f>IF(D49="N",'Cost Per Part'!$D$5,IF(D49="P",-'Cost Per Part'!$D$5,0))</f>
        <v>0</v>
      </c>
      <c r="K49" s="121">
        <f>IF(OR(D49="Y", D49="N"),-(1-E49)*'Cost Per Part'!$D$5,0)</f>
        <v>0</v>
      </c>
      <c r="L49" s="122">
        <f t="shared" si="7"/>
        <v>705</v>
      </c>
      <c r="M49" s="122">
        <f t="shared" si="8"/>
        <v>156.66666666666666</v>
      </c>
      <c r="N49" s="122">
        <f t="shared" si="9"/>
        <v>48</v>
      </c>
      <c r="O49" s="122">
        <f t="shared" si="10"/>
        <v>675.42857142857144</v>
      </c>
      <c r="P49" s="122">
        <f t="shared" si="4"/>
        <v>1585.0952380952381</v>
      </c>
      <c r="Q49" s="122">
        <f t="shared" si="6"/>
        <v>-394</v>
      </c>
      <c r="R49" s="126">
        <f t="shared" si="5"/>
        <v>1191.0952380952381</v>
      </c>
    </row>
    <row r="50" spans="1:18">
      <c r="A50" t="str">
        <f>'Mapping Table'!J51</f>
        <v>QXFA-153</v>
      </c>
      <c r="B50" s="17">
        <f>'Mapping Table'!K51</f>
        <v>0</v>
      </c>
      <c r="C50" s="17">
        <f>'Mapping Table'!L51</f>
        <v>0</v>
      </c>
      <c r="D50" s="118" t="s">
        <v>618</v>
      </c>
      <c r="E50" s="117">
        <v>1</v>
      </c>
      <c r="F50" s="117">
        <v>0</v>
      </c>
      <c r="G50" s="121">
        <f>IF(D50="N",'Cost Per Part'!$D$2,IF(D50="P",-'Cost Per Part'!$D$2,0))</f>
        <v>0</v>
      </c>
      <c r="H50" s="121">
        <f>IF(D50="N",'Cost Per Part'!$D$3,IF(D50="P",-'Cost Per Part'!$D$3,0))</f>
        <v>0</v>
      </c>
      <c r="I50" s="121">
        <f>IF(D50="N",(1-F50)*'Cost Per Part'!$D$4,IF(D50="P",-'Cost Per Part'!$D$4,IF(D50="Y",-(F50)*'Cost Per Part'!$D$4,0)))</f>
        <v>0</v>
      </c>
      <c r="J50" s="121">
        <f>IF(D50="N",'Cost Per Part'!$D$5,IF(D50="P",-'Cost Per Part'!$D$5,0))</f>
        <v>0</v>
      </c>
      <c r="K50" s="121">
        <f>IF(OR(D50="Y", D50="N"),-(1-E50)*'Cost Per Part'!$D$5,0)</f>
        <v>0</v>
      </c>
      <c r="L50" s="122">
        <f t="shared" si="7"/>
        <v>705</v>
      </c>
      <c r="M50" s="122">
        <f t="shared" si="8"/>
        <v>156.66666666666666</v>
      </c>
      <c r="N50" s="122">
        <f t="shared" si="9"/>
        <v>48</v>
      </c>
      <c r="O50" s="122">
        <f t="shared" si="10"/>
        <v>675.42857142857144</v>
      </c>
      <c r="P50" s="122">
        <f t="shared" si="4"/>
        <v>1585.0952380952381</v>
      </c>
      <c r="Q50" s="122">
        <f t="shared" si="6"/>
        <v>-394</v>
      </c>
      <c r="R50" s="126">
        <f t="shared" si="5"/>
        <v>1191.0952380952381</v>
      </c>
    </row>
    <row r="51" spans="1:18">
      <c r="A51" t="str">
        <f>'Mapping Table'!J52</f>
        <v>QXFA-154</v>
      </c>
      <c r="B51" s="17">
        <f>'Mapping Table'!K52</f>
        <v>0</v>
      </c>
      <c r="C51" s="17">
        <f>'Mapping Table'!L52</f>
        <v>0</v>
      </c>
      <c r="D51" s="118" t="s">
        <v>618</v>
      </c>
      <c r="E51" s="117">
        <v>1</v>
      </c>
      <c r="F51" s="117">
        <v>0</v>
      </c>
      <c r="G51" s="121">
        <f>IF(D51="N",'Cost Per Part'!$D$2,IF(D51="P",-'Cost Per Part'!$D$2,0))</f>
        <v>0</v>
      </c>
      <c r="H51" s="121">
        <f>IF(D51="N",'Cost Per Part'!$D$3,IF(D51="P",-'Cost Per Part'!$D$3,0))</f>
        <v>0</v>
      </c>
      <c r="I51" s="121">
        <f>IF(D51="N",(1-F51)*'Cost Per Part'!$D$4,IF(D51="P",-'Cost Per Part'!$D$4,IF(D51="Y",-(F51)*'Cost Per Part'!$D$4,0)))</f>
        <v>0</v>
      </c>
      <c r="J51" s="121">
        <f>IF(D51="N",'Cost Per Part'!$D$5,IF(D51="P",-'Cost Per Part'!$D$5,0))</f>
        <v>0</v>
      </c>
      <c r="K51" s="121">
        <f>IF(OR(D51="Y", D51="N"),-(1-E51)*'Cost Per Part'!$D$5,0)</f>
        <v>0</v>
      </c>
      <c r="L51" s="122">
        <f t="shared" si="7"/>
        <v>705</v>
      </c>
      <c r="M51" s="122">
        <f t="shared" si="8"/>
        <v>156.66666666666666</v>
      </c>
      <c r="N51" s="122">
        <f t="shared" si="9"/>
        <v>48</v>
      </c>
      <c r="O51" s="122">
        <f t="shared" si="10"/>
        <v>675.42857142857144</v>
      </c>
      <c r="P51" s="122">
        <f t="shared" si="4"/>
        <v>1585.0952380952381</v>
      </c>
      <c r="Q51" s="122">
        <f t="shared" si="6"/>
        <v>-394</v>
      </c>
      <c r="R51" s="126">
        <f t="shared" si="5"/>
        <v>1191.0952380952381</v>
      </c>
    </row>
    <row r="52" spans="1:18">
      <c r="A52" t="str">
        <f>'Mapping Table'!J53</f>
        <v>QXFA-155</v>
      </c>
      <c r="B52" s="17">
        <f>'Mapping Table'!K53</f>
        <v>0</v>
      </c>
      <c r="C52" s="17" t="str">
        <f>'Mapping Table'!L53</f>
        <v>N</v>
      </c>
      <c r="D52" s="118" t="s">
        <v>618</v>
      </c>
      <c r="E52" s="117">
        <v>1</v>
      </c>
      <c r="F52" s="117">
        <v>0</v>
      </c>
      <c r="G52" s="121">
        <f>IF(D52="N",'Cost Per Part'!$D$2,IF(D52="P",-'Cost Per Part'!$D$2,0))</f>
        <v>0</v>
      </c>
      <c r="H52" s="121">
        <f>IF(D52="N",'Cost Per Part'!$D$3,IF(D52="P",-'Cost Per Part'!$D$3,0))</f>
        <v>0</v>
      </c>
      <c r="I52" s="121">
        <f>IF(D52="N",(1-F52)*'Cost Per Part'!$D$4,IF(D52="P",-'Cost Per Part'!$D$4,IF(D52="Y",-(F52)*'Cost Per Part'!$D$4,0)))</f>
        <v>0</v>
      </c>
      <c r="J52" s="121">
        <f>IF(D52="N",'Cost Per Part'!$D$5,IF(D52="P",-'Cost Per Part'!$D$5,0))</f>
        <v>0</v>
      </c>
      <c r="K52" s="121">
        <f>IF(OR(D52="Y", D52="N"),-(1-E52)*'Cost Per Part'!$D$5,0)</f>
        <v>0</v>
      </c>
      <c r="L52" s="122">
        <f t="shared" si="7"/>
        <v>705</v>
      </c>
      <c r="M52" s="122">
        <f t="shared" si="8"/>
        <v>156.66666666666666</v>
      </c>
      <c r="N52" s="122">
        <f t="shared" si="9"/>
        <v>48</v>
      </c>
      <c r="O52" s="122">
        <f t="shared" si="10"/>
        <v>675.42857142857144</v>
      </c>
      <c r="P52" s="122">
        <f t="shared" si="4"/>
        <v>1585.0952380952381</v>
      </c>
      <c r="Q52" s="122">
        <f t="shared" si="6"/>
        <v>-394</v>
      </c>
      <c r="R52" s="126">
        <f t="shared" si="5"/>
        <v>1191.0952380952381</v>
      </c>
    </row>
    <row r="53" spans="1:18">
      <c r="A53" t="str">
        <f>'Mapping Table'!J54</f>
        <v>QXFA-156</v>
      </c>
      <c r="B53" s="17">
        <f>'Mapping Table'!K54</f>
        <v>0</v>
      </c>
      <c r="C53" s="17">
        <f>'Mapping Table'!L54</f>
        <v>0</v>
      </c>
      <c r="D53" s="118" t="s">
        <v>618</v>
      </c>
      <c r="E53" s="117">
        <v>1</v>
      </c>
      <c r="F53" s="117">
        <v>0</v>
      </c>
      <c r="G53" s="121">
        <f>IF(D53="N",'Cost Per Part'!$D$2,IF(D53="P",-'Cost Per Part'!$D$2,0))</f>
        <v>0</v>
      </c>
      <c r="H53" s="121">
        <f>IF(D53="N",'Cost Per Part'!$D$3,IF(D53="P",-'Cost Per Part'!$D$3,0))</f>
        <v>0</v>
      </c>
      <c r="I53" s="121">
        <f>IF(D53="N",(1-F53)*'Cost Per Part'!$D$4,IF(D53="P",-'Cost Per Part'!$D$4,IF(D53="Y",-(F53)*'Cost Per Part'!$D$4,0)))</f>
        <v>0</v>
      </c>
      <c r="J53" s="121">
        <f>IF(D53="N",'Cost Per Part'!$D$5,IF(D53="P",-'Cost Per Part'!$D$5,0))</f>
        <v>0</v>
      </c>
      <c r="K53" s="121">
        <f>IF(OR(D53="Y", D53="N"),-(1-E53)*'Cost Per Part'!$D$5,0)</f>
        <v>0</v>
      </c>
      <c r="L53" s="122">
        <f t="shared" si="7"/>
        <v>705</v>
      </c>
      <c r="M53" s="122">
        <f t="shared" si="8"/>
        <v>156.66666666666666</v>
      </c>
      <c r="N53" s="122">
        <f t="shared" si="9"/>
        <v>48</v>
      </c>
      <c r="O53" s="122">
        <f t="shared" si="10"/>
        <v>675.42857142857144</v>
      </c>
      <c r="P53" s="122">
        <f t="shared" si="4"/>
        <v>1585.0952380952381</v>
      </c>
      <c r="Q53" s="122">
        <f t="shared" si="6"/>
        <v>-394</v>
      </c>
      <c r="R53" s="126">
        <f t="shared" si="5"/>
        <v>1191.0952380952381</v>
      </c>
    </row>
    <row r="54" spans="1:18">
      <c r="A54">
        <f>'Mapping Table'!J55</f>
        <v>0</v>
      </c>
    </row>
  </sheetData>
  <mergeCells count="5">
    <mergeCell ref="B2:C2"/>
    <mergeCell ref="L1:R1"/>
    <mergeCell ref="G1:K1"/>
    <mergeCell ref="D1:F1"/>
    <mergeCell ref="A1:C1"/>
  </mergeCells>
  <conditionalFormatting sqref="B4:B53">
    <cfRule type="expression" dxfId="5" priority="2">
      <formula>SEARCH("Q",$B4)</formula>
    </cfRule>
    <cfRule type="expression" dxfId="4" priority="3">
      <formula>SEARCH("N",$B4)</formula>
    </cfRule>
  </conditionalFormatting>
  <conditionalFormatting sqref="C4:C53">
    <cfRule type="expression" dxfId="3" priority="1">
      <formula>SEARCH("N",$C4)</formula>
    </cfRule>
  </conditionalFormatting>
  <dataValidations count="1">
    <dataValidation type="list" allowBlank="1" showInputMessage="1" showErrorMessage="1" sqref="D4:D53">
      <formula1>"P,N,Y, -"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activeCell="C23" sqref="C23"/>
    </sheetView>
  </sheetViews>
  <sheetFormatPr defaultColWidth="9.140625" defaultRowHeight="15"/>
  <cols>
    <col min="1" max="1" width="17.7109375" customWidth="1"/>
    <col min="2" max="3" width="9.85546875" style="17" customWidth="1"/>
    <col min="4" max="4" width="19.85546875" customWidth="1"/>
    <col min="5" max="5" width="18.42578125" customWidth="1"/>
    <col min="6" max="6" width="12.7109375" customWidth="1"/>
    <col min="12" max="12" width="9.5703125" customWidth="1"/>
    <col min="17" max="17" width="12.5703125" customWidth="1"/>
    <col min="18" max="18" width="15.28515625" customWidth="1"/>
    <col min="21" max="21" width="74" bestFit="1" customWidth="1"/>
  </cols>
  <sheetData>
    <row r="1" spans="1:21" ht="15.75" thickBot="1">
      <c r="A1" s="214" t="s">
        <v>601</v>
      </c>
      <c r="B1" s="214"/>
      <c r="C1" s="220"/>
      <c r="D1" s="227" t="s">
        <v>630</v>
      </c>
      <c r="E1" s="228"/>
      <c r="F1" s="229"/>
      <c r="G1" s="224" t="s">
        <v>631</v>
      </c>
      <c r="H1" s="225"/>
      <c r="I1" s="225"/>
      <c r="J1" s="225"/>
      <c r="K1" s="226"/>
      <c r="L1" s="221" t="s">
        <v>632</v>
      </c>
      <c r="M1" s="222"/>
      <c r="N1" s="222"/>
      <c r="O1" s="222"/>
      <c r="P1" s="222"/>
      <c r="Q1" s="222"/>
      <c r="R1" s="223"/>
    </row>
    <row r="2" spans="1:21" ht="15.75" thickBot="1">
      <c r="A2" s="3"/>
      <c r="B2" s="190" t="s">
        <v>12</v>
      </c>
      <c r="C2" s="191"/>
      <c r="D2" s="115" t="s">
        <v>605</v>
      </c>
      <c r="E2" s="116" t="s">
        <v>606</v>
      </c>
      <c r="F2" s="116" t="s">
        <v>625</v>
      </c>
      <c r="G2" s="124" t="s">
        <v>607</v>
      </c>
      <c r="H2" s="119" t="s">
        <v>626</v>
      </c>
      <c r="I2" s="119" t="s">
        <v>626</v>
      </c>
      <c r="J2" s="119" t="s">
        <v>626</v>
      </c>
      <c r="K2" s="119" t="s">
        <v>608</v>
      </c>
      <c r="L2" s="120" t="s">
        <v>626</v>
      </c>
      <c r="M2" s="120" t="s">
        <v>626</v>
      </c>
      <c r="N2" s="120" t="s">
        <v>626</v>
      </c>
      <c r="O2" s="120" t="s">
        <v>626</v>
      </c>
      <c r="P2" s="120" t="s">
        <v>626</v>
      </c>
      <c r="Q2" s="120" t="s">
        <v>608</v>
      </c>
      <c r="R2" s="120" t="s">
        <v>610</v>
      </c>
      <c r="T2" s="144" t="s">
        <v>611</v>
      </c>
      <c r="U2" s="145"/>
    </row>
    <row r="3" spans="1:21" ht="15.75" thickBot="1">
      <c r="A3" s="3" t="s">
        <v>25</v>
      </c>
      <c r="B3" s="5" t="s">
        <v>19</v>
      </c>
      <c r="C3" s="5" t="s">
        <v>20</v>
      </c>
      <c r="D3" s="115" t="s">
        <v>612</v>
      </c>
      <c r="E3" s="116" t="s">
        <v>613</v>
      </c>
      <c r="F3" s="116" t="s">
        <v>578</v>
      </c>
      <c r="G3" s="119" t="s">
        <v>575</v>
      </c>
      <c r="H3" s="119" t="s">
        <v>6</v>
      </c>
      <c r="I3" s="119" t="s">
        <v>627</v>
      </c>
      <c r="J3" s="119" t="s">
        <v>628</v>
      </c>
      <c r="K3" s="119" t="s">
        <v>628</v>
      </c>
      <c r="L3" s="120" t="s">
        <v>575</v>
      </c>
      <c r="M3" s="120" t="s">
        <v>6</v>
      </c>
      <c r="N3" s="120" t="s">
        <v>627</v>
      </c>
      <c r="O3" s="120" t="s">
        <v>629</v>
      </c>
      <c r="P3" s="120" t="s">
        <v>614</v>
      </c>
      <c r="Q3" s="120" t="s">
        <v>614</v>
      </c>
      <c r="R3" s="120" t="s">
        <v>615</v>
      </c>
      <c r="T3" s="141" t="s">
        <v>616</v>
      </c>
      <c r="U3" s="142" t="s">
        <v>617</v>
      </c>
    </row>
    <row r="4" spans="1:21">
      <c r="A4" t="str">
        <f>'Mapping Table'!R5</f>
        <v>QXFA-202</v>
      </c>
      <c r="B4" s="17" t="str">
        <f>'Mapping Table'!S5</f>
        <v>Y</v>
      </c>
      <c r="C4" s="17">
        <f>'Mapping Table'!T5</f>
        <v>0</v>
      </c>
      <c r="D4" s="118" t="s">
        <v>618</v>
      </c>
      <c r="E4" s="117">
        <v>0.5</v>
      </c>
      <c r="F4" s="117">
        <v>0</v>
      </c>
      <c r="G4" s="121">
        <f>IF(D4="N",'Cost Per Part'!$D$2,IF(D4="P",-'Cost Per Part'!$D$2,0))</f>
        <v>0</v>
      </c>
      <c r="H4" s="121">
        <f>IF(D4="N",'Cost Per Part'!$D$3,IF(D4="P",-'Cost Per Part'!$D$3,0))</f>
        <v>0</v>
      </c>
      <c r="I4" s="121">
        <f>IF(D4="N",(1-F4)*'Cost Per Part'!$D$4,IF(D4="P",-'Cost Per Part'!$D$4,IF(D4="Y",-(F4)*'Cost Per Part'!$D$4,0)))</f>
        <v>0</v>
      </c>
      <c r="J4" s="121">
        <f>IF(D4="N",'Cost Per Part'!$D$6,IF(D4="P",-'Cost Per Part'!$D$6,0))</f>
        <v>0</v>
      </c>
      <c r="K4" s="121">
        <f>IF(OR(D4="Y", D4="N"),-(1-E4)*'Cost Per Part'!$D$6,0)</f>
        <v>0</v>
      </c>
      <c r="L4" s="122">
        <f>G4</f>
        <v>0</v>
      </c>
      <c r="M4" s="122">
        <f>H4</f>
        <v>0</v>
      </c>
      <c r="N4" s="122">
        <f>I4</f>
        <v>0</v>
      </c>
      <c r="O4" s="122">
        <f>J4</f>
        <v>0</v>
      </c>
      <c r="P4" s="122">
        <f>SUM(L4:O4)</f>
        <v>0</v>
      </c>
      <c r="Q4" s="122">
        <f>K4</f>
        <v>0</v>
      </c>
      <c r="R4" s="126">
        <f>P4+Q4</f>
        <v>0</v>
      </c>
      <c r="T4" s="143" t="s">
        <v>33</v>
      </c>
      <c r="U4" s="142" t="s">
        <v>619</v>
      </c>
    </row>
    <row r="5" spans="1:21">
      <c r="A5" t="str">
        <f>'Mapping Table'!R6</f>
        <v>QXFA-203</v>
      </c>
      <c r="B5" s="17" t="str">
        <f>'Mapping Table'!S6</f>
        <v>CY-AF</v>
      </c>
      <c r="C5" s="17">
        <f>'Mapping Table'!T6</f>
        <v>0</v>
      </c>
      <c r="D5" s="118" t="s">
        <v>618</v>
      </c>
      <c r="E5" s="117">
        <v>1</v>
      </c>
      <c r="F5" s="117">
        <v>0</v>
      </c>
      <c r="G5" s="121">
        <f>IF(D5="N",'Cost Per Part'!$D$2,IF(D5="P",-'Cost Per Part'!$D$2,0))</f>
        <v>0</v>
      </c>
      <c r="H5" s="121">
        <f>IF(D5="N",'Cost Per Part'!$D$3,IF(D5="P",-'Cost Per Part'!$D$3,0))</f>
        <v>0</v>
      </c>
      <c r="I5" s="121">
        <f>IF(D5="N",(1-F5)*'Cost Per Part'!$D$4,IF(D5="P",-'Cost Per Part'!$D$4,IF(D5="Y",-(F5)*'Cost Per Part'!$D$4,0)))</f>
        <v>0</v>
      </c>
      <c r="J5" s="121">
        <f>IF(D5="N",'Cost Per Part'!$D$6,IF(D5="P",-'Cost Per Part'!$D$6,0))</f>
        <v>0</v>
      </c>
      <c r="K5" s="121">
        <f>IF(OR(D5="Y", D5="N"),-(1-E5)*'Cost Per Part'!$D$6,0)</f>
        <v>0</v>
      </c>
      <c r="L5" s="122">
        <f t="shared" ref="L5:L50" si="0">L4+G5</f>
        <v>0</v>
      </c>
      <c r="M5" s="122">
        <f t="shared" ref="M5:M50" si="1">M4+H5</f>
        <v>0</v>
      </c>
      <c r="N5" s="122">
        <f t="shared" ref="N5:N50" si="2">N4+I5</f>
        <v>0</v>
      </c>
      <c r="O5" s="122">
        <f t="shared" ref="O5:O50" si="3">O4+J5</f>
        <v>0</v>
      </c>
      <c r="P5" s="122">
        <f t="shared" ref="P5:P50" si="4">SUM(L5:O5)</f>
        <v>0</v>
      </c>
      <c r="Q5" s="122">
        <f>K5+Q4</f>
        <v>0</v>
      </c>
      <c r="R5" s="126">
        <f t="shared" ref="R5:R50" si="5">P5+Q5</f>
        <v>0</v>
      </c>
      <c r="T5" s="143" t="s">
        <v>28</v>
      </c>
      <c r="U5" s="142" t="s">
        <v>620</v>
      </c>
    </row>
    <row r="6" spans="1:21">
      <c r="A6" t="str">
        <f>'Mapping Table'!R7</f>
        <v>QXFA-204</v>
      </c>
      <c r="B6" s="17" t="str">
        <f>'Mapping Table'!S7</f>
        <v>Y</v>
      </c>
      <c r="C6" s="17">
        <f>'Mapping Table'!T7</f>
        <v>0</v>
      </c>
      <c r="D6" s="118" t="s">
        <v>618</v>
      </c>
      <c r="E6" s="117">
        <v>1</v>
      </c>
      <c r="F6" s="117">
        <v>0</v>
      </c>
      <c r="G6" s="121">
        <f>IF(D6="N",'Cost Per Part'!$D$2,IF(D6="P",-'Cost Per Part'!$D$2,0))</f>
        <v>0</v>
      </c>
      <c r="H6" s="121">
        <f>IF(D6="N",'Cost Per Part'!$D$3,IF(D6="P",-'Cost Per Part'!$D$3,0))</f>
        <v>0</v>
      </c>
      <c r="I6" s="121">
        <f>IF(D6="N",(1-F6)*'Cost Per Part'!$D$4,IF(D6="P",-'Cost Per Part'!$D$4,IF(D6="Y",-(F6)*'Cost Per Part'!$D$4,0)))</f>
        <v>0</v>
      </c>
      <c r="J6" s="121">
        <f>IF(D6="N",'Cost Per Part'!$D$6,IF(D6="P",-'Cost Per Part'!$D$6,0))</f>
        <v>0</v>
      </c>
      <c r="K6" s="121">
        <f>IF(OR(D6="Y", D6="N"),-(1-E6)*'Cost Per Part'!$D$6,0)</f>
        <v>0</v>
      </c>
      <c r="L6" s="122">
        <f t="shared" si="0"/>
        <v>0</v>
      </c>
      <c r="M6" s="122">
        <f t="shared" si="1"/>
        <v>0</v>
      </c>
      <c r="N6" s="122">
        <f t="shared" si="2"/>
        <v>0</v>
      </c>
      <c r="O6" s="122">
        <f t="shared" si="3"/>
        <v>0</v>
      </c>
      <c r="P6" s="122">
        <f t="shared" si="4"/>
        <v>0</v>
      </c>
      <c r="Q6" s="122">
        <f t="shared" ref="Q6:Q50" si="6">K6+Q5</f>
        <v>0</v>
      </c>
      <c r="R6" s="126">
        <f t="shared" si="5"/>
        <v>0</v>
      </c>
      <c r="T6" s="143" t="s">
        <v>618</v>
      </c>
      <c r="U6" s="142" t="s">
        <v>621</v>
      </c>
    </row>
    <row r="7" spans="1:21">
      <c r="A7" t="str">
        <f>'Mapping Table'!R8</f>
        <v>QXFA-205</v>
      </c>
      <c r="B7" s="17" t="str">
        <f>'Mapping Table'!S8</f>
        <v>N</v>
      </c>
      <c r="C7" s="17" t="str">
        <f>'Mapping Table'!T8</f>
        <v>N</v>
      </c>
      <c r="D7" s="118" t="s">
        <v>28</v>
      </c>
      <c r="E7" s="117">
        <v>0.25</v>
      </c>
      <c r="F7" s="117">
        <v>1</v>
      </c>
      <c r="G7" s="121">
        <f>IF(D7="N",'Cost Per Part'!$D$2,IF(D7="P",-'Cost Per Part'!$D$2,0))</f>
        <v>0</v>
      </c>
      <c r="H7" s="121">
        <f>IF(D7="N",'Cost Per Part'!$D$3,IF(D7="P",-'Cost Per Part'!$D$3,0))</f>
        <v>0</v>
      </c>
      <c r="I7" s="121">
        <f>IF(D7="N",(1-F7)*'Cost Per Part'!$D$4,IF(D7="P",-'Cost Per Part'!$D$4,IF(D7="Y",-(F7)*'Cost Per Part'!$D$4,0)))</f>
        <v>-48</v>
      </c>
      <c r="J7" s="121">
        <f>IF(D7="N",'Cost Per Part'!$D$6,IF(D7="P",-'Cost Per Part'!$D$6,0))</f>
        <v>0</v>
      </c>
      <c r="K7" s="121">
        <f>IF(OR(D7="Y", D7="N"),-(1-E7)*'Cost Per Part'!$D$6,0)</f>
        <v>-243.42857142857142</v>
      </c>
      <c r="L7" s="122">
        <f t="shared" si="0"/>
        <v>0</v>
      </c>
      <c r="M7" s="122">
        <f t="shared" si="1"/>
        <v>0</v>
      </c>
      <c r="N7" s="122">
        <f t="shared" si="2"/>
        <v>-48</v>
      </c>
      <c r="O7" s="122">
        <f t="shared" si="3"/>
        <v>0</v>
      </c>
      <c r="P7" s="122">
        <f t="shared" si="4"/>
        <v>-48</v>
      </c>
      <c r="Q7" s="122">
        <f t="shared" si="6"/>
        <v>-243.42857142857142</v>
      </c>
      <c r="R7" s="126">
        <f t="shared" si="5"/>
        <v>-291.42857142857144</v>
      </c>
    </row>
    <row r="8" spans="1:21">
      <c r="A8" t="str">
        <f>'Mapping Table'!R9</f>
        <v>QXFA-206</v>
      </c>
      <c r="B8" s="17" t="str">
        <f>'Mapping Table'!S9</f>
        <v>CY-AF</v>
      </c>
      <c r="C8" s="17">
        <f>'Mapping Table'!T9</f>
        <v>0</v>
      </c>
      <c r="D8" s="118" t="s">
        <v>618</v>
      </c>
      <c r="E8" s="117">
        <v>1</v>
      </c>
      <c r="F8" s="117">
        <v>0</v>
      </c>
      <c r="G8" s="121">
        <f>IF(D8="N",'Cost Per Part'!$D$2,IF(D8="P",-'Cost Per Part'!$D$2,0))</f>
        <v>0</v>
      </c>
      <c r="H8" s="121">
        <f>IF(D8="N",'Cost Per Part'!$D$3,IF(D8="P",-'Cost Per Part'!$D$3,0))</f>
        <v>0</v>
      </c>
      <c r="I8" s="121">
        <f>IF(D8="N",(1-F8)*'Cost Per Part'!$D$4,IF(D8="P",-'Cost Per Part'!$D$4,IF(D8="Y",-(F8)*'Cost Per Part'!$D$4,0)))</f>
        <v>0</v>
      </c>
      <c r="J8" s="121">
        <f>IF(D8="N",'Cost Per Part'!$D$6,IF(D8="P",-'Cost Per Part'!$D$6,0))</f>
        <v>0</v>
      </c>
      <c r="K8" s="121">
        <f>IF(OR(D8="Y", D8="N"),-(1-E8)*'Cost Per Part'!$D$6,0)</f>
        <v>0</v>
      </c>
      <c r="L8" s="122">
        <f t="shared" si="0"/>
        <v>0</v>
      </c>
      <c r="M8" s="122">
        <f t="shared" si="1"/>
        <v>0</v>
      </c>
      <c r="N8" s="122">
        <f t="shared" si="2"/>
        <v>-48</v>
      </c>
      <c r="O8" s="122">
        <f t="shared" si="3"/>
        <v>0</v>
      </c>
      <c r="P8" s="122">
        <f t="shared" si="4"/>
        <v>-48</v>
      </c>
      <c r="Q8" s="122">
        <f t="shared" si="6"/>
        <v>-243.42857142857142</v>
      </c>
      <c r="R8" s="126">
        <f t="shared" si="5"/>
        <v>-291.42857142857144</v>
      </c>
    </row>
    <row r="9" spans="1:21">
      <c r="A9" t="str">
        <f>'Mapping Table'!R10</f>
        <v>QXFA-207</v>
      </c>
      <c r="B9" s="17" t="str">
        <f>'Mapping Table'!S10</f>
        <v>CY-AF</v>
      </c>
      <c r="C9" s="17">
        <f>'Mapping Table'!T10</f>
        <v>0</v>
      </c>
      <c r="D9" s="118" t="s">
        <v>618</v>
      </c>
      <c r="E9" s="117">
        <v>1</v>
      </c>
      <c r="F9" s="117">
        <v>0</v>
      </c>
      <c r="G9" s="121">
        <f>IF(D9="N",'Cost Per Part'!$D$2,IF(D9="P",-'Cost Per Part'!$D$2,0))</f>
        <v>0</v>
      </c>
      <c r="H9" s="121">
        <f>IF(D9="N",'Cost Per Part'!$D$3,IF(D9="P",-'Cost Per Part'!$D$3,0))</f>
        <v>0</v>
      </c>
      <c r="I9" s="121">
        <f>IF(D9="N",(1-F9)*'Cost Per Part'!$D$4,IF(D9="P",-'Cost Per Part'!$D$4,IF(D9="Y",-(F9)*'Cost Per Part'!$D$4,0)))</f>
        <v>0</v>
      </c>
      <c r="J9" s="121">
        <f>IF(D9="N",'Cost Per Part'!$D$6,IF(D9="P",-'Cost Per Part'!$D$6,0))</f>
        <v>0</v>
      </c>
      <c r="K9" s="121">
        <f>IF(OR(D9="Y", D9="N"),-(1-E9)*'Cost Per Part'!$D$6,0)</f>
        <v>0</v>
      </c>
      <c r="L9" s="122">
        <f t="shared" si="0"/>
        <v>0</v>
      </c>
      <c r="M9" s="122">
        <f t="shared" si="1"/>
        <v>0</v>
      </c>
      <c r="N9" s="122">
        <f t="shared" si="2"/>
        <v>-48</v>
      </c>
      <c r="O9" s="122">
        <f t="shared" si="3"/>
        <v>0</v>
      </c>
      <c r="P9" s="122">
        <f t="shared" si="4"/>
        <v>-48</v>
      </c>
      <c r="Q9" s="122">
        <f t="shared" si="6"/>
        <v>-243.42857142857142</v>
      </c>
      <c r="R9" s="126">
        <f t="shared" si="5"/>
        <v>-291.42857142857144</v>
      </c>
    </row>
    <row r="10" spans="1:21">
      <c r="A10" t="str">
        <f>'Mapping Table'!R11</f>
        <v>QXFA-208</v>
      </c>
      <c r="B10" s="17" t="str">
        <f>'Mapping Table'!S11</f>
        <v>N</v>
      </c>
      <c r="C10" s="17">
        <f>'Mapping Table'!T11</f>
        <v>0</v>
      </c>
      <c r="D10" s="118" t="s">
        <v>33</v>
      </c>
      <c r="E10" s="117">
        <v>0.19</v>
      </c>
      <c r="F10" s="117">
        <v>1</v>
      </c>
      <c r="G10" s="121">
        <f>IF(D10="N",'Cost Per Part'!$D$2,IF(D10="P",-'Cost Per Part'!$D$2,0))</f>
        <v>235</v>
      </c>
      <c r="H10" s="121">
        <f>IF(D10="N",'Cost Per Part'!$D$3,IF(D10="P",-'Cost Per Part'!$D$3,0))</f>
        <v>52.222222222222221</v>
      </c>
      <c r="I10" s="121">
        <f>IF(D10="N",(1-F10)*'Cost Per Part'!$D$4,IF(D10="P",-'Cost Per Part'!$D$4,IF(D10="Y",-(F10)*'Cost Per Part'!$D$4,0)))</f>
        <v>0</v>
      </c>
      <c r="J10" s="121">
        <f>IF(D10="N",'Cost Per Part'!$D$6,IF(D10="P",-'Cost Per Part'!$D$6,0))</f>
        <v>324.57142857142856</v>
      </c>
      <c r="K10" s="121">
        <f>IF(OR(D10="Y", D10="N"),-(1-E10)*'Cost Per Part'!$D$6,0)</f>
        <v>-262.90285714285716</v>
      </c>
      <c r="L10" s="122">
        <f t="shared" si="0"/>
        <v>235</v>
      </c>
      <c r="M10" s="122">
        <f t="shared" si="1"/>
        <v>52.222222222222221</v>
      </c>
      <c r="N10" s="122">
        <f t="shared" si="2"/>
        <v>-48</v>
      </c>
      <c r="O10" s="122">
        <f t="shared" si="3"/>
        <v>324.57142857142856</v>
      </c>
      <c r="P10" s="122">
        <f t="shared" si="4"/>
        <v>563.79365079365084</v>
      </c>
      <c r="Q10" s="122">
        <f t="shared" si="6"/>
        <v>-506.33142857142855</v>
      </c>
      <c r="R10" s="126">
        <f t="shared" si="5"/>
        <v>57.462222222222294</v>
      </c>
    </row>
    <row r="11" spans="1:21">
      <c r="A11" t="str">
        <f>'Mapping Table'!R12</f>
        <v>QXFA-209</v>
      </c>
      <c r="B11" s="17" t="str">
        <f>'Mapping Table'!S12</f>
        <v>CY-AF</v>
      </c>
      <c r="C11" s="17">
        <f>'Mapping Table'!T12</f>
        <v>0</v>
      </c>
      <c r="D11" s="118" t="s">
        <v>618</v>
      </c>
      <c r="E11" s="117">
        <v>1</v>
      </c>
      <c r="F11" s="117">
        <v>0</v>
      </c>
      <c r="G11" s="121">
        <f>IF(D11="N",'Cost Per Part'!$D$2,IF(D11="P",-'Cost Per Part'!$D$2,0))</f>
        <v>0</v>
      </c>
      <c r="H11" s="121">
        <f>IF(D11="N",'Cost Per Part'!$D$3,IF(D11="P",-'Cost Per Part'!$D$3,0))</f>
        <v>0</v>
      </c>
      <c r="I11" s="121">
        <f>IF(D11="N",(1-F11)*'Cost Per Part'!$D$4,IF(D11="P",-'Cost Per Part'!$D$4,IF(D11="Y",-(F11)*'Cost Per Part'!$D$4,0)))</f>
        <v>0</v>
      </c>
      <c r="J11" s="121">
        <f>IF(D11="N",'Cost Per Part'!$D$6,IF(D11="P",-'Cost Per Part'!$D$6,0))</f>
        <v>0</v>
      </c>
      <c r="K11" s="121">
        <f>IF(OR(D11="Y", D11="N"),-(1-E11)*'Cost Per Part'!$D$6,0)</f>
        <v>0</v>
      </c>
      <c r="L11" s="122">
        <f t="shared" si="0"/>
        <v>235</v>
      </c>
      <c r="M11" s="122">
        <f t="shared" si="1"/>
        <v>52.222222222222221</v>
      </c>
      <c r="N11" s="122">
        <f t="shared" si="2"/>
        <v>-48</v>
      </c>
      <c r="O11" s="122">
        <f t="shared" si="3"/>
        <v>324.57142857142856</v>
      </c>
      <c r="P11" s="122">
        <f t="shared" si="4"/>
        <v>563.79365079365084</v>
      </c>
      <c r="Q11" s="122">
        <f t="shared" si="6"/>
        <v>-506.33142857142855</v>
      </c>
      <c r="R11" s="126">
        <f t="shared" si="5"/>
        <v>57.462222222222294</v>
      </c>
    </row>
    <row r="12" spans="1:21">
      <c r="A12" t="str">
        <f>'Mapping Table'!R13</f>
        <v>QXFA-210</v>
      </c>
      <c r="B12" s="17" t="str">
        <f>'Mapping Table'!S13</f>
        <v>Q</v>
      </c>
      <c r="C12" s="17">
        <f>'Mapping Table'!T13</f>
        <v>0</v>
      </c>
      <c r="D12" s="118" t="s">
        <v>618</v>
      </c>
      <c r="E12" s="117">
        <v>1</v>
      </c>
      <c r="F12" s="117">
        <v>0</v>
      </c>
      <c r="G12" s="121">
        <f>IF(D12="N",'Cost Per Part'!$D$2,IF(D12="P",-'Cost Per Part'!$D$2,0))</f>
        <v>0</v>
      </c>
      <c r="H12" s="121">
        <f>IF(D12="N",'Cost Per Part'!$D$3,IF(D12="P",-'Cost Per Part'!$D$3,0))</f>
        <v>0</v>
      </c>
      <c r="I12" s="121">
        <f>IF(D12="N",(1-F12)*'Cost Per Part'!$D$4,IF(D12="P",-'Cost Per Part'!$D$4,IF(D12="Y",-(F12)*'Cost Per Part'!$D$4,0)))</f>
        <v>0</v>
      </c>
      <c r="J12" s="121">
        <f>IF(D12="N",'Cost Per Part'!$D$6,IF(D12="P",-'Cost Per Part'!$D$6,0))</f>
        <v>0</v>
      </c>
      <c r="K12" s="121">
        <f>IF(OR(D12="Y", D12="N"),-(1-E12)*'Cost Per Part'!$D$6,0)</f>
        <v>0</v>
      </c>
      <c r="L12" s="122">
        <f t="shared" si="0"/>
        <v>235</v>
      </c>
      <c r="M12" s="122">
        <f t="shared" si="1"/>
        <v>52.222222222222221</v>
      </c>
      <c r="N12" s="122">
        <f t="shared" si="2"/>
        <v>-48</v>
      </c>
      <c r="O12" s="122">
        <f t="shared" si="3"/>
        <v>324.57142857142856</v>
      </c>
      <c r="P12" s="122">
        <f t="shared" si="4"/>
        <v>563.79365079365084</v>
      </c>
      <c r="Q12" s="122">
        <f t="shared" si="6"/>
        <v>-506.33142857142855</v>
      </c>
      <c r="R12" s="126">
        <f t="shared" si="5"/>
        <v>57.462222222222294</v>
      </c>
    </row>
    <row r="13" spans="1:21">
      <c r="A13" t="str">
        <f>'Mapping Table'!R14</f>
        <v>QXFA-211</v>
      </c>
      <c r="B13" s="17" t="str">
        <f>'Mapping Table'!S14</f>
        <v>CY-50%</v>
      </c>
      <c r="C13" s="17">
        <f>'Mapping Table'!T14</f>
        <v>0</v>
      </c>
      <c r="D13" s="118" t="s">
        <v>618</v>
      </c>
      <c r="E13" s="117">
        <v>1</v>
      </c>
      <c r="F13" s="117">
        <v>0</v>
      </c>
      <c r="G13" s="121">
        <f>IF(D13="N",'Cost Per Part'!$D$2,IF(D13="P",-'Cost Per Part'!$D$2,0))</f>
        <v>0</v>
      </c>
      <c r="H13" s="121">
        <f>IF(D13="N",'Cost Per Part'!$D$3,IF(D13="P",-'Cost Per Part'!$D$3,0))</f>
        <v>0</v>
      </c>
      <c r="I13" s="121">
        <f>IF(D13="N",(1-F13)*'Cost Per Part'!$D$4,IF(D13="P",-'Cost Per Part'!$D$4,IF(D13="Y",-(F13)*'Cost Per Part'!$D$4,0)))</f>
        <v>0</v>
      </c>
      <c r="J13" s="121">
        <f>IF(D13="N",'Cost Per Part'!$D$6,IF(D13="P",-'Cost Per Part'!$D$6,0))</f>
        <v>0</v>
      </c>
      <c r="K13" s="121">
        <f>IF(OR(D13="Y", D13="N"),-(1-E13)*'Cost Per Part'!$D$6,0)</f>
        <v>0</v>
      </c>
      <c r="L13" s="122">
        <f t="shared" si="0"/>
        <v>235</v>
      </c>
      <c r="M13" s="122">
        <f t="shared" si="1"/>
        <v>52.222222222222221</v>
      </c>
      <c r="N13" s="122">
        <f t="shared" si="2"/>
        <v>-48</v>
      </c>
      <c r="O13" s="122">
        <f t="shared" si="3"/>
        <v>324.57142857142856</v>
      </c>
      <c r="P13" s="122">
        <f t="shared" si="4"/>
        <v>563.79365079365084</v>
      </c>
      <c r="Q13" s="122">
        <f t="shared" si="6"/>
        <v>-506.33142857142855</v>
      </c>
      <c r="R13" s="126">
        <f t="shared" si="5"/>
        <v>57.462222222222294</v>
      </c>
    </row>
    <row r="14" spans="1:21">
      <c r="A14" t="str">
        <f>'Mapping Table'!R15</f>
        <v>QXFA-212</v>
      </c>
      <c r="B14" s="17" t="str">
        <f>'Mapping Table'!S15</f>
        <v>CY-28%</v>
      </c>
      <c r="C14" s="17">
        <f>'Mapping Table'!T15</f>
        <v>0</v>
      </c>
      <c r="D14" s="118" t="s">
        <v>618</v>
      </c>
      <c r="E14" s="117">
        <v>1</v>
      </c>
      <c r="F14" s="117">
        <v>0</v>
      </c>
      <c r="G14" s="121">
        <f>IF(D14="N",'Cost Per Part'!$D$2,IF(D14="P",-'Cost Per Part'!$D$2,0))</f>
        <v>0</v>
      </c>
      <c r="H14" s="121">
        <f>IF(D14="N",'Cost Per Part'!$D$3,IF(D14="P",-'Cost Per Part'!$D$3,0))</f>
        <v>0</v>
      </c>
      <c r="I14" s="121">
        <f>IF(D14="N",(1-F14)*'Cost Per Part'!$D$4,IF(D14="P",-'Cost Per Part'!$D$4,IF(D14="Y",-(F14)*'Cost Per Part'!$D$4,0)))</f>
        <v>0</v>
      </c>
      <c r="J14" s="121">
        <f>IF(D14="N",'Cost Per Part'!$D$6,IF(D14="P",-'Cost Per Part'!$D$6,0))</f>
        <v>0</v>
      </c>
      <c r="K14" s="121">
        <f>IF(OR(D14="Y", D14="N"),-(1-E14)*'Cost Per Part'!$D$6,0)</f>
        <v>0</v>
      </c>
      <c r="L14" s="122">
        <f t="shared" si="0"/>
        <v>235</v>
      </c>
      <c r="M14" s="122">
        <f t="shared" si="1"/>
        <v>52.222222222222221</v>
      </c>
      <c r="N14" s="122">
        <f t="shared" si="2"/>
        <v>-48</v>
      </c>
      <c r="O14" s="122">
        <f t="shared" si="3"/>
        <v>324.57142857142856</v>
      </c>
      <c r="P14" s="122">
        <f t="shared" si="4"/>
        <v>563.79365079365084</v>
      </c>
      <c r="Q14" s="122">
        <f t="shared" si="6"/>
        <v>-506.33142857142855</v>
      </c>
      <c r="R14" s="126">
        <f t="shared" si="5"/>
        <v>57.462222222222294</v>
      </c>
    </row>
    <row r="15" spans="1:21">
      <c r="A15" t="str">
        <f>'Mapping Table'!R16</f>
        <v>QXFA-213</v>
      </c>
      <c r="B15" s="17">
        <f>'Mapping Table'!S16</f>
        <v>0</v>
      </c>
      <c r="C15" s="17">
        <f>'Mapping Table'!T16</f>
        <v>0</v>
      </c>
      <c r="D15" s="118" t="s">
        <v>618</v>
      </c>
      <c r="E15" s="117">
        <v>1</v>
      </c>
      <c r="F15" s="117">
        <v>0</v>
      </c>
      <c r="G15" s="121">
        <f>IF(D15="N",'Cost Per Part'!$D$2,IF(D15="P",-'Cost Per Part'!$D$2,0))</f>
        <v>0</v>
      </c>
      <c r="H15" s="121">
        <f>IF(D15="N",'Cost Per Part'!$D$3,IF(D15="P",-'Cost Per Part'!$D$3,0))</f>
        <v>0</v>
      </c>
      <c r="I15" s="121">
        <f>IF(D15="N",(1-F15)*'Cost Per Part'!$D$4,IF(D15="P",-'Cost Per Part'!$D$4,IF(D15="Y",-(F15)*'Cost Per Part'!$D$4,0)))</f>
        <v>0</v>
      </c>
      <c r="J15" s="121">
        <f>IF(D15="N",'Cost Per Part'!$D$6,IF(D15="P",-'Cost Per Part'!$D$6,0))</f>
        <v>0</v>
      </c>
      <c r="K15" s="121">
        <f>IF(OR(D15="Y", D15="N"),-(1-E15)*'Cost Per Part'!$D$6,0)</f>
        <v>0</v>
      </c>
      <c r="L15" s="122">
        <f t="shared" si="0"/>
        <v>235</v>
      </c>
      <c r="M15" s="122">
        <f t="shared" si="1"/>
        <v>52.222222222222221</v>
      </c>
      <c r="N15" s="122">
        <f t="shared" si="2"/>
        <v>-48</v>
      </c>
      <c r="O15" s="122">
        <f t="shared" si="3"/>
        <v>324.57142857142856</v>
      </c>
      <c r="P15" s="122">
        <f t="shared" si="4"/>
        <v>563.79365079365084</v>
      </c>
      <c r="Q15" s="122">
        <f t="shared" si="6"/>
        <v>-506.33142857142855</v>
      </c>
      <c r="R15" s="126">
        <f t="shared" si="5"/>
        <v>57.462222222222294</v>
      </c>
    </row>
    <row r="16" spans="1:21">
      <c r="A16" t="str">
        <f>'Mapping Table'!R17</f>
        <v>QXFA-214</v>
      </c>
      <c r="B16" s="17">
        <f>'Mapping Table'!S17</f>
        <v>0</v>
      </c>
      <c r="C16" s="17">
        <f>'Mapping Table'!T17</f>
        <v>0</v>
      </c>
      <c r="D16" s="118" t="s">
        <v>618</v>
      </c>
      <c r="E16" s="117">
        <v>1</v>
      </c>
      <c r="F16" s="117">
        <v>0</v>
      </c>
      <c r="G16" s="121">
        <f>IF(D16="N",'Cost Per Part'!$D$2,IF(D16="P",-'Cost Per Part'!$D$2,0))</f>
        <v>0</v>
      </c>
      <c r="H16" s="121">
        <f>IF(D16="N",'Cost Per Part'!$D$3,IF(D16="P",-'Cost Per Part'!$D$3,0))</f>
        <v>0</v>
      </c>
      <c r="I16" s="121">
        <f>IF(D16="N",(1-F16)*'Cost Per Part'!$D$4,IF(D16="P",-'Cost Per Part'!$D$4,IF(D16="Y",-(F16)*'Cost Per Part'!$D$4,0)))</f>
        <v>0</v>
      </c>
      <c r="J16" s="121">
        <f>IF(D16="N",'Cost Per Part'!$D$6,IF(D16="P",-'Cost Per Part'!$D$6,0))</f>
        <v>0</v>
      </c>
      <c r="K16" s="121">
        <f>IF(OR(D16="Y", D16="N"),-(1-E16)*'Cost Per Part'!$D$6,0)</f>
        <v>0</v>
      </c>
      <c r="L16" s="122">
        <f t="shared" si="0"/>
        <v>235</v>
      </c>
      <c r="M16" s="122">
        <f t="shared" si="1"/>
        <v>52.222222222222221</v>
      </c>
      <c r="N16" s="122">
        <f t="shared" si="2"/>
        <v>-48</v>
      </c>
      <c r="O16" s="122">
        <f t="shared" si="3"/>
        <v>324.57142857142856</v>
      </c>
      <c r="P16" s="122">
        <f t="shared" si="4"/>
        <v>563.79365079365084</v>
      </c>
      <c r="Q16" s="122">
        <f t="shared" si="6"/>
        <v>-506.33142857142855</v>
      </c>
      <c r="R16" s="126">
        <f t="shared" si="5"/>
        <v>57.462222222222294</v>
      </c>
    </row>
    <row r="17" spans="1:18">
      <c r="A17" t="str">
        <f>'Mapping Table'!R18</f>
        <v>QXFA-215</v>
      </c>
      <c r="B17" s="17">
        <f>'Mapping Table'!S18</f>
        <v>0</v>
      </c>
      <c r="C17" s="17">
        <f>'Mapping Table'!T18</f>
        <v>0</v>
      </c>
      <c r="D17" s="118" t="s">
        <v>618</v>
      </c>
      <c r="E17" s="117">
        <v>1</v>
      </c>
      <c r="F17" s="117">
        <v>0</v>
      </c>
      <c r="G17" s="121">
        <f>IF(D17="N",'Cost Per Part'!$D$2,IF(D17="P",-'Cost Per Part'!$D$2,0))</f>
        <v>0</v>
      </c>
      <c r="H17" s="121">
        <f>IF(D17="N",'Cost Per Part'!$D$3,IF(D17="P",-'Cost Per Part'!$D$3,0))</f>
        <v>0</v>
      </c>
      <c r="I17" s="121">
        <f>IF(D17="N",(1-F17)*'Cost Per Part'!$D$4,IF(D17="P",-'Cost Per Part'!$D$4,IF(D17="Y",-(F17)*'Cost Per Part'!$D$4,0)))</f>
        <v>0</v>
      </c>
      <c r="J17" s="121">
        <f>IF(D17="N",'Cost Per Part'!$D$6,IF(D17="P",-'Cost Per Part'!$D$6,0))</f>
        <v>0</v>
      </c>
      <c r="K17" s="121">
        <f>IF(OR(D17="Y", D17="N"),-(1-E17)*'Cost Per Part'!$D$6,0)</f>
        <v>0</v>
      </c>
      <c r="L17" s="122">
        <f t="shared" si="0"/>
        <v>235</v>
      </c>
      <c r="M17" s="122">
        <f t="shared" si="1"/>
        <v>52.222222222222221</v>
      </c>
      <c r="N17" s="122">
        <f t="shared" si="2"/>
        <v>-48</v>
      </c>
      <c r="O17" s="122">
        <f t="shared" si="3"/>
        <v>324.57142857142856</v>
      </c>
      <c r="P17" s="122">
        <f t="shared" si="4"/>
        <v>563.79365079365084</v>
      </c>
      <c r="Q17" s="122">
        <f t="shared" si="6"/>
        <v>-506.33142857142855</v>
      </c>
      <c r="R17" s="126">
        <f t="shared" si="5"/>
        <v>57.462222222222294</v>
      </c>
    </row>
    <row r="18" spans="1:18">
      <c r="A18" t="str">
        <f>'Mapping Table'!R19</f>
        <v>QXFA-216</v>
      </c>
      <c r="B18" s="17">
        <f>'Mapping Table'!S19</f>
        <v>0</v>
      </c>
      <c r="C18" s="17" t="str">
        <f>'Mapping Table'!T19</f>
        <v>N</v>
      </c>
      <c r="D18" s="118" t="s">
        <v>618</v>
      </c>
      <c r="E18" s="117">
        <v>1</v>
      </c>
      <c r="F18" s="117">
        <v>0</v>
      </c>
      <c r="G18" s="121">
        <f>IF(D18="N",'Cost Per Part'!$D$2,IF(D18="P",-'Cost Per Part'!$D$2,0))</f>
        <v>0</v>
      </c>
      <c r="H18" s="121">
        <f>IF(D18="N",'Cost Per Part'!$D$3,IF(D18="P",-'Cost Per Part'!$D$3,0))</f>
        <v>0</v>
      </c>
      <c r="I18" s="121">
        <f>IF(D18="N",(1-F18)*'Cost Per Part'!$D$4,IF(D18="P",-'Cost Per Part'!$D$4,IF(D18="Y",-(F18)*'Cost Per Part'!$D$4,0)))</f>
        <v>0</v>
      </c>
      <c r="J18" s="121">
        <f>IF(D18="N",'Cost Per Part'!$D$6,IF(D18="P",-'Cost Per Part'!$D$6,0))</f>
        <v>0</v>
      </c>
      <c r="K18" s="121">
        <f>IF(OR(D18="Y", D18="N"),-(1-E18)*'Cost Per Part'!$D$6,0)</f>
        <v>0</v>
      </c>
      <c r="L18" s="122">
        <f t="shared" si="0"/>
        <v>235</v>
      </c>
      <c r="M18" s="122">
        <f t="shared" si="1"/>
        <v>52.222222222222221</v>
      </c>
      <c r="N18" s="122">
        <f t="shared" si="2"/>
        <v>-48</v>
      </c>
      <c r="O18" s="122">
        <f t="shared" si="3"/>
        <v>324.57142857142856</v>
      </c>
      <c r="P18" s="122">
        <f t="shared" si="4"/>
        <v>563.79365079365084</v>
      </c>
      <c r="Q18" s="122">
        <f t="shared" si="6"/>
        <v>-506.33142857142855</v>
      </c>
      <c r="R18" s="126">
        <f t="shared" si="5"/>
        <v>57.462222222222294</v>
      </c>
    </row>
    <row r="19" spans="1:18">
      <c r="A19" t="str">
        <f>'Mapping Table'!R20</f>
        <v>QXFA-217</v>
      </c>
      <c r="B19" s="17">
        <f>'Mapping Table'!S20</f>
        <v>0</v>
      </c>
      <c r="C19" s="17">
        <f>'Mapping Table'!T20</f>
        <v>0</v>
      </c>
      <c r="D19" s="118" t="s">
        <v>618</v>
      </c>
      <c r="E19" s="117">
        <v>1</v>
      </c>
      <c r="F19" s="117">
        <v>0</v>
      </c>
      <c r="G19" s="121">
        <f>IF(D19="N",'Cost Per Part'!$D$2,IF(D19="P",-'Cost Per Part'!$D$2,0))</f>
        <v>0</v>
      </c>
      <c r="H19" s="121">
        <f>IF(D19="N",'Cost Per Part'!$D$3,IF(D19="P",-'Cost Per Part'!$D$3,0))</f>
        <v>0</v>
      </c>
      <c r="I19" s="121">
        <f>IF(D19="N",(1-F19)*'Cost Per Part'!$D$4,IF(D19="P",-'Cost Per Part'!$D$4,IF(D19="Y",-(F19)*'Cost Per Part'!$D$4,0)))</f>
        <v>0</v>
      </c>
      <c r="J19" s="121">
        <f>IF(D19="N",'Cost Per Part'!$D$6,IF(D19="P",-'Cost Per Part'!$D$6,0))</f>
        <v>0</v>
      </c>
      <c r="K19" s="121">
        <f>IF(OR(D19="Y", D19="N"),-(1-E19)*'Cost Per Part'!$D$6,0)</f>
        <v>0</v>
      </c>
      <c r="L19" s="122">
        <f t="shared" si="0"/>
        <v>235</v>
      </c>
      <c r="M19" s="122">
        <f t="shared" si="1"/>
        <v>52.222222222222221</v>
      </c>
      <c r="N19" s="122">
        <f t="shared" si="2"/>
        <v>-48</v>
      </c>
      <c r="O19" s="122">
        <f t="shared" si="3"/>
        <v>324.57142857142856</v>
      </c>
      <c r="P19" s="122">
        <f t="shared" si="4"/>
        <v>563.79365079365084</v>
      </c>
      <c r="Q19" s="122">
        <f t="shared" si="6"/>
        <v>-506.33142857142855</v>
      </c>
      <c r="R19" s="126">
        <f t="shared" si="5"/>
        <v>57.462222222222294</v>
      </c>
    </row>
    <row r="20" spans="1:18">
      <c r="A20" t="str">
        <f>'Mapping Table'!R21</f>
        <v>QXFA-218</v>
      </c>
      <c r="B20" s="17">
        <f>'Mapping Table'!S21</f>
        <v>0</v>
      </c>
      <c r="C20" s="17">
        <f>'Mapping Table'!T21</f>
        <v>0</v>
      </c>
      <c r="D20" s="118" t="s">
        <v>618</v>
      </c>
      <c r="E20" s="117">
        <v>1</v>
      </c>
      <c r="F20" s="117">
        <v>0</v>
      </c>
      <c r="G20" s="121">
        <f>IF(D20="N",'Cost Per Part'!$D$2,IF(D20="P",-'Cost Per Part'!$D$2,0))</f>
        <v>0</v>
      </c>
      <c r="H20" s="121">
        <f>IF(D20="N",'Cost Per Part'!$D$3,IF(D20="P",-'Cost Per Part'!$D$3,0))</f>
        <v>0</v>
      </c>
      <c r="I20" s="121">
        <f>IF(D20="N",(1-F20)*'Cost Per Part'!$D$4,IF(D20="P",-'Cost Per Part'!$D$4,IF(D20="Y",-(F20)*'Cost Per Part'!$D$4,0)))</f>
        <v>0</v>
      </c>
      <c r="J20" s="121">
        <f>IF(D20="N",'Cost Per Part'!$D$6,IF(D20="P",-'Cost Per Part'!$D$6,0))</f>
        <v>0</v>
      </c>
      <c r="K20" s="121">
        <f>IF(OR(D20="Y", D20="N"),-(1-E20)*'Cost Per Part'!$D$6,0)</f>
        <v>0</v>
      </c>
      <c r="L20" s="122">
        <f t="shared" si="0"/>
        <v>235</v>
      </c>
      <c r="M20" s="122">
        <f t="shared" si="1"/>
        <v>52.222222222222221</v>
      </c>
      <c r="N20" s="122">
        <f t="shared" si="2"/>
        <v>-48</v>
      </c>
      <c r="O20" s="122">
        <f t="shared" si="3"/>
        <v>324.57142857142856</v>
      </c>
      <c r="P20" s="122">
        <f t="shared" si="4"/>
        <v>563.79365079365084</v>
      </c>
      <c r="Q20" s="122">
        <f t="shared" si="6"/>
        <v>-506.33142857142855</v>
      </c>
      <c r="R20" s="126">
        <f t="shared" si="5"/>
        <v>57.462222222222294</v>
      </c>
    </row>
    <row r="21" spans="1:18">
      <c r="A21" t="str">
        <f>'Mapping Table'!R22</f>
        <v>QXFA-219</v>
      </c>
      <c r="B21" s="17">
        <f>'Mapping Table'!S22</f>
        <v>0</v>
      </c>
      <c r="C21" s="17">
        <f>'Mapping Table'!T22</f>
        <v>0</v>
      </c>
      <c r="D21" s="118" t="s">
        <v>618</v>
      </c>
      <c r="E21" s="117">
        <v>1</v>
      </c>
      <c r="F21" s="117">
        <v>0</v>
      </c>
      <c r="G21" s="121">
        <f>IF(D21="N",'Cost Per Part'!$D$2,IF(D21="P",-'Cost Per Part'!$D$2,0))</f>
        <v>0</v>
      </c>
      <c r="H21" s="121">
        <f>IF(D21="N",'Cost Per Part'!$D$3,IF(D21="P",-'Cost Per Part'!$D$3,0))</f>
        <v>0</v>
      </c>
      <c r="I21" s="121">
        <f>IF(D21="N",(1-F21)*'Cost Per Part'!$D$4,IF(D21="P",-'Cost Per Part'!$D$4,IF(D21="Y",-(F21)*'Cost Per Part'!$D$4,0)))</f>
        <v>0</v>
      </c>
      <c r="J21" s="121">
        <f>IF(D21="N",'Cost Per Part'!$D$6,IF(D21="P",-'Cost Per Part'!$D$6,0))</f>
        <v>0</v>
      </c>
      <c r="K21" s="121">
        <f>IF(OR(D21="Y", D21="N"),-(1-E21)*'Cost Per Part'!$D$6,0)</f>
        <v>0</v>
      </c>
      <c r="L21" s="122">
        <f t="shared" si="0"/>
        <v>235</v>
      </c>
      <c r="M21" s="122">
        <f t="shared" si="1"/>
        <v>52.222222222222221</v>
      </c>
      <c r="N21" s="122">
        <f t="shared" si="2"/>
        <v>-48</v>
      </c>
      <c r="O21" s="122">
        <f t="shared" si="3"/>
        <v>324.57142857142856</v>
      </c>
      <c r="P21" s="122">
        <f t="shared" si="4"/>
        <v>563.79365079365084</v>
      </c>
      <c r="Q21" s="122">
        <f t="shared" si="6"/>
        <v>-506.33142857142855</v>
      </c>
      <c r="R21" s="126">
        <f t="shared" si="5"/>
        <v>57.462222222222294</v>
      </c>
    </row>
    <row r="22" spans="1:18">
      <c r="A22" t="str">
        <f>'Mapping Table'!R23</f>
        <v>QXFA-220</v>
      </c>
      <c r="B22" s="17">
        <f>'Mapping Table'!S23</f>
        <v>0</v>
      </c>
      <c r="C22" s="17">
        <f>'Mapping Table'!T23</f>
        <v>0</v>
      </c>
      <c r="D22" s="118" t="s">
        <v>618</v>
      </c>
      <c r="E22" s="117">
        <v>1</v>
      </c>
      <c r="F22" s="117">
        <v>0</v>
      </c>
      <c r="G22" s="121">
        <f>IF(D22="N",'Cost Per Part'!$D$2,IF(D22="P",-'Cost Per Part'!$D$2,0))</f>
        <v>0</v>
      </c>
      <c r="H22" s="121">
        <f>IF(D22="N",'Cost Per Part'!$D$3,IF(D22="P",-'Cost Per Part'!$D$3,0))</f>
        <v>0</v>
      </c>
      <c r="I22" s="121">
        <f>IF(D22="N",(1-F22)*'Cost Per Part'!$D$4,IF(D22="P",-'Cost Per Part'!$D$4,IF(D22="Y",-(F22)*'Cost Per Part'!$D$4,0)))</f>
        <v>0</v>
      </c>
      <c r="J22" s="121">
        <f>IF(D22="N",'Cost Per Part'!$D$6,IF(D22="P",-'Cost Per Part'!$D$6,0))</f>
        <v>0</v>
      </c>
      <c r="K22" s="121">
        <f>IF(OR(D22="Y", D22="N"),-(1-E22)*'Cost Per Part'!$D$6,0)</f>
        <v>0</v>
      </c>
      <c r="L22" s="122">
        <f t="shared" si="0"/>
        <v>235</v>
      </c>
      <c r="M22" s="122">
        <f t="shared" si="1"/>
        <v>52.222222222222221</v>
      </c>
      <c r="N22" s="122">
        <f t="shared" si="2"/>
        <v>-48</v>
      </c>
      <c r="O22" s="122">
        <f t="shared" si="3"/>
        <v>324.57142857142856</v>
      </c>
      <c r="P22" s="122">
        <f t="shared" si="4"/>
        <v>563.79365079365084</v>
      </c>
      <c r="Q22" s="122">
        <f t="shared" si="6"/>
        <v>-506.33142857142855</v>
      </c>
      <c r="R22" s="126">
        <f t="shared" si="5"/>
        <v>57.462222222222294</v>
      </c>
    </row>
    <row r="23" spans="1:18">
      <c r="A23" t="str">
        <f>'Mapping Table'!R24</f>
        <v>QXFA-221</v>
      </c>
      <c r="B23" s="17">
        <f>'Mapping Table'!S24</f>
        <v>0</v>
      </c>
      <c r="C23" s="17">
        <f>'Mapping Table'!T24</f>
        <v>0</v>
      </c>
      <c r="D23" s="118" t="s">
        <v>618</v>
      </c>
      <c r="E23" s="117">
        <v>1</v>
      </c>
      <c r="F23" s="117">
        <v>0</v>
      </c>
      <c r="G23" s="121">
        <f>IF(D23="N",'Cost Per Part'!$D$2,IF(D23="P",-'Cost Per Part'!$D$2,0))</f>
        <v>0</v>
      </c>
      <c r="H23" s="121">
        <f>IF(D23="N",'Cost Per Part'!$D$3,IF(D23="P",-'Cost Per Part'!$D$3,0))</f>
        <v>0</v>
      </c>
      <c r="I23" s="121">
        <f>IF(D23="N",(1-F23)*'Cost Per Part'!$D$4,IF(D23="P",-'Cost Per Part'!$D$4,IF(D23="Y",-(F23)*'Cost Per Part'!$D$4,0)))</f>
        <v>0</v>
      </c>
      <c r="J23" s="121">
        <f>IF(D23="N",'Cost Per Part'!$D$6,IF(D23="P",-'Cost Per Part'!$D$6,0))</f>
        <v>0</v>
      </c>
      <c r="K23" s="121">
        <f>IF(OR(D23="Y", D23="N"),-(1-E23)*'Cost Per Part'!$D$6,0)</f>
        <v>0</v>
      </c>
      <c r="L23" s="122">
        <f t="shared" si="0"/>
        <v>235</v>
      </c>
      <c r="M23" s="122">
        <f t="shared" si="1"/>
        <v>52.222222222222221</v>
      </c>
      <c r="N23" s="122">
        <f t="shared" si="2"/>
        <v>-48</v>
      </c>
      <c r="O23" s="122">
        <f t="shared" si="3"/>
        <v>324.57142857142856</v>
      </c>
      <c r="P23" s="122">
        <f t="shared" si="4"/>
        <v>563.79365079365084</v>
      </c>
      <c r="Q23" s="122">
        <f t="shared" si="6"/>
        <v>-506.33142857142855</v>
      </c>
      <c r="R23" s="126">
        <f t="shared" si="5"/>
        <v>57.462222222222294</v>
      </c>
    </row>
    <row r="24" spans="1:18">
      <c r="A24" t="str">
        <f>'Mapping Table'!R25</f>
        <v>QXFA-222</v>
      </c>
      <c r="B24" s="17">
        <f>'Mapping Table'!S25</f>
        <v>0</v>
      </c>
      <c r="C24" s="17">
        <f>'Mapping Table'!T25</f>
        <v>0</v>
      </c>
      <c r="D24" s="118" t="s">
        <v>618</v>
      </c>
      <c r="E24" s="117">
        <v>1</v>
      </c>
      <c r="F24" s="117">
        <v>0</v>
      </c>
      <c r="G24" s="121">
        <f>IF(D24="N",'Cost Per Part'!$D$2,IF(D24="P",-'Cost Per Part'!$D$2,0))</f>
        <v>0</v>
      </c>
      <c r="H24" s="121">
        <f>IF(D24="N",'Cost Per Part'!$D$3,IF(D24="P",-'Cost Per Part'!$D$3,0))</f>
        <v>0</v>
      </c>
      <c r="I24" s="121">
        <f>IF(D24="N",(1-F24)*'Cost Per Part'!$D$4,IF(D24="P",-'Cost Per Part'!$D$4,IF(D24="Y",-(F24)*'Cost Per Part'!$D$4,0)))</f>
        <v>0</v>
      </c>
      <c r="J24" s="121">
        <f>IF(D24="N",'Cost Per Part'!$D$6,IF(D24="P",-'Cost Per Part'!$D$6,0))</f>
        <v>0</v>
      </c>
      <c r="K24" s="121">
        <f>IF(OR(D24="Y", D24="N"),-(1-E24)*'Cost Per Part'!$D$6,0)</f>
        <v>0</v>
      </c>
      <c r="L24" s="122">
        <f t="shared" si="0"/>
        <v>235</v>
      </c>
      <c r="M24" s="122">
        <f t="shared" si="1"/>
        <v>52.222222222222221</v>
      </c>
      <c r="N24" s="122">
        <f t="shared" si="2"/>
        <v>-48</v>
      </c>
      <c r="O24" s="122">
        <f t="shared" si="3"/>
        <v>324.57142857142856</v>
      </c>
      <c r="P24" s="122">
        <f t="shared" si="4"/>
        <v>563.79365079365084</v>
      </c>
      <c r="Q24" s="122">
        <f t="shared" si="6"/>
        <v>-506.33142857142855</v>
      </c>
      <c r="R24" s="126">
        <f t="shared" si="5"/>
        <v>57.462222222222294</v>
      </c>
    </row>
    <row r="25" spans="1:18">
      <c r="A25" t="str">
        <f>'Mapping Table'!R26</f>
        <v>QXFA-223</v>
      </c>
      <c r="B25" s="17">
        <f>'Mapping Table'!S26</f>
        <v>0</v>
      </c>
      <c r="C25" s="17">
        <f>'Mapping Table'!T26</f>
        <v>0</v>
      </c>
      <c r="D25" s="118" t="s">
        <v>618</v>
      </c>
      <c r="E25" s="117">
        <v>1</v>
      </c>
      <c r="F25" s="117">
        <v>0</v>
      </c>
      <c r="G25" s="121">
        <f>IF(D25="N",'Cost Per Part'!$D$2,IF(D25="P",-'Cost Per Part'!$D$2,0))</f>
        <v>0</v>
      </c>
      <c r="H25" s="121">
        <f>IF(D25="N",'Cost Per Part'!$D$3,IF(D25="P",-'Cost Per Part'!$D$3,0))</f>
        <v>0</v>
      </c>
      <c r="I25" s="121">
        <f>IF(D25="N",(1-F25)*'Cost Per Part'!$D$4,IF(D25="P",-'Cost Per Part'!$D$4,IF(D25="Y",-(F25)*'Cost Per Part'!$D$4,0)))</f>
        <v>0</v>
      </c>
      <c r="J25" s="121">
        <f>IF(D25="N",'Cost Per Part'!$D$6,IF(D25="P",-'Cost Per Part'!$D$6,0))</f>
        <v>0</v>
      </c>
      <c r="K25" s="121">
        <f>IF(OR(D25="Y", D25="N"),-(1-E25)*'Cost Per Part'!$D$6,0)</f>
        <v>0</v>
      </c>
      <c r="L25" s="122">
        <f t="shared" si="0"/>
        <v>235</v>
      </c>
      <c r="M25" s="122">
        <f t="shared" si="1"/>
        <v>52.222222222222221</v>
      </c>
      <c r="N25" s="122">
        <f t="shared" si="2"/>
        <v>-48</v>
      </c>
      <c r="O25" s="122">
        <f t="shared" si="3"/>
        <v>324.57142857142856</v>
      </c>
      <c r="P25" s="122">
        <f t="shared" si="4"/>
        <v>563.79365079365084</v>
      </c>
      <c r="Q25" s="122">
        <f t="shared" si="6"/>
        <v>-506.33142857142855</v>
      </c>
      <c r="R25" s="126">
        <f t="shared" si="5"/>
        <v>57.462222222222294</v>
      </c>
    </row>
    <row r="26" spans="1:18">
      <c r="A26" t="str">
        <f>'Mapping Table'!R27</f>
        <v>QXFA-224</v>
      </c>
      <c r="B26" s="17">
        <f>'Mapping Table'!S27</f>
        <v>0</v>
      </c>
      <c r="C26" s="17" t="str">
        <f>'Mapping Table'!T27</f>
        <v>N</v>
      </c>
      <c r="D26" s="118" t="s">
        <v>618</v>
      </c>
      <c r="E26" s="117">
        <v>1</v>
      </c>
      <c r="F26" s="117">
        <v>0</v>
      </c>
      <c r="G26" s="121">
        <f>IF(D26="N",'Cost Per Part'!$D$2,IF(D26="P",-'Cost Per Part'!$D$2,0))</f>
        <v>0</v>
      </c>
      <c r="H26" s="121">
        <f>IF(D26="N",'Cost Per Part'!$D$3,IF(D26="P",-'Cost Per Part'!$D$3,0))</f>
        <v>0</v>
      </c>
      <c r="I26" s="121">
        <f>IF(D26="N",(1-F26)*'Cost Per Part'!$D$4,IF(D26="P",-'Cost Per Part'!$D$4,IF(D26="Y",-(F26)*'Cost Per Part'!$D$4,0)))</f>
        <v>0</v>
      </c>
      <c r="J26" s="121">
        <f>IF(D26="N",'Cost Per Part'!$D$6,IF(D26="P",-'Cost Per Part'!$D$6,0))</f>
        <v>0</v>
      </c>
      <c r="K26" s="121">
        <f>IF(OR(D26="Y", D26="N"),-(1-E26)*'Cost Per Part'!$D$6,0)</f>
        <v>0</v>
      </c>
      <c r="L26" s="122">
        <f t="shared" si="0"/>
        <v>235</v>
      </c>
      <c r="M26" s="122">
        <f t="shared" si="1"/>
        <v>52.222222222222221</v>
      </c>
      <c r="N26" s="122">
        <f t="shared" si="2"/>
        <v>-48</v>
      </c>
      <c r="O26" s="122">
        <f t="shared" si="3"/>
        <v>324.57142857142856</v>
      </c>
      <c r="P26" s="122">
        <f t="shared" si="4"/>
        <v>563.79365079365084</v>
      </c>
      <c r="Q26" s="122">
        <f t="shared" si="6"/>
        <v>-506.33142857142855</v>
      </c>
      <c r="R26" s="126">
        <f t="shared" si="5"/>
        <v>57.462222222222294</v>
      </c>
    </row>
    <row r="27" spans="1:18">
      <c r="A27" t="str">
        <f>'Mapping Table'!R28</f>
        <v>QXFA-225</v>
      </c>
      <c r="B27" s="17">
        <f>'Mapping Table'!S28</f>
        <v>0</v>
      </c>
      <c r="C27" s="17">
        <f>'Mapping Table'!T28</f>
        <v>0</v>
      </c>
      <c r="D27" s="118" t="s">
        <v>618</v>
      </c>
      <c r="E27" s="117">
        <v>1</v>
      </c>
      <c r="F27" s="117">
        <v>0</v>
      </c>
      <c r="G27" s="121">
        <f>IF(D27="N",'Cost Per Part'!$D$2,IF(D27="P",-'Cost Per Part'!$D$2,0))</f>
        <v>0</v>
      </c>
      <c r="H27" s="121">
        <f>IF(D27="N",'Cost Per Part'!$D$3,IF(D27="P",-'Cost Per Part'!$D$3,0))</f>
        <v>0</v>
      </c>
      <c r="I27" s="121">
        <f>IF(D27="N",(1-F27)*'Cost Per Part'!$D$4,IF(D27="P",-'Cost Per Part'!$D$4,IF(D27="Y",-(F27)*'Cost Per Part'!$D$4,0)))</f>
        <v>0</v>
      </c>
      <c r="J27" s="121">
        <f>IF(D27="N",'Cost Per Part'!$D$6,IF(D27="P",-'Cost Per Part'!$D$6,0))</f>
        <v>0</v>
      </c>
      <c r="K27" s="121">
        <f>IF(OR(D27="Y", D27="N"),-(1-E27)*'Cost Per Part'!$D$6,0)</f>
        <v>0</v>
      </c>
      <c r="L27" s="122">
        <f t="shared" si="0"/>
        <v>235</v>
      </c>
      <c r="M27" s="122">
        <f t="shared" si="1"/>
        <v>52.222222222222221</v>
      </c>
      <c r="N27" s="122">
        <f t="shared" si="2"/>
        <v>-48</v>
      </c>
      <c r="O27" s="122">
        <f t="shared" si="3"/>
        <v>324.57142857142856</v>
      </c>
      <c r="P27" s="122">
        <f t="shared" si="4"/>
        <v>563.79365079365084</v>
      </c>
      <c r="Q27" s="122">
        <f t="shared" si="6"/>
        <v>-506.33142857142855</v>
      </c>
      <c r="R27" s="126">
        <f t="shared" si="5"/>
        <v>57.462222222222294</v>
      </c>
    </row>
    <row r="28" spans="1:18">
      <c r="A28" t="str">
        <f>'Mapping Table'!R29</f>
        <v>QXFA-226</v>
      </c>
      <c r="B28" s="17">
        <f>'Mapping Table'!S29</f>
        <v>0</v>
      </c>
      <c r="C28" s="17">
        <f>'Mapping Table'!T29</f>
        <v>0</v>
      </c>
      <c r="D28" s="118" t="s">
        <v>618</v>
      </c>
      <c r="E28" s="117">
        <v>1</v>
      </c>
      <c r="F28" s="117">
        <v>0</v>
      </c>
      <c r="G28" s="121">
        <f>IF(D28="N",'Cost Per Part'!$D$2,IF(D28="P",-'Cost Per Part'!$D$2,0))</f>
        <v>0</v>
      </c>
      <c r="H28" s="121">
        <f>IF(D28="N",'Cost Per Part'!$D$3,IF(D28="P",-'Cost Per Part'!$D$3,0))</f>
        <v>0</v>
      </c>
      <c r="I28" s="121">
        <f>IF(D28="N",(1-F28)*'Cost Per Part'!$D$4,IF(D28="P",-'Cost Per Part'!$D$4,IF(D28="Y",-(F28)*'Cost Per Part'!$D$4,0)))</f>
        <v>0</v>
      </c>
      <c r="J28" s="121">
        <f>IF(D28="N",'Cost Per Part'!$D$6,IF(D28="P",-'Cost Per Part'!$D$6,0))</f>
        <v>0</v>
      </c>
      <c r="K28" s="121">
        <f>IF(OR(D28="Y", D28="N"),-(1-E28)*'Cost Per Part'!$D$6,0)</f>
        <v>0</v>
      </c>
      <c r="L28" s="122">
        <f t="shared" si="0"/>
        <v>235</v>
      </c>
      <c r="M28" s="122">
        <f t="shared" si="1"/>
        <v>52.222222222222221</v>
      </c>
      <c r="N28" s="122">
        <f t="shared" si="2"/>
        <v>-48</v>
      </c>
      <c r="O28" s="122">
        <f t="shared" si="3"/>
        <v>324.57142857142856</v>
      </c>
      <c r="P28" s="122">
        <f t="shared" si="4"/>
        <v>563.79365079365084</v>
      </c>
      <c r="Q28" s="122">
        <f t="shared" si="6"/>
        <v>-506.33142857142855</v>
      </c>
      <c r="R28" s="126">
        <f t="shared" si="5"/>
        <v>57.462222222222294</v>
      </c>
    </row>
    <row r="29" spans="1:18">
      <c r="A29" t="str">
        <f>'Mapping Table'!R30</f>
        <v>QXFA-227</v>
      </c>
      <c r="B29" s="17">
        <f>'Mapping Table'!S30</f>
        <v>0</v>
      </c>
      <c r="C29" s="17">
        <f>'Mapping Table'!T30</f>
        <v>0</v>
      </c>
      <c r="D29" s="118" t="s">
        <v>618</v>
      </c>
      <c r="E29" s="117">
        <v>1</v>
      </c>
      <c r="F29" s="117">
        <v>0</v>
      </c>
      <c r="G29" s="121">
        <f>IF(D29="N",'Cost Per Part'!$D$2,IF(D29="P",-'Cost Per Part'!$D$2,0))</f>
        <v>0</v>
      </c>
      <c r="H29" s="121">
        <f>IF(D29="N",'Cost Per Part'!$D$3,IF(D29="P",-'Cost Per Part'!$D$3,0))</f>
        <v>0</v>
      </c>
      <c r="I29" s="121">
        <f>IF(D29="N",(1-F29)*'Cost Per Part'!$D$4,IF(D29="P",-'Cost Per Part'!$D$4,IF(D29="Y",-(F29)*'Cost Per Part'!$D$4,0)))</f>
        <v>0</v>
      </c>
      <c r="J29" s="121">
        <f>IF(D29="N",'Cost Per Part'!$D$6,IF(D29="P",-'Cost Per Part'!$D$6,0))</f>
        <v>0</v>
      </c>
      <c r="K29" s="121">
        <f>IF(OR(D29="Y", D29="N"),-(1-E29)*'Cost Per Part'!$D$6,0)</f>
        <v>0</v>
      </c>
      <c r="L29" s="122">
        <f t="shared" si="0"/>
        <v>235</v>
      </c>
      <c r="M29" s="122">
        <f t="shared" si="1"/>
        <v>52.222222222222221</v>
      </c>
      <c r="N29" s="122">
        <f t="shared" si="2"/>
        <v>-48</v>
      </c>
      <c r="O29" s="122">
        <f t="shared" si="3"/>
        <v>324.57142857142856</v>
      </c>
      <c r="P29" s="122">
        <f t="shared" si="4"/>
        <v>563.79365079365084</v>
      </c>
      <c r="Q29" s="122">
        <f t="shared" si="6"/>
        <v>-506.33142857142855</v>
      </c>
      <c r="R29" s="126">
        <f t="shared" si="5"/>
        <v>57.462222222222294</v>
      </c>
    </row>
    <row r="30" spans="1:18">
      <c r="A30" t="str">
        <f>'Mapping Table'!R31</f>
        <v>QXFA-228</v>
      </c>
      <c r="B30" s="17">
        <f>'Mapping Table'!S31</f>
        <v>0</v>
      </c>
      <c r="C30" s="17">
        <f>'Mapping Table'!T31</f>
        <v>0</v>
      </c>
      <c r="D30" s="118" t="s">
        <v>618</v>
      </c>
      <c r="E30" s="117">
        <v>1</v>
      </c>
      <c r="F30" s="117">
        <v>0</v>
      </c>
      <c r="G30" s="121">
        <f>IF(D30="N",'Cost Per Part'!$D$2,IF(D30="P",-'Cost Per Part'!$D$2,0))</f>
        <v>0</v>
      </c>
      <c r="H30" s="121">
        <f>IF(D30="N",'Cost Per Part'!$D$3,IF(D30="P",-'Cost Per Part'!$D$3,0))</f>
        <v>0</v>
      </c>
      <c r="I30" s="121">
        <f>IF(D30="N",(1-F30)*'Cost Per Part'!$D$4,IF(D30="P",-'Cost Per Part'!$D$4,IF(D30="Y",-(F30)*'Cost Per Part'!$D$4,0)))</f>
        <v>0</v>
      </c>
      <c r="J30" s="121">
        <f>IF(D30="N",'Cost Per Part'!$D$6,IF(D30="P",-'Cost Per Part'!$D$6,0))</f>
        <v>0</v>
      </c>
      <c r="K30" s="121">
        <f>IF(OR(D30="Y", D30="N"),-(1-E30)*'Cost Per Part'!$D$6,0)</f>
        <v>0</v>
      </c>
      <c r="L30" s="122">
        <f t="shared" si="0"/>
        <v>235</v>
      </c>
      <c r="M30" s="122">
        <f t="shared" si="1"/>
        <v>52.222222222222221</v>
      </c>
      <c r="N30" s="122">
        <f t="shared" si="2"/>
        <v>-48</v>
      </c>
      <c r="O30" s="122">
        <f t="shared" si="3"/>
        <v>324.57142857142856</v>
      </c>
      <c r="P30" s="122">
        <f t="shared" si="4"/>
        <v>563.79365079365084</v>
      </c>
      <c r="Q30" s="122">
        <f t="shared" si="6"/>
        <v>-506.33142857142855</v>
      </c>
      <c r="R30" s="126">
        <f t="shared" si="5"/>
        <v>57.462222222222294</v>
      </c>
    </row>
    <row r="31" spans="1:18">
      <c r="A31" t="str">
        <f>'Mapping Table'!R32</f>
        <v>QXFA-229</v>
      </c>
      <c r="B31" s="17">
        <f>'Mapping Table'!S32</f>
        <v>0</v>
      </c>
      <c r="C31" s="17">
        <f>'Mapping Table'!T32</f>
        <v>0</v>
      </c>
      <c r="D31" s="118" t="s">
        <v>618</v>
      </c>
      <c r="E31" s="117">
        <v>1</v>
      </c>
      <c r="F31" s="117">
        <v>0</v>
      </c>
      <c r="G31" s="121">
        <f>IF(D31="N",'Cost Per Part'!$D$2,IF(D31="P",-'Cost Per Part'!$D$2,0))</f>
        <v>0</v>
      </c>
      <c r="H31" s="121">
        <f>IF(D31="N",'Cost Per Part'!$D$3,IF(D31="P",-'Cost Per Part'!$D$3,0))</f>
        <v>0</v>
      </c>
      <c r="I31" s="121">
        <f>IF(D31="N",(1-F31)*'Cost Per Part'!$D$4,IF(D31="P",-'Cost Per Part'!$D$4,IF(D31="Y",-(F31)*'Cost Per Part'!$D$4,0)))</f>
        <v>0</v>
      </c>
      <c r="J31" s="121">
        <f>IF(D31="N",'Cost Per Part'!$D$6,IF(D31="P",-'Cost Per Part'!$D$6,0))</f>
        <v>0</v>
      </c>
      <c r="K31" s="121">
        <f>IF(OR(D31="Y", D31="N"),-(1-E31)*'Cost Per Part'!$D$6,0)</f>
        <v>0</v>
      </c>
      <c r="L31" s="122">
        <f t="shared" si="0"/>
        <v>235</v>
      </c>
      <c r="M31" s="122">
        <f t="shared" si="1"/>
        <v>52.222222222222221</v>
      </c>
      <c r="N31" s="122">
        <f t="shared" si="2"/>
        <v>-48</v>
      </c>
      <c r="O31" s="122">
        <f t="shared" si="3"/>
        <v>324.57142857142856</v>
      </c>
      <c r="P31" s="122">
        <f t="shared" si="4"/>
        <v>563.79365079365084</v>
      </c>
      <c r="Q31" s="122">
        <f t="shared" si="6"/>
        <v>-506.33142857142855</v>
      </c>
      <c r="R31" s="126">
        <f t="shared" si="5"/>
        <v>57.462222222222294</v>
      </c>
    </row>
    <row r="32" spans="1:18">
      <c r="A32" t="str">
        <f>'Mapping Table'!R33</f>
        <v>QXFA-230</v>
      </c>
      <c r="B32" s="17">
        <f>'Mapping Table'!S33</f>
        <v>0</v>
      </c>
      <c r="C32" s="17">
        <f>'Mapping Table'!T33</f>
        <v>0</v>
      </c>
      <c r="D32" s="118" t="s">
        <v>618</v>
      </c>
      <c r="E32" s="117">
        <v>1</v>
      </c>
      <c r="F32" s="117">
        <v>0</v>
      </c>
      <c r="G32" s="121">
        <f>IF(D32="N",'Cost Per Part'!$D$2,IF(D32="P",-'Cost Per Part'!$D$2,0))</f>
        <v>0</v>
      </c>
      <c r="H32" s="121">
        <f>IF(D32="N",'Cost Per Part'!$D$3,IF(D32="P",-'Cost Per Part'!$D$3,0))</f>
        <v>0</v>
      </c>
      <c r="I32" s="121">
        <f>IF(D32="N",(1-F32)*'Cost Per Part'!$D$4,IF(D32="P",-'Cost Per Part'!$D$4,IF(D32="Y",-(F32)*'Cost Per Part'!$D$4,0)))</f>
        <v>0</v>
      </c>
      <c r="J32" s="121">
        <f>IF(D32="N",'Cost Per Part'!$D$6,IF(D32="P",-'Cost Per Part'!$D$6,0))</f>
        <v>0</v>
      </c>
      <c r="K32" s="121">
        <f>IF(OR(D32="Y", D32="N"),-(1-E32)*'Cost Per Part'!$D$6,0)</f>
        <v>0</v>
      </c>
      <c r="L32" s="122">
        <f t="shared" si="0"/>
        <v>235</v>
      </c>
      <c r="M32" s="122">
        <f t="shared" si="1"/>
        <v>52.222222222222221</v>
      </c>
      <c r="N32" s="122">
        <f t="shared" si="2"/>
        <v>-48</v>
      </c>
      <c r="O32" s="122">
        <f t="shared" si="3"/>
        <v>324.57142857142856</v>
      </c>
      <c r="P32" s="122">
        <f t="shared" si="4"/>
        <v>563.79365079365084</v>
      </c>
      <c r="Q32" s="122">
        <f t="shared" si="6"/>
        <v>-506.33142857142855</v>
      </c>
      <c r="R32" s="126">
        <f t="shared" si="5"/>
        <v>57.462222222222294</v>
      </c>
    </row>
    <row r="33" spans="1:18">
      <c r="A33" t="str">
        <f>'Mapping Table'!R34</f>
        <v>QXFA-231</v>
      </c>
      <c r="B33" s="17">
        <f>'Mapping Table'!S34</f>
        <v>0</v>
      </c>
      <c r="C33" s="17">
        <f>'Mapping Table'!T34</f>
        <v>0</v>
      </c>
      <c r="D33" s="118" t="s">
        <v>618</v>
      </c>
      <c r="E33" s="117">
        <v>1</v>
      </c>
      <c r="F33" s="117">
        <v>0</v>
      </c>
      <c r="G33" s="121">
        <f>IF(D33="N",'Cost Per Part'!$D$2,IF(D33="P",-'Cost Per Part'!$D$2,0))</f>
        <v>0</v>
      </c>
      <c r="H33" s="121">
        <f>IF(D33="N",'Cost Per Part'!$D$3,IF(D33="P",-'Cost Per Part'!$D$3,0))</f>
        <v>0</v>
      </c>
      <c r="I33" s="121">
        <f>IF(D33="N",(1-F33)*'Cost Per Part'!$D$4,IF(D33="P",-'Cost Per Part'!$D$4,IF(D33="Y",-(F33)*'Cost Per Part'!$D$4,0)))</f>
        <v>0</v>
      </c>
      <c r="J33" s="121">
        <f>IF(D33="N",'Cost Per Part'!$D$6,IF(D33="P",-'Cost Per Part'!$D$6,0))</f>
        <v>0</v>
      </c>
      <c r="K33" s="121">
        <f>IF(OR(D33="Y", D33="N"),-(1-E33)*'Cost Per Part'!$D$6,0)</f>
        <v>0</v>
      </c>
      <c r="L33" s="122">
        <f t="shared" si="0"/>
        <v>235</v>
      </c>
      <c r="M33" s="122">
        <f t="shared" si="1"/>
        <v>52.222222222222221</v>
      </c>
      <c r="N33" s="122">
        <f t="shared" si="2"/>
        <v>-48</v>
      </c>
      <c r="O33" s="122">
        <f t="shared" si="3"/>
        <v>324.57142857142856</v>
      </c>
      <c r="P33" s="122">
        <f t="shared" si="4"/>
        <v>563.79365079365084</v>
      </c>
      <c r="Q33" s="122">
        <f t="shared" si="6"/>
        <v>-506.33142857142855</v>
      </c>
      <c r="R33" s="126">
        <f t="shared" si="5"/>
        <v>57.462222222222294</v>
      </c>
    </row>
    <row r="34" spans="1:18">
      <c r="A34" t="str">
        <f>'Mapping Table'!R35</f>
        <v>QXFA-232</v>
      </c>
      <c r="B34" s="17">
        <f>'Mapping Table'!S35</f>
        <v>0</v>
      </c>
      <c r="C34" s="17" t="str">
        <f>'Mapping Table'!T35</f>
        <v>N</v>
      </c>
      <c r="D34" s="118" t="s">
        <v>618</v>
      </c>
      <c r="E34" s="117">
        <v>1</v>
      </c>
      <c r="F34" s="117">
        <v>0</v>
      </c>
      <c r="G34" s="121">
        <f>IF(D34="N",'Cost Per Part'!$D$2,IF(D34="P",-'Cost Per Part'!$D$2,0))</f>
        <v>0</v>
      </c>
      <c r="H34" s="121">
        <f>IF(D34="N",'Cost Per Part'!$D$3,IF(D34="P",-'Cost Per Part'!$D$3,0))</f>
        <v>0</v>
      </c>
      <c r="I34" s="121">
        <f>IF(D34="N",(1-F34)*'Cost Per Part'!$D$4,IF(D34="P",-'Cost Per Part'!$D$4,IF(D34="Y",-(F34)*'Cost Per Part'!$D$4,0)))</f>
        <v>0</v>
      </c>
      <c r="J34" s="121">
        <f>IF(D34="N",'Cost Per Part'!$D$6,IF(D34="P",-'Cost Per Part'!$D$6,0))</f>
        <v>0</v>
      </c>
      <c r="K34" s="121">
        <f>IF(OR(D34="Y", D34="N"),-(1-E34)*'Cost Per Part'!$D$6,0)</f>
        <v>0</v>
      </c>
      <c r="L34" s="122">
        <f t="shared" si="0"/>
        <v>235</v>
      </c>
      <c r="M34" s="122">
        <f t="shared" si="1"/>
        <v>52.222222222222221</v>
      </c>
      <c r="N34" s="122">
        <f t="shared" si="2"/>
        <v>-48</v>
      </c>
      <c r="O34" s="122">
        <f t="shared" si="3"/>
        <v>324.57142857142856</v>
      </c>
      <c r="P34" s="122">
        <f t="shared" si="4"/>
        <v>563.79365079365084</v>
      </c>
      <c r="Q34" s="122">
        <f t="shared" si="6"/>
        <v>-506.33142857142855</v>
      </c>
      <c r="R34" s="126">
        <f t="shared" si="5"/>
        <v>57.462222222222294</v>
      </c>
    </row>
    <row r="35" spans="1:18">
      <c r="A35" t="str">
        <f>'Mapping Table'!R36</f>
        <v>QXFA-233</v>
      </c>
      <c r="B35" s="17">
        <f>'Mapping Table'!S36</f>
        <v>0</v>
      </c>
      <c r="C35" s="17">
        <f>'Mapping Table'!T36</f>
        <v>0</v>
      </c>
      <c r="D35" s="118" t="s">
        <v>618</v>
      </c>
      <c r="E35" s="117">
        <v>1</v>
      </c>
      <c r="F35" s="117">
        <v>0</v>
      </c>
      <c r="G35" s="121">
        <f>IF(D35="N",'Cost Per Part'!$D$2,IF(D35="P",-'Cost Per Part'!$D$2,0))</f>
        <v>0</v>
      </c>
      <c r="H35" s="121">
        <f>IF(D35="N",'Cost Per Part'!$D$3,IF(D35="P",-'Cost Per Part'!$D$3,0))</f>
        <v>0</v>
      </c>
      <c r="I35" s="121">
        <f>IF(D35="N",(1-F35)*'Cost Per Part'!$D$4,IF(D35="P",-'Cost Per Part'!$D$4,IF(D35="Y",-(F35)*'Cost Per Part'!$D$4,0)))</f>
        <v>0</v>
      </c>
      <c r="J35" s="121">
        <f>IF(D35="N",'Cost Per Part'!$D$6,IF(D35="P",-'Cost Per Part'!$D$6,0))</f>
        <v>0</v>
      </c>
      <c r="K35" s="121">
        <f>IF(OR(D35="Y", D35="N"),-(1-E35)*'Cost Per Part'!$D$6,0)</f>
        <v>0</v>
      </c>
      <c r="L35" s="122">
        <f t="shared" si="0"/>
        <v>235</v>
      </c>
      <c r="M35" s="122">
        <f t="shared" si="1"/>
        <v>52.222222222222221</v>
      </c>
      <c r="N35" s="122">
        <f t="shared" si="2"/>
        <v>-48</v>
      </c>
      <c r="O35" s="122">
        <f t="shared" si="3"/>
        <v>324.57142857142856</v>
      </c>
      <c r="P35" s="122">
        <f t="shared" si="4"/>
        <v>563.79365079365084</v>
      </c>
      <c r="Q35" s="122">
        <f t="shared" si="6"/>
        <v>-506.33142857142855</v>
      </c>
      <c r="R35" s="126">
        <f t="shared" si="5"/>
        <v>57.462222222222294</v>
      </c>
    </row>
    <row r="36" spans="1:18">
      <c r="A36" t="str">
        <f>'Mapping Table'!R37</f>
        <v>QXFA-234</v>
      </c>
      <c r="B36" s="17">
        <f>'Mapping Table'!S37</f>
        <v>0</v>
      </c>
      <c r="C36" s="17">
        <f>'Mapping Table'!T37</f>
        <v>0</v>
      </c>
      <c r="D36" s="118" t="s">
        <v>618</v>
      </c>
      <c r="E36" s="117">
        <v>1</v>
      </c>
      <c r="F36" s="117">
        <v>0</v>
      </c>
      <c r="G36" s="121">
        <f>IF(D36="N",'Cost Per Part'!$D$2,IF(D36="P",-'Cost Per Part'!$D$2,0))</f>
        <v>0</v>
      </c>
      <c r="H36" s="121">
        <f>IF(D36="N",'Cost Per Part'!$D$3,IF(D36="P",-'Cost Per Part'!$D$3,0))</f>
        <v>0</v>
      </c>
      <c r="I36" s="121">
        <f>IF(D36="N",(1-F36)*'Cost Per Part'!$D$4,IF(D36="P",-'Cost Per Part'!$D$4,IF(D36="Y",-(F36)*'Cost Per Part'!$D$4,0)))</f>
        <v>0</v>
      </c>
      <c r="J36" s="121">
        <f>IF(D36="N",'Cost Per Part'!$D$6,IF(D36="P",-'Cost Per Part'!$D$6,0))</f>
        <v>0</v>
      </c>
      <c r="K36" s="121">
        <f>IF(OR(D36="Y", D36="N"),-(1-E36)*'Cost Per Part'!$D$6,0)</f>
        <v>0</v>
      </c>
      <c r="L36" s="122">
        <f t="shared" si="0"/>
        <v>235</v>
      </c>
      <c r="M36" s="122">
        <f t="shared" si="1"/>
        <v>52.222222222222221</v>
      </c>
      <c r="N36" s="122">
        <f t="shared" si="2"/>
        <v>-48</v>
      </c>
      <c r="O36" s="122">
        <f t="shared" si="3"/>
        <v>324.57142857142856</v>
      </c>
      <c r="P36" s="122">
        <f t="shared" si="4"/>
        <v>563.79365079365084</v>
      </c>
      <c r="Q36" s="122">
        <f t="shared" si="6"/>
        <v>-506.33142857142855</v>
      </c>
      <c r="R36" s="126">
        <f t="shared" si="5"/>
        <v>57.462222222222294</v>
      </c>
    </row>
    <row r="37" spans="1:18">
      <c r="A37" t="str">
        <f>'Mapping Table'!R38</f>
        <v>QXFA-235</v>
      </c>
      <c r="B37" s="17">
        <f>'Mapping Table'!S38</f>
        <v>0</v>
      </c>
      <c r="C37" s="17">
        <f>'Mapping Table'!T38</f>
        <v>0</v>
      </c>
      <c r="D37" s="118" t="s">
        <v>618</v>
      </c>
      <c r="E37" s="117">
        <v>1</v>
      </c>
      <c r="F37" s="117">
        <v>0</v>
      </c>
      <c r="G37" s="121">
        <f>IF(D37="N",'Cost Per Part'!$D$2,IF(D37="P",-'Cost Per Part'!$D$2,0))</f>
        <v>0</v>
      </c>
      <c r="H37" s="121">
        <f>IF(D37="N",'Cost Per Part'!$D$3,IF(D37="P",-'Cost Per Part'!$D$3,0))</f>
        <v>0</v>
      </c>
      <c r="I37" s="121">
        <f>IF(D37="N",(1-F37)*'Cost Per Part'!$D$4,IF(D37="P",-'Cost Per Part'!$D$4,IF(D37="Y",-(F37)*'Cost Per Part'!$D$4,0)))</f>
        <v>0</v>
      </c>
      <c r="J37" s="121">
        <f>IF(D37="N",'Cost Per Part'!$D$6,IF(D37="P",-'Cost Per Part'!$D$6,0))</f>
        <v>0</v>
      </c>
      <c r="K37" s="121">
        <f>IF(OR(D37="Y", D37="N"),-(1-E37)*'Cost Per Part'!$D$6,0)</f>
        <v>0</v>
      </c>
      <c r="L37" s="122">
        <f t="shared" si="0"/>
        <v>235</v>
      </c>
      <c r="M37" s="122">
        <f t="shared" si="1"/>
        <v>52.222222222222221</v>
      </c>
      <c r="N37" s="122">
        <f t="shared" si="2"/>
        <v>-48</v>
      </c>
      <c r="O37" s="122">
        <f t="shared" si="3"/>
        <v>324.57142857142856</v>
      </c>
      <c r="P37" s="122">
        <f t="shared" si="4"/>
        <v>563.79365079365084</v>
      </c>
      <c r="Q37" s="122">
        <f t="shared" si="6"/>
        <v>-506.33142857142855</v>
      </c>
      <c r="R37" s="126">
        <f t="shared" si="5"/>
        <v>57.462222222222294</v>
      </c>
    </row>
    <row r="38" spans="1:18">
      <c r="A38" t="str">
        <f>'Mapping Table'!R39</f>
        <v>QXFA-236</v>
      </c>
      <c r="B38" s="17">
        <f>'Mapping Table'!S39</f>
        <v>0</v>
      </c>
      <c r="C38" s="17">
        <f>'Mapping Table'!T39</f>
        <v>0</v>
      </c>
      <c r="D38" s="118" t="s">
        <v>618</v>
      </c>
      <c r="E38" s="117">
        <v>1</v>
      </c>
      <c r="F38" s="117">
        <v>0</v>
      </c>
      <c r="G38" s="121">
        <f>IF(D38="N",'Cost Per Part'!$D$2,IF(D38="P",-'Cost Per Part'!$D$2,0))</f>
        <v>0</v>
      </c>
      <c r="H38" s="121">
        <f>IF(D38="N",'Cost Per Part'!$D$3,IF(D38="P",-'Cost Per Part'!$D$3,0))</f>
        <v>0</v>
      </c>
      <c r="I38" s="121">
        <f>IF(D38="N",(1-F38)*'Cost Per Part'!$D$4,IF(D38="P",-'Cost Per Part'!$D$4,IF(D38="Y",-(F38)*'Cost Per Part'!$D$4,0)))</f>
        <v>0</v>
      </c>
      <c r="J38" s="121">
        <f>IF(D38="N",'Cost Per Part'!$D$6,IF(D38="P",-'Cost Per Part'!$D$6,0))</f>
        <v>0</v>
      </c>
      <c r="K38" s="121">
        <f>IF(OR(D38="Y", D38="N"),-(1-E38)*'Cost Per Part'!$D$6,0)</f>
        <v>0</v>
      </c>
      <c r="L38" s="122">
        <f t="shared" si="0"/>
        <v>235</v>
      </c>
      <c r="M38" s="122">
        <f t="shared" si="1"/>
        <v>52.222222222222221</v>
      </c>
      <c r="N38" s="122">
        <f t="shared" si="2"/>
        <v>-48</v>
      </c>
      <c r="O38" s="122">
        <f t="shared" si="3"/>
        <v>324.57142857142856</v>
      </c>
      <c r="P38" s="122">
        <f t="shared" si="4"/>
        <v>563.79365079365084</v>
      </c>
      <c r="Q38" s="122">
        <f t="shared" si="6"/>
        <v>-506.33142857142855</v>
      </c>
      <c r="R38" s="126">
        <f t="shared" si="5"/>
        <v>57.462222222222294</v>
      </c>
    </row>
    <row r="39" spans="1:18">
      <c r="A39" t="str">
        <f>'Mapping Table'!R40</f>
        <v>QXFA-237</v>
      </c>
      <c r="B39" s="17">
        <f>'Mapping Table'!S40</f>
        <v>0</v>
      </c>
      <c r="C39" s="17">
        <f>'Mapping Table'!T40</f>
        <v>0</v>
      </c>
      <c r="D39" s="118" t="s">
        <v>618</v>
      </c>
      <c r="E39" s="117">
        <v>1</v>
      </c>
      <c r="F39" s="117">
        <v>0</v>
      </c>
      <c r="G39" s="121">
        <f>IF(D39="N",'Cost Per Part'!$D$2,IF(D39="P",-'Cost Per Part'!$D$2,0))</f>
        <v>0</v>
      </c>
      <c r="H39" s="121">
        <f>IF(D39="N",'Cost Per Part'!$D$3,IF(D39="P",-'Cost Per Part'!$D$3,0))</f>
        <v>0</v>
      </c>
      <c r="I39" s="121">
        <f>IF(D39="N",(1-F39)*'Cost Per Part'!$D$4,IF(D39="P",-'Cost Per Part'!$D$4,IF(D39="Y",-(F39)*'Cost Per Part'!$D$4,0)))</f>
        <v>0</v>
      </c>
      <c r="J39" s="121">
        <f>IF(D39="N",'Cost Per Part'!$D$6,IF(D39="P",-'Cost Per Part'!$D$6,0))</f>
        <v>0</v>
      </c>
      <c r="K39" s="121">
        <f>IF(OR(D39="Y", D39="N"),-(1-E39)*'Cost Per Part'!$D$6,0)</f>
        <v>0</v>
      </c>
      <c r="L39" s="122">
        <f t="shared" si="0"/>
        <v>235</v>
      </c>
      <c r="M39" s="122">
        <f t="shared" si="1"/>
        <v>52.222222222222221</v>
      </c>
      <c r="N39" s="122">
        <f t="shared" si="2"/>
        <v>-48</v>
      </c>
      <c r="O39" s="122">
        <f t="shared" si="3"/>
        <v>324.57142857142856</v>
      </c>
      <c r="P39" s="122">
        <f t="shared" si="4"/>
        <v>563.79365079365084</v>
      </c>
      <c r="Q39" s="122">
        <f t="shared" si="6"/>
        <v>-506.33142857142855</v>
      </c>
      <c r="R39" s="126">
        <f t="shared" si="5"/>
        <v>57.462222222222294</v>
      </c>
    </row>
    <row r="40" spans="1:18">
      <c r="A40" t="str">
        <f>'Mapping Table'!R41</f>
        <v>QXFA-238</v>
      </c>
      <c r="B40" s="17">
        <f>'Mapping Table'!S41</f>
        <v>0</v>
      </c>
      <c r="C40" s="17">
        <f>'Mapping Table'!T41</f>
        <v>0</v>
      </c>
      <c r="D40" s="118" t="s">
        <v>618</v>
      </c>
      <c r="E40" s="117">
        <v>1</v>
      </c>
      <c r="F40" s="117">
        <v>0</v>
      </c>
      <c r="G40" s="121">
        <f>IF(D40="N",'Cost Per Part'!$D$2,IF(D40="P",-'Cost Per Part'!$D$2,0))</f>
        <v>0</v>
      </c>
      <c r="H40" s="121">
        <f>IF(D40="N",'Cost Per Part'!$D$3,IF(D40="P",-'Cost Per Part'!$D$3,0))</f>
        <v>0</v>
      </c>
      <c r="I40" s="121">
        <f>IF(D40="N",(1-F40)*'Cost Per Part'!$D$4,IF(D40="P",-'Cost Per Part'!$D$4,IF(D40="Y",-(F40)*'Cost Per Part'!$D$4,0)))</f>
        <v>0</v>
      </c>
      <c r="J40" s="121">
        <f>IF(D40="N",'Cost Per Part'!$D$6,IF(D40="P",-'Cost Per Part'!$D$6,0))</f>
        <v>0</v>
      </c>
      <c r="K40" s="121">
        <f>IF(OR(D40="Y", D40="N"),-(1-E40)*'Cost Per Part'!$D$6,0)</f>
        <v>0</v>
      </c>
      <c r="L40" s="122">
        <f t="shared" si="0"/>
        <v>235</v>
      </c>
      <c r="M40" s="122">
        <f t="shared" si="1"/>
        <v>52.222222222222221</v>
      </c>
      <c r="N40" s="122">
        <f t="shared" si="2"/>
        <v>-48</v>
      </c>
      <c r="O40" s="122">
        <f t="shared" si="3"/>
        <v>324.57142857142856</v>
      </c>
      <c r="P40" s="122">
        <f t="shared" si="4"/>
        <v>563.79365079365084</v>
      </c>
      <c r="Q40" s="122">
        <f t="shared" si="6"/>
        <v>-506.33142857142855</v>
      </c>
      <c r="R40" s="126">
        <f t="shared" si="5"/>
        <v>57.462222222222294</v>
      </c>
    </row>
    <row r="41" spans="1:18">
      <c r="A41" t="str">
        <f>'Mapping Table'!R42</f>
        <v>QXFA-239</v>
      </c>
      <c r="B41" s="17">
        <f>'Mapping Table'!S42</f>
        <v>0</v>
      </c>
      <c r="C41" s="17">
        <f>'Mapping Table'!T42</f>
        <v>0</v>
      </c>
      <c r="D41" s="118" t="s">
        <v>618</v>
      </c>
      <c r="E41" s="117">
        <v>1</v>
      </c>
      <c r="F41" s="117">
        <v>0</v>
      </c>
      <c r="G41" s="121">
        <f>IF(D41="N",'Cost Per Part'!$D$2,IF(D41="P",-'Cost Per Part'!$D$2,0))</f>
        <v>0</v>
      </c>
      <c r="H41" s="121">
        <f>IF(D41="N",'Cost Per Part'!$D$3,IF(D41="P",-'Cost Per Part'!$D$3,0))</f>
        <v>0</v>
      </c>
      <c r="I41" s="121">
        <f>IF(D41="N",(1-F41)*'Cost Per Part'!$D$4,IF(D41="P",-'Cost Per Part'!$D$4,IF(D41="Y",-(F41)*'Cost Per Part'!$D$4,0)))</f>
        <v>0</v>
      </c>
      <c r="J41" s="121">
        <f>IF(D41="N",'Cost Per Part'!$D$6,IF(D41="P",-'Cost Per Part'!$D$6,0))</f>
        <v>0</v>
      </c>
      <c r="K41" s="121">
        <f>IF(OR(D41="Y", D41="N"),-(1-E41)*'Cost Per Part'!$D$6,0)</f>
        <v>0</v>
      </c>
      <c r="L41" s="122">
        <f t="shared" si="0"/>
        <v>235</v>
      </c>
      <c r="M41" s="122">
        <f t="shared" si="1"/>
        <v>52.222222222222221</v>
      </c>
      <c r="N41" s="122">
        <f t="shared" si="2"/>
        <v>-48</v>
      </c>
      <c r="O41" s="122">
        <f t="shared" si="3"/>
        <v>324.57142857142856</v>
      </c>
      <c r="P41" s="122">
        <f t="shared" si="4"/>
        <v>563.79365079365084</v>
      </c>
      <c r="Q41" s="122">
        <f t="shared" si="6"/>
        <v>-506.33142857142855</v>
      </c>
      <c r="R41" s="126">
        <f t="shared" si="5"/>
        <v>57.462222222222294</v>
      </c>
    </row>
    <row r="42" spans="1:18">
      <c r="A42" t="str">
        <f>'Mapping Table'!R43</f>
        <v>QXFA-240</v>
      </c>
      <c r="B42" s="17">
        <f>'Mapping Table'!S43</f>
        <v>0</v>
      </c>
      <c r="C42" s="17" t="str">
        <f>'Mapping Table'!T43</f>
        <v>N</v>
      </c>
      <c r="D42" s="118" t="s">
        <v>618</v>
      </c>
      <c r="E42" s="117">
        <v>1</v>
      </c>
      <c r="F42" s="117">
        <v>0</v>
      </c>
      <c r="G42" s="121">
        <f>IF(D42="N",'Cost Per Part'!$D$2,IF(D42="P",-'Cost Per Part'!$D$2,0))</f>
        <v>0</v>
      </c>
      <c r="H42" s="121">
        <f>IF(D42="N",'Cost Per Part'!$D$3,IF(D42="P",-'Cost Per Part'!$D$3,0))</f>
        <v>0</v>
      </c>
      <c r="I42" s="121">
        <f>IF(D42="N",(1-F42)*'Cost Per Part'!$D$4,IF(D42="P",-'Cost Per Part'!$D$4,IF(D42="Y",-(F42)*'Cost Per Part'!$D$4,0)))</f>
        <v>0</v>
      </c>
      <c r="J42" s="121">
        <f>IF(D42="N",'Cost Per Part'!$D$6,IF(D42="P",-'Cost Per Part'!$D$6,0))</f>
        <v>0</v>
      </c>
      <c r="K42" s="121">
        <f>IF(OR(D42="Y", D42="N"),-(1-E42)*'Cost Per Part'!$D$6,0)</f>
        <v>0</v>
      </c>
      <c r="L42" s="122">
        <f t="shared" si="0"/>
        <v>235</v>
      </c>
      <c r="M42" s="122">
        <f t="shared" si="1"/>
        <v>52.222222222222221</v>
      </c>
      <c r="N42" s="122">
        <f t="shared" si="2"/>
        <v>-48</v>
      </c>
      <c r="O42" s="122">
        <f t="shared" si="3"/>
        <v>324.57142857142856</v>
      </c>
      <c r="P42" s="122">
        <f t="shared" si="4"/>
        <v>563.79365079365084</v>
      </c>
      <c r="Q42" s="122">
        <f t="shared" si="6"/>
        <v>-506.33142857142855</v>
      </c>
      <c r="R42" s="126">
        <f t="shared" si="5"/>
        <v>57.462222222222294</v>
      </c>
    </row>
    <row r="43" spans="1:18">
      <c r="A43" t="str">
        <f>'Mapping Table'!R44</f>
        <v>QXFA-241</v>
      </c>
      <c r="B43" s="17">
        <f>'Mapping Table'!S44</f>
        <v>0</v>
      </c>
      <c r="C43" s="17">
        <f>'Mapping Table'!T44</f>
        <v>0</v>
      </c>
      <c r="D43" s="118" t="s">
        <v>618</v>
      </c>
      <c r="E43" s="117">
        <v>1</v>
      </c>
      <c r="F43" s="117">
        <v>0</v>
      </c>
      <c r="G43" s="121">
        <f>IF(D43="N",'Cost Per Part'!$D$2,IF(D43="P",-'Cost Per Part'!$D$2,0))</f>
        <v>0</v>
      </c>
      <c r="H43" s="121">
        <f>IF(D43="N",'Cost Per Part'!$D$3,IF(D43="P",-'Cost Per Part'!$D$3,0))</f>
        <v>0</v>
      </c>
      <c r="I43" s="121">
        <f>IF(D43="N",(1-F43)*'Cost Per Part'!$D$4,IF(D43="P",-'Cost Per Part'!$D$4,IF(D43="Y",-(F43)*'Cost Per Part'!$D$4,0)))</f>
        <v>0</v>
      </c>
      <c r="J43" s="121">
        <f>IF(D43="N",'Cost Per Part'!$D$6,IF(D43="P",-'Cost Per Part'!$D$6,0))</f>
        <v>0</v>
      </c>
      <c r="K43" s="121">
        <f>IF(OR(D43="Y", D43="N"),-(1-E43)*'Cost Per Part'!$D$6,0)</f>
        <v>0</v>
      </c>
      <c r="L43" s="122">
        <f t="shared" si="0"/>
        <v>235</v>
      </c>
      <c r="M43" s="122">
        <f t="shared" si="1"/>
        <v>52.222222222222221</v>
      </c>
      <c r="N43" s="122">
        <f t="shared" si="2"/>
        <v>-48</v>
      </c>
      <c r="O43" s="122">
        <f t="shared" si="3"/>
        <v>324.57142857142856</v>
      </c>
      <c r="P43" s="122">
        <f t="shared" si="4"/>
        <v>563.79365079365084</v>
      </c>
      <c r="Q43" s="122">
        <f t="shared" si="6"/>
        <v>-506.33142857142855</v>
      </c>
      <c r="R43" s="126">
        <f t="shared" si="5"/>
        <v>57.462222222222294</v>
      </c>
    </row>
    <row r="44" spans="1:18">
      <c r="A44" t="str">
        <f>'Mapping Table'!R45</f>
        <v>QXFA-242</v>
      </c>
      <c r="B44" s="17">
        <f>'Mapping Table'!S45</f>
        <v>0</v>
      </c>
      <c r="C44" s="17">
        <f>'Mapping Table'!T45</f>
        <v>0</v>
      </c>
      <c r="D44" s="118" t="s">
        <v>618</v>
      </c>
      <c r="E44" s="117">
        <v>1</v>
      </c>
      <c r="F44" s="117">
        <v>0</v>
      </c>
      <c r="G44" s="121">
        <f>IF(D44="N",'Cost Per Part'!$D$2,IF(D44="P",-'Cost Per Part'!$D$2,0))</f>
        <v>0</v>
      </c>
      <c r="H44" s="121">
        <f>IF(D44="N",'Cost Per Part'!$D$3,IF(D44="P",-'Cost Per Part'!$D$3,0))</f>
        <v>0</v>
      </c>
      <c r="I44" s="121">
        <f>IF(D44="N",(1-F44)*'Cost Per Part'!$D$4,IF(D44="P",-'Cost Per Part'!$D$4,IF(D44="Y",-(F44)*'Cost Per Part'!$D$4,0)))</f>
        <v>0</v>
      </c>
      <c r="J44" s="121">
        <f>IF(D44="N",'Cost Per Part'!$D$6,IF(D44="P",-'Cost Per Part'!$D$6,0))</f>
        <v>0</v>
      </c>
      <c r="K44" s="121">
        <f>IF(OR(D44="Y", D44="N"),-(1-E44)*'Cost Per Part'!$D$6,0)</f>
        <v>0</v>
      </c>
      <c r="L44" s="122">
        <f t="shared" si="0"/>
        <v>235</v>
      </c>
      <c r="M44" s="122">
        <f t="shared" si="1"/>
        <v>52.222222222222221</v>
      </c>
      <c r="N44" s="122">
        <f t="shared" si="2"/>
        <v>-48</v>
      </c>
      <c r="O44" s="122">
        <f t="shared" si="3"/>
        <v>324.57142857142856</v>
      </c>
      <c r="P44" s="122">
        <f t="shared" si="4"/>
        <v>563.79365079365084</v>
      </c>
      <c r="Q44" s="122">
        <f t="shared" si="6"/>
        <v>-506.33142857142855</v>
      </c>
      <c r="R44" s="126">
        <f t="shared" si="5"/>
        <v>57.462222222222294</v>
      </c>
    </row>
    <row r="45" spans="1:18">
      <c r="A45" t="str">
        <f>'Mapping Table'!R46</f>
        <v>QXFA-243</v>
      </c>
      <c r="B45" s="17">
        <f>'Mapping Table'!S46</f>
        <v>0</v>
      </c>
      <c r="C45" s="17">
        <f>'Mapping Table'!T46</f>
        <v>0</v>
      </c>
      <c r="D45" s="118" t="s">
        <v>618</v>
      </c>
      <c r="E45" s="117">
        <v>1</v>
      </c>
      <c r="F45" s="117">
        <v>0</v>
      </c>
      <c r="G45" s="121">
        <f>IF(D45="N",'Cost Per Part'!$D$2,IF(D45="P",-'Cost Per Part'!$D$2,0))</f>
        <v>0</v>
      </c>
      <c r="H45" s="121">
        <f>IF(D45="N",'Cost Per Part'!$D$3,IF(D45="P",-'Cost Per Part'!$D$3,0))</f>
        <v>0</v>
      </c>
      <c r="I45" s="121">
        <f>IF(D45="N",(1-F45)*'Cost Per Part'!$D$4,IF(D45="P",-'Cost Per Part'!$D$4,IF(D45="Y",-(F45)*'Cost Per Part'!$D$4,0)))</f>
        <v>0</v>
      </c>
      <c r="J45" s="121">
        <f>IF(D45="N",'Cost Per Part'!$D$6,IF(D45="P",-'Cost Per Part'!$D$6,0))</f>
        <v>0</v>
      </c>
      <c r="K45" s="121">
        <f>IF(OR(D45="Y", D45="N"),-(1-E45)*'Cost Per Part'!$D$6,0)</f>
        <v>0</v>
      </c>
      <c r="L45" s="122">
        <f t="shared" si="0"/>
        <v>235</v>
      </c>
      <c r="M45" s="122">
        <f t="shared" si="1"/>
        <v>52.222222222222221</v>
      </c>
      <c r="N45" s="122">
        <f t="shared" si="2"/>
        <v>-48</v>
      </c>
      <c r="O45" s="122">
        <f t="shared" si="3"/>
        <v>324.57142857142856</v>
      </c>
      <c r="P45" s="122">
        <f t="shared" si="4"/>
        <v>563.79365079365084</v>
      </c>
      <c r="Q45" s="122">
        <f t="shared" si="6"/>
        <v>-506.33142857142855</v>
      </c>
      <c r="R45" s="126">
        <f t="shared" si="5"/>
        <v>57.462222222222294</v>
      </c>
    </row>
    <row r="46" spans="1:18">
      <c r="A46" t="str">
        <f>'Mapping Table'!R47</f>
        <v>QXFA-244</v>
      </c>
      <c r="B46" s="17">
        <f>'Mapping Table'!S47</f>
        <v>0</v>
      </c>
      <c r="C46" s="17">
        <f>'Mapping Table'!T47</f>
        <v>0</v>
      </c>
      <c r="D46" s="118" t="s">
        <v>618</v>
      </c>
      <c r="E46" s="117">
        <v>1</v>
      </c>
      <c r="F46" s="117">
        <v>0</v>
      </c>
      <c r="G46" s="121">
        <f>IF(D46="N",'Cost Per Part'!$D$2,IF(D46="P",-'Cost Per Part'!$D$2,0))</f>
        <v>0</v>
      </c>
      <c r="H46" s="121">
        <f>IF(D46="N",'Cost Per Part'!$D$3,IF(D46="P",-'Cost Per Part'!$D$3,0))</f>
        <v>0</v>
      </c>
      <c r="I46" s="121">
        <f>IF(D46="N",(1-F46)*'Cost Per Part'!$D$4,IF(D46="P",-'Cost Per Part'!$D$4,IF(D46="Y",-(F46)*'Cost Per Part'!$D$4,0)))</f>
        <v>0</v>
      </c>
      <c r="J46" s="121">
        <f>IF(D46="N",'Cost Per Part'!$D$6,IF(D46="P",-'Cost Per Part'!$D$6,0))</f>
        <v>0</v>
      </c>
      <c r="K46" s="121">
        <f>IF(OR(D46="Y", D46="N"),-(1-E46)*'Cost Per Part'!$D$6,0)</f>
        <v>0</v>
      </c>
      <c r="L46" s="122">
        <f t="shared" si="0"/>
        <v>235</v>
      </c>
      <c r="M46" s="122">
        <f t="shared" si="1"/>
        <v>52.222222222222221</v>
      </c>
      <c r="N46" s="122">
        <f t="shared" si="2"/>
        <v>-48</v>
      </c>
      <c r="O46" s="122">
        <f t="shared" si="3"/>
        <v>324.57142857142856</v>
      </c>
      <c r="P46" s="122">
        <f t="shared" si="4"/>
        <v>563.79365079365084</v>
      </c>
      <c r="Q46" s="122">
        <f t="shared" si="6"/>
        <v>-506.33142857142855</v>
      </c>
      <c r="R46" s="126">
        <f t="shared" si="5"/>
        <v>57.462222222222294</v>
      </c>
    </row>
    <row r="47" spans="1:18">
      <c r="A47" t="str">
        <f>'Mapping Table'!R48</f>
        <v>QXFA-245</v>
      </c>
      <c r="B47" s="17">
        <f>'Mapping Table'!S48</f>
        <v>0</v>
      </c>
      <c r="C47" s="17">
        <f>'Mapping Table'!T48</f>
        <v>0</v>
      </c>
      <c r="D47" s="118" t="s">
        <v>618</v>
      </c>
      <c r="E47" s="117">
        <v>1</v>
      </c>
      <c r="F47" s="117">
        <v>0</v>
      </c>
      <c r="G47" s="121">
        <f>IF(D47="N",'Cost Per Part'!$D$2,IF(D47="P",-'Cost Per Part'!$D$2,0))</f>
        <v>0</v>
      </c>
      <c r="H47" s="121">
        <f>IF(D47="N",'Cost Per Part'!$D$3,IF(D47="P",-'Cost Per Part'!$D$3,0))</f>
        <v>0</v>
      </c>
      <c r="I47" s="121">
        <f>IF(D47="N",(1-F47)*'Cost Per Part'!$D$4,IF(D47="P",-'Cost Per Part'!$D$4,IF(D47="Y",-(F47)*'Cost Per Part'!$D$4,0)))</f>
        <v>0</v>
      </c>
      <c r="J47" s="121">
        <f>IF(D47="N",'Cost Per Part'!$D$6,IF(D47="P",-'Cost Per Part'!$D$6,0))</f>
        <v>0</v>
      </c>
      <c r="K47" s="121">
        <f>IF(OR(D47="Y", D47="N"),-(1-E47)*'Cost Per Part'!$D$6,0)</f>
        <v>0</v>
      </c>
      <c r="L47" s="122">
        <f t="shared" si="0"/>
        <v>235</v>
      </c>
      <c r="M47" s="122">
        <f t="shared" si="1"/>
        <v>52.222222222222221</v>
      </c>
      <c r="N47" s="122">
        <f t="shared" si="2"/>
        <v>-48</v>
      </c>
      <c r="O47" s="122">
        <f t="shared" si="3"/>
        <v>324.57142857142856</v>
      </c>
      <c r="P47" s="122">
        <f t="shared" si="4"/>
        <v>563.79365079365084</v>
      </c>
      <c r="Q47" s="122">
        <f t="shared" si="6"/>
        <v>-506.33142857142855</v>
      </c>
      <c r="R47" s="126">
        <f t="shared" si="5"/>
        <v>57.462222222222294</v>
      </c>
    </row>
    <row r="48" spans="1:18">
      <c r="A48" t="str">
        <f>'Mapping Table'!R49</f>
        <v>QXFA-246</v>
      </c>
      <c r="B48" s="17">
        <f>'Mapping Table'!S49</f>
        <v>0</v>
      </c>
      <c r="C48" s="17">
        <f>'Mapping Table'!T49</f>
        <v>0</v>
      </c>
      <c r="D48" s="118" t="s">
        <v>618</v>
      </c>
      <c r="E48" s="117">
        <v>1</v>
      </c>
      <c r="F48" s="117">
        <v>0</v>
      </c>
      <c r="G48" s="121">
        <f>IF(D48="N",'Cost Per Part'!$D$2,IF(D48="P",-'Cost Per Part'!$D$2,0))</f>
        <v>0</v>
      </c>
      <c r="H48" s="121">
        <f>IF(D48="N",'Cost Per Part'!$D$3,IF(D48="P",-'Cost Per Part'!$D$3,0))</f>
        <v>0</v>
      </c>
      <c r="I48" s="121">
        <f>IF(D48="N",(1-F48)*'Cost Per Part'!$D$4,IF(D48="P",-'Cost Per Part'!$D$4,IF(D48="Y",-(F48)*'Cost Per Part'!$D$4,0)))</f>
        <v>0</v>
      </c>
      <c r="J48" s="121">
        <f>IF(D48="N",'Cost Per Part'!$D$6,IF(D48="P",-'Cost Per Part'!$D$6,0))</f>
        <v>0</v>
      </c>
      <c r="K48" s="121">
        <f>IF(OR(D48="Y", D48="N"),-(1-E48)*'Cost Per Part'!$D$6,0)</f>
        <v>0</v>
      </c>
      <c r="L48" s="122">
        <f t="shared" si="0"/>
        <v>235</v>
      </c>
      <c r="M48" s="122">
        <f t="shared" si="1"/>
        <v>52.222222222222221</v>
      </c>
      <c r="N48" s="122">
        <f t="shared" si="2"/>
        <v>-48</v>
      </c>
      <c r="O48" s="122">
        <f t="shared" si="3"/>
        <v>324.57142857142856</v>
      </c>
      <c r="P48" s="122">
        <f t="shared" si="4"/>
        <v>563.79365079365084</v>
      </c>
      <c r="Q48" s="122">
        <f t="shared" si="6"/>
        <v>-506.33142857142855</v>
      </c>
      <c r="R48" s="126">
        <f t="shared" si="5"/>
        <v>57.462222222222294</v>
      </c>
    </row>
    <row r="49" spans="1:18">
      <c r="A49" t="str">
        <f>'Mapping Table'!R50</f>
        <v>QXFA-247</v>
      </c>
      <c r="B49" s="17">
        <f>'Mapping Table'!S50</f>
        <v>0</v>
      </c>
      <c r="C49" s="17" t="str">
        <f>'Mapping Table'!T50</f>
        <v>N</v>
      </c>
      <c r="D49" s="118" t="s">
        <v>618</v>
      </c>
      <c r="E49" s="117">
        <v>1</v>
      </c>
      <c r="F49" s="117">
        <v>0</v>
      </c>
      <c r="G49" s="121">
        <f>IF(D49="N",'Cost Per Part'!$D$2,IF(D49="P",-'Cost Per Part'!$D$2,0))</f>
        <v>0</v>
      </c>
      <c r="H49" s="121">
        <f>IF(D49="N",'Cost Per Part'!$D$3,IF(D49="P",-'Cost Per Part'!$D$3,0))</f>
        <v>0</v>
      </c>
      <c r="I49" s="121">
        <f>IF(D49="N",(1-F49)*'Cost Per Part'!$D$4,IF(D49="P",-'Cost Per Part'!$D$4,IF(D49="Y",-(F49)*'Cost Per Part'!$D$4,0)))</f>
        <v>0</v>
      </c>
      <c r="J49" s="121">
        <f>IF(D49="N",'Cost Per Part'!$D$6,IF(D49="P",-'Cost Per Part'!$D$6,0))</f>
        <v>0</v>
      </c>
      <c r="K49" s="121">
        <f>IF(OR(D49="Y", D49="N"),-(1-E49)*'Cost Per Part'!$D$6,0)</f>
        <v>0</v>
      </c>
      <c r="L49" s="122">
        <f t="shared" si="0"/>
        <v>235</v>
      </c>
      <c r="M49" s="122">
        <f t="shared" si="1"/>
        <v>52.222222222222221</v>
      </c>
      <c r="N49" s="122">
        <f t="shared" si="2"/>
        <v>-48</v>
      </c>
      <c r="O49" s="122">
        <f t="shared" si="3"/>
        <v>324.57142857142856</v>
      </c>
      <c r="P49" s="122">
        <f t="shared" si="4"/>
        <v>563.79365079365084</v>
      </c>
      <c r="Q49" s="122">
        <f t="shared" si="6"/>
        <v>-506.33142857142855</v>
      </c>
      <c r="R49" s="126">
        <f t="shared" si="5"/>
        <v>57.462222222222294</v>
      </c>
    </row>
    <row r="50" spans="1:18">
      <c r="A50" t="str">
        <f>'Mapping Table'!R51</f>
        <v>QXFA-248</v>
      </c>
      <c r="B50" s="17">
        <f>'Mapping Table'!S51</f>
        <v>0</v>
      </c>
      <c r="C50" s="17">
        <f>'Mapping Table'!T51</f>
        <v>0</v>
      </c>
      <c r="D50" s="118" t="s">
        <v>618</v>
      </c>
      <c r="E50" s="117">
        <v>1</v>
      </c>
      <c r="F50" s="117">
        <v>0</v>
      </c>
      <c r="G50" s="121">
        <f>IF(D50="N",'Cost Per Part'!$D$2,IF(D50="P",-'Cost Per Part'!$D$2,0))</f>
        <v>0</v>
      </c>
      <c r="H50" s="121">
        <f>IF(D50="N",'Cost Per Part'!$D$3,IF(D50="P",-'Cost Per Part'!$D$3,0))</f>
        <v>0</v>
      </c>
      <c r="I50" s="121">
        <f>IF(D50="N",(1-F50)*'Cost Per Part'!$D$4,IF(D50="P",-'Cost Per Part'!$D$4,IF(D50="Y",-(F50)*'Cost Per Part'!$D$4,0)))</f>
        <v>0</v>
      </c>
      <c r="J50" s="121">
        <f>IF(D50="N",'Cost Per Part'!$D$6,IF(D50="P",-'Cost Per Part'!$D$6,0))</f>
        <v>0</v>
      </c>
      <c r="K50" s="121">
        <f>IF(OR(D50="Y", D50="N"),-(1-E50)*'Cost Per Part'!$D$6,0)</f>
        <v>0</v>
      </c>
      <c r="L50" s="122">
        <f t="shared" si="0"/>
        <v>235</v>
      </c>
      <c r="M50" s="122">
        <f t="shared" si="1"/>
        <v>52.222222222222221</v>
      </c>
      <c r="N50" s="122">
        <f t="shared" si="2"/>
        <v>-48</v>
      </c>
      <c r="O50" s="122">
        <f t="shared" si="3"/>
        <v>324.57142857142856</v>
      </c>
      <c r="P50" s="122">
        <f t="shared" si="4"/>
        <v>563.79365079365084</v>
      </c>
      <c r="Q50" s="122">
        <f t="shared" si="6"/>
        <v>-506.33142857142855</v>
      </c>
      <c r="R50" s="126">
        <f t="shared" si="5"/>
        <v>57.462222222222294</v>
      </c>
    </row>
  </sheetData>
  <mergeCells count="5">
    <mergeCell ref="B2:C2"/>
    <mergeCell ref="L1:R1"/>
    <mergeCell ref="G1:K1"/>
    <mergeCell ref="D1:F1"/>
    <mergeCell ref="A1:C1"/>
  </mergeCells>
  <conditionalFormatting sqref="B4:B50">
    <cfRule type="expression" dxfId="2" priority="2">
      <formula>SEARCH("Q",$B4)</formula>
    </cfRule>
    <cfRule type="expression" dxfId="1" priority="3">
      <formula>SEARCH("N",$B4)</formula>
    </cfRule>
  </conditionalFormatting>
  <conditionalFormatting sqref="C4:C50">
    <cfRule type="expression" dxfId="0" priority="1">
      <formula>SEARCH("N",$C4)</formula>
    </cfRule>
  </conditionalFormatting>
  <dataValidations count="1">
    <dataValidation type="list" allowBlank="1" showInputMessage="1" showErrorMessage="1" sqref="D4:D50">
      <formula1>"P,N,Y, -"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b1475877-53f2-428a-9a7b-8f434344c6fa">
      <Value>Mapping Table</Value>
    </Document_x0020_Type>
    <Document_x0020_Category xmlns="b1475877-53f2-428a-9a7b-8f434344c6fa"/>
    <Project_x0020_Phase xmlns="b1475877-53f2-428a-9a7b-8f434344c6fa">Execution</Project_x0020_Phase>
    <SharedWithUsers xmlns="d4ec551e-043b-4822-9ef2-0c561909c64d">
      <UserInfo>
        <DisplayName>Ezio Todesco x 11992V</DisplayName>
        <AccountId>6220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D1EE471CB0C344A043E5D33546A8D9" ma:contentTypeVersion="2" ma:contentTypeDescription="Create a new document." ma:contentTypeScope="" ma:versionID="ff9f45ebd549c9a90cc6a03e046c6fca">
  <xsd:schema xmlns:xsd="http://www.w3.org/2001/XMLSchema" xmlns:xs="http://www.w3.org/2001/XMLSchema" xmlns:p="http://schemas.microsoft.com/office/2006/metadata/properties" xmlns:ns2="3427cf1b-08f6-4349-98e1-9c40df501855" xmlns:ns3="b1475877-53f2-428a-9a7b-8f434344c6fa" xmlns:ns4="d4ec551e-043b-4822-9ef2-0c561909c64d" targetNamespace="http://schemas.microsoft.com/office/2006/metadata/properties" ma:root="true" ma:fieldsID="d8b156c38d5f0a0e0a2b104ea202e08e" ns2:_="" ns3:_="" ns4:_="">
    <xsd:import namespace="3427cf1b-08f6-4349-98e1-9c40df501855"/>
    <xsd:import namespace="b1475877-53f2-428a-9a7b-8f434344c6fa"/>
    <xsd:import namespace="d4ec551e-043b-4822-9ef2-0c561909c6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  <xsd:element ref="ns3:Document_x0020_Category" minOccurs="0"/>
                <xsd:element ref="ns3:Project_x0020_Phas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7cf1b-08f6-4349-98e1-9c40df5018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75877-53f2-428a-9a7b-8f434344c6f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internalName="Document_x0020_Typ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ction Item List"/>
                        <xsd:enumeration value="Change Request Log"/>
                        <xsd:enumeration value="Communications Plan"/>
                        <xsd:enumeration value="Decision Log"/>
                        <xsd:enumeration value="Design Document"/>
                        <xsd:enumeration value="Issues Log"/>
                        <xsd:enumeration value="Lesson Learned"/>
                        <xsd:enumeration value="Management and Organization Structure"/>
                        <xsd:enumeration value="Meeting Minutes"/>
                        <xsd:enumeration value="Project Acceptance Criteria"/>
                        <xsd:enumeration value="Project Charter"/>
                        <xsd:enumeration value="Project Cost Estimate"/>
                        <xsd:enumeration value="Project Management Workbook"/>
                        <xsd:enumeration value="Project Summary"/>
                        <xsd:enumeration value="Requirements Document"/>
                        <xsd:enumeration value="Risk Register"/>
                        <xsd:enumeration value="Schedule"/>
                        <xsd:enumeration value="Security Management Plan"/>
                        <xsd:enumeration value="Technical Document"/>
                        <xsd:enumeration value="Weekly Status Report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ocument_x0020_Category" ma:index="12" nillable="true" ma:displayName="Document Category" ma:internalName="Document_x0020_Category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quest for Proposals"/>
                        <xsd:enumeration value="Project Decision Documents (PDD)"/>
                        <xsd:enumeration value="Budget and Cost Document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roject_x0020_Phase" ma:index="13" nillable="true" ma:displayName="Project Phase" ma:default="Initiation" ma:format="Dropdown" ma:internalName="Project_x0020_Phase">
      <xsd:simpleType>
        <xsd:restriction base="dms:Choice">
          <xsd:enumeration value="Initiation"/>
          <xsd:enumeration value="Planning"/>
          <xsd:enumeration value="Execution"/>
          <xsd:enumeration value="Control"/>
          <xsd:enumeration value="Closeou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c551e-043b-4822-9ef2-0c561909c6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4E8BA-1821-4170-85CB-95676AE6B6A3}">
  <ds:schemaRefs>
    <ds:schemaRef ds:uri="http://schemas.microsoft.com/office/2006/metadata/properties"/>
    <ds:schemaRef ds:uri="b1475877-53f2-428a-9a7b-8f434344c6fa"/>
    <ds:schemaRef ds:uri="http://purl.org/dc/elements/1.1/"/>
    <ds:schemaRef ds:uri="http://purl.org/dc/terms/"/>
    <ds:schemaRef ds:uri="3427cf1b-08f6-4349-98e1-9c40df501855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4ec551e-043b-4822-9ef2-0c561909c64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1065D5-7921-4C94-88BD-403987EFB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27cf1b-08f6-4349-98e1-9c40df501855"/>
    <ds:schemaRef ds:uri="b1475877-53f2-428a-9a7b-8f434344c6fa"/>
    <ds:schemaRef ds:uri="d4ec551e-043b-4822-9ef2-0c561909c6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125DE7-583A-459A-8342-4FC04F2E98E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D39B148-1166-42AA-A66C-7C9B22A38E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Mapping Table</vt:lpstr>
      <vt:lpstr>Sheet1</vt:lpstr>
      <vt:lpstr>Trace-Coil</vt:lpstr>
      <vt:lpstr>Schedule Data</vt:lpstr>
      <vt:lpstr>Total EAC Per CA</vt:lpstr>
      <vt:lpstr>LOE Adjustment</vt:lpstr>
      <vt:lpstr>Cable EAC</vt:lpstr>
      <vt:lpstr>FNAL Coil EAC</vt:lpstr>
      <vt:lpstr>BNL Coil EAC</vt:lpstr>
      <vt:lpstr>Cost Per Part</vt:lpstr>
      <vt:lpstr>'Mapping Table'!Print_Area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Ruben H. Carcagno x3915 11989N</dc:creator>
  <cp:keywords/>
  <dc:description/>
  <cp:lastModifiedBy>Ezio Todesco</cp:lastModifiedBy>
  <cp:revision/>
  <dcterms:created xsi:type="dcterms:W3CDTF">2017-12-14T19:01:16Z</dcterms:created>
  <dcterms:modified xsi:type="dcterms:W3CDTF">2020-03-06T16:18:47Z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0x0101008CD1EE471CB0C344A043E5D33546A8D9</vt:lpwstr>
  </property>
</Properties>
</file>