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5115" windowWidth="10305" windowHeight="7650" activeTab="0"/>
  </bookViews>
  <sheets>
    <sheet name="Model vs results" sheetId="1" r:id="rId1"/>
    <sheet name="Raw Data" sheetId="2" r:id="rId2"/>
    <sheet name="a2 a4" sheetId="3" r:id="rId3"/>
    <sheet name="Summary Data" sheetId="4" r:id="rId4"/>
    <sheet name="Log file" sheetId="5" r:id="rId5"/>
    <sheet name="Test Program" sheetId="6" r:id="rId6"/>
  </sheets>
  <definedNames/>
  <calcPr fullCalcOnLoad="1"/>
</workbook>
</file>

<file path=xl/sharedStrings.xml><?xml version="1.0" encoding="utf-8"?>
<sst xmlns="http://schemas.openxmlformats.org/spreadsheetml/2006/main" count="432" uniqueCount="142">
  <si>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</si>
  <si>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</si>
  <si>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</si>
  <si>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</si>
  <si>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</si>
  <si>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</si>
  <si>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</si>
  <si>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</si>
  <si>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</si>
  <si>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</si>
  <si>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</si>
  <si>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</si>
  <si>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</si>
  <si>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</si>
  <si>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</si>
  <si>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</si>
  <si>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</si>
  <si>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</si>
  <si>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</si>
  <si>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</si>
  <si>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</si>
  <si>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</si>
  <si>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</si>
  <si>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</si>
  <si>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</si>
  <si>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</si>
  <si>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</si>
  <si>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</si>
  <si>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</si>
  <si>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</si>
  <si>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Dy moy (mm)</t>
  </si>
  <si>
    <t>Aperture 1</t>
  </si>
  <si>
    <t>Aperture 2</t>
  </si>
  <si>
    <t>Date</t>
  </si>
  <si>
    <t>First test *</t>
  </si>
  <si>
    <t>Second test</t>
  </si>
  <si>
    <t>Second test *</t>
  </si>
  <si>
    <t>Third test</t>
  </si>
  <si>
    <t>Third test *</t>
  </si>
  <si>
    <t>Angle</t>
  </si>
  <si>
    <t>C1 (mT)</t>
  </si>
  <si>
    <t>* Second test</t>
  </si>
  <si>
    <t>* Third test</t>
  </si>
  <si>
    <t>Test #</t>
  </si>
  <si>
    <t>Features</t>
  </si>
  <si>
    <t>Decollared without disassembling the coil</t>
  </si>
  <si>
    <t>Magnetic measurements</t>
  </si>
  <si>
    <t>Baseline</t>
  </si>
  <si>
    <t>Baseline after a decollaring without disassembling</t>
  </si>
  <si>
    <t>Baseline after a decollaring with coil re-assembling</t>
  </si>
  <si>
    <t xml:space="preserve">Inner </t>
  </si>
  <si>
    <t>Outer</t>
  </si>
  <si>
    <t>Test of the needed solution for LHC dipoles</t>
  </si>
  <si>
    <t>Test of linearity</t>
  </si>
  <si>
    <t>Test of a change of inner and midplane only</t>
  </si>
  <si>
    <t xml:space="preserve">Test </t>
  </si>
  <si>
    <t>Such as test 7 but for the outer layer only</t>
  </si>
  <si>
    <t>Midplane insulation</t>
  </si>
  <si>
    <t>Pole shims</t>
  </si>
  <si>
    <t>Fourth test</t>
  </si>
  <si>
    <t>Decollared with coil re-assembling</t>
  </si>
  <si>
    <t>Fifth test</t>
  </si>
  <si>
    <t>The collared coil is turned of 180 degrees around coil axis</t>
  </si>
  <si>
    <t>I</t>
  </si>
  <si>
    <t>II</t>
  </si>
  <si>
    <t>III</t>
  </si>
  <si>
    <t>IV</t>
  </si>
  <si>
    <t>V</t>
  </si>
  <si>
    <t>VI</t>
  </si>
  <si>
    <t>II-I</t>
  </si>
  <si>
    <t>III-II</t>
  </si>
  <si>
    <t>IV-III</t>
  </si>
  <si>
    <t>V-IV</t>
  </si>
  <si>
    <t>VI-V</t>
  </si>
  <si>
    <t>Sixth test **</t>
  </si>
  <si>
    <t>*</t>
  </si>
  <si>
    <t>An iron bar on the top of the collared coil is present</t>
  </si>
  <si>
    <t>**</t>
  </si>
  <si>
    <t>Collared coil capsized. Signs of even mulipoles changed</t>
  </si>
  <si>
    <t>VI-I</t>
  </si>
  <si>
    <t>Seventh test</t>
  </si>
  <si>
    <t>VII</t>
  </si>
  <si>
    <t>VII-VI</t>
  </si>
  <si>
    <t>Eight test</t>
  </si>
  <si>
    <t>C1</t>
  </si>
  <si>
    <t>Test 0.05 mm</t>
  </si>
  <si>
    <t>Model</t>
  </si>
  <si>
    <t>Experiment</t>
  </si>
  <si>
    <t>Reassembled with 0.1 mm more in inner midplane</t>
  </si>
  <si>
    <t>VIII</t>
  </si>
  <si>
    <t>4 5 6</t>
  </si>
  <si>
    <t>VIII-VII</t>
  </si>
  <si>
    <t>IX</t>
  </si>
  <si>
    <t>IX-VIII</t>
  </si>
  <si>
    <t>Reassembled with 0.2 mm more in inner midplane</t>
  </si>
  <si>
    <t>Ninth test</t>
  </si>
  <si>
    <t>Test 0.1 mm</t>
  </si>
  <si>
    <t>Average</t>
  </si>
  <si>
    <t>Tenth test</t>
  </si>
  <si>
    <t>X</t>
  </si>
  <si>
    <t>Reassembled with 0.1 mm more in outer midplane (inner nominal)</t>
  </si>
  <si>
    <t>Eleventh test</t>
  </si>
  <si>
    <t>X-VII</t>
  </si>
  <si>
    <t>XI-VII</t>
  </si>
  <si>
    <t>XI</t>
  </si>
  <si>
    <t>X-XI</t>
  </si>
  <si>
    <t>New baseline</t>
  </si>
  <si>
    <t>Test of increase midplane and reduction pole</t>
  </si>
  <si>
    <t>Reassembled with nominal shims and insulation</t>
  </si>
  <si>
    <t>Twelveth test</t>
  </si>
  <si>
    <t>XII</t>
  </si>
  <si>
    <t>XII-XI</t>
  </si>
  <si>
    <r>
      <t xml:space="preserve">Values rescaled at 0.1 mm more on </t>
    </r>
    <r>
      <rPr>
        <b/>
        <sz val="12"/>
        <rFont val="Arial"/>
        <family val="2"/>
      </rPr>
      <t>midplane outer layer</t>
    </r>
    <r>
      <rPr>
        <sz val="12"/>
        <rFont val="Arial"/>
        <family val="2"/>
      </rPr>
      <t xml:space="preserve"> (one quarter)</t>
    </r>
  </si>
  <si>
    <r>
      <t xml:space="preserve">Values rescaled at 0.1 mm more on </t>
    </r>
    <r>
      <rPr>
        <b/>
        <sz val="12"/>
        <rFont val="Arial"/>
        <family val="2"/>
      </rPr>
      <t xml:space="preserve">midplane inner layer </t>
    </r>
    <r>
      <rPr>
        <sz val="12"/>
        <rFont val="Arial"/>
        <family val="2"/>
      </rPr>
      <t>(one quarter)</t>
    </r>
  </si>
  <si>
    <t>Thirteenth test</t>
  </si>
  <si>
    <t>XIII</t>
  </si>
  <si>
    <t>XIII-XI</t>
  </si>
  <si>
    <t>Fourteenth test</t>
  </si>
  <si>
    <t>XIV</t>
  </si>
  <si>
    <t>Reassembled with 0.1 mm more on inner midplane and 0.05 mm less on pole inner</t>
  </si>
  <si>
    <t>Reassembled with 0.1 mm more on inner and outer midplane and 0.05 mm less on pole inner and outer</t>
  </si>
  <si>
    <t>Reassembled as XIII with 0.125 more in midplane put on one side of the coil</t>
  </si>
  <si>
    <t>XIV-XIII</t>
  </si>
  <si>
    <t>ave 1</t>
  </si>
  <si>
    <t>stdev 1</t>
  </si>
  <si>
    <t>asy 1</t>
  </si>
  <si>
    <t>asy 2</t>
  </si>
  <si>
    <t>ave 2</t>
  </si>
  <si>
    <t>stdev 2</t>
  </si>
  <si>
    <t>Effect of asymmetric shim on skews</t>
  </si>
  <si>
    <t>meas ap 1</t>
  </si>
  <si>
    <t>meas ap 2</t>
  </si>
  <si>
    <t>sigma ap 1</t>
  </si>
  <si>
    <t>sigma ap 2</t>
  </si>
  <si>
    <t>Bio'+defor</t>
  </si>
  <si>
    <t>Bio' *</t>
  </si>
  <si>
    <t>Maelstrom **</t>
  </si>
  <si>
    <t>Model-exper in %</t>
  </si>
  <si>
    <t>Model-(exper ave) in %</t>
  </si>
  <si>
    <r>
      <t xml:space="preserve">Values rescaled at 0.1 mm </t>
    </r>
    <r>
      <rPr>
        <b/>
        <sz val="12"/>
        <rFont val="Arial"/>
        <family val="2"/>
      </rPr>
      <t xml:space="preserve">more on midpl </t>
    </r>
    <r>
      <rPr>
        <sz val="12"/>
        <rFont val="Arial"/>
        <family val="2"/>
      </rPr>
      <t xml:space="preserve">and 0.1 mm </t>
    </r>
    <r>
      <rPr>
        <b/>
        <sz val="12"/>
        <rFont val="Arial"/>
        <family val="2"/>
      </rPr>
      <t>less on pol inn lay</t>
    </r>
    <r>
      <rPr>
        <sz val="12"/>
        <rFont val="Arial"/>
        <family val="2"/>
      </rPr>
      <t xml:space="preserve"> (one quarter)</t>
    </r>
  </si>
  <si>
    <r>
      <t xml:space="preserve">Values rescaled at 0.1 mm </t>
    </r>
    <r>
      <rPr>
        <b/>
        <sz val="12"/>
        <rFont val="Arial"/>
        <family val="2"/>
      </rPr>
      <t xml:space="preserve">more on midpl </t>
    </r>
    <r>
      <rPr>
        <sz val="12"/>
        <rFont val="Arial"/>
        <family val="2"/>
      </rPr>
      <t xml:space="preserve">and 0.1 mm </t>
    </r>
    <r>
      <rPr>
        <b/>
        <sz val="12"/>
        <rFont val="Arial"/>
        <family val="2"/>
      </rPr>
      <t>less on pol both lay</t>
    </r>
    <r>
      <rPr>
        <sz val="12"/>
        <rFont val="Arial"/>
        <family val="2"/>
      </rPr>
      <t xml:space="preserve"> (one quarter)</t>
    </r>
  </si>
  <si>
    <t>Effect of 0.0625 mm more on midplane both layers (one quarter)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</si>
</sst>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E+00"/>
    <numFmt numFmtId="167" formatCode="0.00000"/>
    <numFmt numFmtId="168" formatCode="0.0000"/>
    <numFmt numFmtId="169" formatCode="0.000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4" fontId="1" fillId="0" borderId="1" xfId="0" applyNumberFormat="1" applyFont="1" applyBorder="1" applyAlignment="1">
      <alignment/>
    </xf>
    <xf numFmtId="14" fontId="1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5" fontId="2" fillId="0" borderId="6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'Summary Data'!$B$36:$AC$36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'Summary Data'!$B$22:$AC$22</c:f>
              <c:numCache>
                <c:ptCount val="28"/>
                <c:pt idx="0">
                  <c:v>0.7826764000000002</c:v>
                </c:pt>
                <c:pt idx="1">
                  <c:v>1.9390315</c:v>
                </c:pt>
                <c:pt idx="2">
                  <c:v>0.6623221</c:v>
                </c:pt>
                <c:pt idx="3">
                  <c:v>1.842002</c:v>
                </c:pt>
                <c:pt idx="4">
                  <c:v>0.6213287</c:v>
                </c:pt>
                <c:pt idx="5">
                  <c:v>1.779899</c:v>
                </c:pt>
                <c:pt idx="6">
                  <c:v>0.004881724</c:v>
                </c:pt>
                <c:pt idx="7">
                  <c:v>2.036501</c:v>
                </c:pt>
                <c:pt idx="8">
                  <c:v>0.0692625</c:v>
                </c:pt>
                <c:pt idx="9">
                  <c:v>2.041524</c:v>
                </c:pt>
                <c:pt idx="10">
                  <c:v>-1.893454</c:v>
                </c:pt>
                <c:pt idx="11">
                  <c:v>0.009437042</c:v>
                </c:pt>
                <c:pt idx="12">
                  <c:v>0.4537505</c:v>
                </c:pt>
                <c:pt idx="13">
                  <c:v>2.141048</c:v>
                </c:pt>
                <c:pt idx="14">
                  <c:v>0.9230891</c:v>
                </c:pt>
                <c:pt idx="15">
                  <c:v>2.309683</c:v>
                </c:pt>
                <c:pt idx="16">
                  <c:v>1.088183</c:v>
                </c:pt>
                <c:pt idx="17">
                  <c:v>2.225464</c:v>
                </c:pt>
                <c:pt idx="18">
                  <c:v>1.031561</c:v>
                </c:pt>
                <c:pt idx="19">
                  <c:v>1.872474</c:v>
                </c:pt>
                <c:pt idx="20">
                  <c:v>0.7778868</c:v>
                </c:pt>
                <c:pt idx="21">
                  <c:v>2.094015</c:v>
                </c:pt>
                <c:pt idx="22">
                  <c:v>0.6679856</c:v>
                </c:pt>
                <c:pt idx="23">
                  <c:v>2.235706</c:v>
                </c:pt>
                <c:pt idx="24">
                  <c:v>0.8712394</c:v>
                </c:pt>
                <c:pt idx="25">
                  <c:v>2.258157</c:v>
                </c:pt>
                <c:pt idx="26">
                  <c:v>1.093597</c:v>
                </c:pt>
                <c:pt idx="27">
                  <c:v>2.567041</c:v>
                </c:pt>
              </c:numCache>
            </c:numRef>
          </c:yVal>
          <c:smooth val="0"/>
        </c:ser>
        <c:axId val="36242981"/>
        <c:axId val="20321410"/>
      </c:scatterChart>
      <c:valAx>
        <c:axId val="3624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0321410"/>
        <c:crosses val="autoZero"/>
        <c:crossBetween val="midCat"/>
        <c:dispUnits/>
      </c:valAx>
      <c:valAx>
        <c:axId val="20321410"/>
        <c:scaling>
          <c:orientation val="minMax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624298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workbookViewId="0" topLeftCell="A19">
      <selection activeCell="B42" sqref="B42:G42"/>
    </sheetView>
  </sheetViews>
  <sheetFormatPr defaultColWidth="9.140625" defaultRowHeight="12.75"/>
  <cols>
    <col min="1" max="1" width="4.8515625" style="45" bestFit="1" customWidth="1"/>
    <col min="2" max="2" width="10.421875" style="45" customWidth="1"/>
    <col min="3" max="3" width="13.140625" style="45" customWidth="1"/>
    <col min="4" max="4" width="13.28125" style="45" customWidth="1"/>
    <col min="5" max="5" width="15.7109375" style="66" customWidth="1"/>
    <col min="6" max="6" width="13.8515625" style="66" customWidth="1"/>
    <col min="7" max="7" width="11.00390625" style="66" customWidth="1"/>
    <col min="8" max="8" width="12.00390625" style="66" customWidth="1"/>
    <col min="9" max="9" width="14.140625" style="45" bestFit="1" customWidth="1"/>
    <col min="10" max="10" width="11.57421875" style="45" bestFit="1" customWidth="1"/>
    <col min="11" max="16384" width="9.140625" style="45" customWidth="1"/>
  </cols>
  <sheetData>
    <row r="1" ht="15.75" thickBot="1"/>
    <row r="2" spans="2:10" ht="16.5" thickBot="1">
      <c r="B2" s="98" t="s">
        <v>113</v>
      </c>
      <c r="C2" s="99"/>
      <c r="D2" s="99"/>
      <c r="E2" s="99"/>
      <c r="F2" s="99"/>
      <c r="G2" s="99"/>
      <c r="H2" s="99"/>
      <c r="I2" s="99"/>
      <c r="J2" s="100"/>
    </row>
    <row r="3" spans="2:10" ht="15">
      <c r="B3" s="85" t="s">
        <v>86</v>
      </c>
      <c r="C3" s="86"/>
      <c r="D3" s="86"/>
      <c r="E3" s="85" t="s">
        <v>87</v>
      </c>
      <c r="F3" s="86"/>
      <c r="G3" s="87"/>
      <c r="H3" s="95" t="s">
        <v>138</v>
      </c>
      <c r="I3" s="96"/>
      <c r="J3" s="97"/>
    </row>
    <row r="4" spans="1:10" ht="15.75" thickBot="1">
      <c r="A4" s="49"/>
      <c r="B4" s="50" t="s">
        <v>135</v>
      </c>
      <c r="C4" s="49" t="s">
        <v>136</v>
      </c>
      <c r="D4" s="48" t="s">
        <v>134</v>
      </c>
      <c r="E4" s="92" t="s">
        <v>85</v>
      </c>
      <c r="F4" s="93" t="s">
        <v>96</v>
      </c>
      <c r="G4" s="94" t="s">
        <v>97</v>
      </c>
      <c r="H4" s="50" t="s">
        <v>135</v>
      </c>
      <c r="I4" s="49" t="s">
        <v>136</v>
      </c>
      <c r="J4" s="48" t="s">
        <v>134</v>
      </c>
    </row>
    <row r="5" spans="1:10" ht="15">
      <c r="A5" s="51" t="s">
        <v>84</v>
      </c>
      <c r="B5" s="52">
        <v>-2.9</v>
      </c>
      <c r="C5" s="53">
        <f>-3.03*1.18</f>
        <v>-3.5753999999999997</v>
      </c>
      <c r="D5" s="54">
        <f>B5+(0/10*6)</f>
        <v>-2.9</v>
      </c>
      <c r="E5" s="52">
        <f>('Summary Data'!P40+'Summary Data'!Q40)/'Summary Data'!P4*10000</f>
        <v>-5.9008654602665835</v>
      </c>
      <c r="F5" s="53">
        <f>('Summary Data'!S40+'Summary Data'!R40)/'Summary Data'!Q4*10000</f>
        <v>-7.8631806565766285</v>
      </c>
      <c r="G5" s="54">
        <f>AVERAGE(E5:F5)</f>
        <v>-6.8820230584216056</v>
      </c>
      <c r="H5" s="101">
        <f>(B5-$G5)/$G5*100</f>
        <v>-57.86122808101843</v>
      </c>
      <c r="I5" s="102">
        <f aca="true" t="shared" si="0" ref="I5:J8">(C5-$G5)/$G5*100</f>
        <v>-48.047253407197694</v>
      </c>
      <c r="J5" s="103">
        <f t="shared" si="0"/>
        <v>-57.86122808101843</v>
      </c>
    </row>
    <row r="6" spans="1:10" ht="15">
      <c r="A6" s="50" t="s">
        <v>2</v>
      </c>
      <c r="B6" s="55">
        <v>-3.68</v>
      </c>
      <c r="C6" s="56">
        <f>-3.18*1.18</f>
        <v>-3.7524</v>
      </c>
      <c r="D6" s="57">
        <f>B6+(0.46/10*6)</f>
        <v>-3.404</v>
      </c>
      <c r="E6" s="55">
        <f>('Summary Data'!P44+'Summary Data'!Q44)</f>
        <v>-3.7326339999999996</v>
      </c>
      <c r="F6" s="56">
        <f>('Summary Data'!S44+'Summary Data'!R44)</f>
        <v>-3.7840733</v>
      </c>
      <c r="G6" s="57">
        <f>AVERAGE(E6:F6)</f>
        <v>-3.75835365</v>
      </c>
      <c r="H6" s="104">
        <f>(B6-$G6)/$G6*100</f>
        <v>-2.0847865128392042</v>
      </c>
      <c r="I6" s="105">
        <f t="shared" si="0"/>
        <v>-0.15841111705919217</v>
      </c>
      <c r="J6" s="106">
        <f t="shared" si="0"/>
        <v>-9.428427524376271</v>
      </c>
    </row>
    <row r="7" spans="1:10" ht="15">
      <c r="A7" s="50" t="s">
        <v>4</v>
      </c>
      <c r="B7" s="58">
        <v>-1.1</v>
      </c>
      <c r="C7" s="59">
        <f>-0.91*1.18</f>
        <v>-1.0738</v>
      </c>
      <c r="D7" s="60">
        <f>B7+(0.11/10*6)</f>
        <v>-1.034</v>
      </c>
      <c r="E7" s="58">
        <f>('Summary Data'!P46+'Summary Data'!Q46)</f>
        <v>-0.8473579000000001</v>
      </c>
      <c r="F7" s="59">
        <f>('Summary Data'!S46+'Summary Data'!R46)</f>
        <v>-0.8830833</v>
      </c>
      <c r="G7" s="60">
        <f>AVERAGE(E7:F7)</f>
        <v>-0.8652206</v>
      </c>
      <c r="H7" s="104">
        <f>(B7-$G7)/$G7*100</f>
        <v>27.135206905614602</v>
      </c>
      <c r="I7" s="105">
        <f t="shared" si="0"/>
        <v>24.10707743204451</v>
      </c>
      <c r="J7" s="106">
        <f t="shared" si="0"/>
        <v>19.50709449127772</v>
      </c>
    </row>
    <row r="8" spans="1:10" ht="15.75" thickBot="1">
      <c r="A8" s="61" t="s">
        <v>6</v>
      </c>
      <c r="B8" s="62">
        <v>-0.3</v>
      </c>
      <c r="C8" s="63">
        <f>-0.24*1.18</f>
        <v>-0.28319999999999995</v>
      </c>
      <c r="D8" s="64">
        <f>B8+(-0.017/10*6)</f>
        <v>-0.3102</v>
      </c>
      <c r="E8" s="62">
        <f>('Summary Data'!P48+'Summary Data'!Q48)</f>
        <v>-0.26787269999999996</v>
      </c>
      <c r="F8" s="63">
        <f>('Summary Data'!S48+'Summary Data'!R48)</f>
        <v>-0.27721460000000003</v>
      </c>
      <c r="G8" s="64">
        <f>AVERAGE(E8:F8)</f>
        <v>-0.27254365</v>
      </c>
      <c r="H8" s="107">
        <f>(B8-$G8)/$G8*100</f>
        <v>10.074111064411136</v>
      </c>
      <c r="I8" s="108">
        <f t="shared" si="0"/>
        <v>3.909960844804098</v>
      </c>
      <c r="J8" s="109">
        <f t="shared" si="0"/>
        <v>13.81663084060111</v>
      </c>
    </row>
    <row r="9" spans="1:8" ht="15.75" thickBot="1">
      <c r="A9" s="49"/>
      <c r="B9" s="56"/>
      <c r="C9" s="65"/>
      <c r="D9" s="65"/>
      <c r="E9" s="65"/>
      <c r="F9" s="59"/>
      <c r="G9" s="59"/>
      <c r="H9" s="59"/>
    </row>
    <row r="10" spans="2:8" ht="16.5" thickBot="1">
      <c r="B10" s="85" t="s">
        <v>112</v>
      </c>
      <c r="C10" s="86"/>
      <c r="D10" s="86"/>
      <c r="E10" s="86"/>
      <c r="F10" s="86"/>
      <c r="G10" s="86"/>
      <c r="H10" s="87"/>
    </row>
    <row r="11" spans="2:8" ht="15">
      <c r="B11" s="85" t="s">
        <v>86</v>
      </c>
      <c r="C11" s="86"/>
      <c r="D11" s="86"/>
      <c r="E11" s="111" t="s">
        <v>87</v>
      </c>
      <c r="F11" s="96" t="s">
        <v>137</v>
      </c>
      <c r="G11" s="96"/>
      <c r="H11" s="97"/>
    </row>
    <row r="12" spans="1:8" ht="15.75" thickBot="1">
      <c r="A12" s="49"/>
      <c r="B12" s="61" t="s">
        <v>135</v>
      </c>
      <c r="C12" s="110" t="s">
        <v>136</v>
      </c>
      <c r="D12" s="93" t="s">
        <v>134</v>
      </c>
      <c r="E12" s="112" t="s">
        <v>85</v>
      </c>
      <c r="F12" s="49" t="s">
        <v>135</v>
      </c>
      <c r="G12" s="49" t="s">
        <v>136</v>
      </c>
      <c r="H12" s="48" t="s">
        <v>134</v>
      </c>
    </row>
    <row r="13" spans="1:8" ht="15">
      <c r="A13" s="51" t="s">
        <v>84</v>
      </c>
      <c r="B13" s="52">
        <v>-2</v>
      </c>
      <c r="C13" s="53">
        <f>-2.27*1.18</f>
        <v>-2.6786</v>
      </c>
      <c r="D13" s="54">
        <f>B13+(0/10*6)</f>
        <v>-2</v>
      </c>
      <c r="E13" s="55">
        <f>('Summary Data'!X40+'Summary Data'!Y40)/'Summary Data'!T4*10000</f>
        <v>-3.93391030684382</v>
      </c>
      <c r="F13" s="70">
        <f>($E13-B13)/$E13*100</f>
        <v>49.1599999999847</v>
      </c>
      <c r="G13" s="71">
        <f>($E13-C13)/$E13*100</f>
        <v>31.90998799997951</v>
      </c>
      <c r="H13" s="72">
        <f>($E13-D13)/$E13*100</f>
        <v>49.1599999999847</v>
      </c>
    </row>
    <row r="14" spans="1:8" ht="15">
      <c r="A14" s="50" t="s">
        <v>2</v>
      </c>
      <c r="B14" s="58">
        <v>-1.38</v>
      </c>
      <c r="C14" s="59">
        <f>-1.2*1.18</f>
        <v>-1.416</v>
      </c>
      <c r="D14" s="57">
        <f>B14+(0.46/10*6)</f>
        <v>-1.1039999999999999</v>
      </c>
      <c r="E14" s="58">
        <f>'Summary Data'!X44+'Summary Data'!Y44</f>
        <v>-1.0551090000000003</v>
      </c>
      <c r="F14" s="73">
        <f aca="true" t="shared" si="1" ref="F14:H15">($E14-B14)/$E14*100</f>
        <v>-30.792174078697037</v>
      </c>
      <c r="G14" s="65">
        <f t="shared" si="1"/>
        <v>-34.204143837271744</v>
      </c>
      <c r="H14" s="74">
        <f t="shared" si="1"/>
        <v>-4.633739262957624</v>
      </c>
    </row>
    <row r="15" spans="1:8" ht="15">
      <c r="A15" s="50" t="s">
        <v>4</v>
      </c>
      <c r="B15" s="58">
        <v>-0.2</v>
      </c>
      <c r="C15" s="59">
        <f>-0.17*1.18</f>
        <v>-0.2006</v>
      </c>
      <c r="D15" s="60">
        <f>B15+(0.11/10*6)</f>
        <v>-0.134</v>
      </c>
      <c r="E15" s="58">
        <f>'Summary Data'!X46+'Summary Data'!Y46</f>
        <v>-0.20280599999999982</v>
      </c>
      <c r="F15" s="73">
        <f t="shared" si="1"/>
        <v>1.3835882567575963</v>
      </c>
      <c r="G15" s="65">
        <f t="shared" si="1"/>
        <v>1.0877390215278746</v>
      </c>
      <c r="H15" s="74">
        <f t="shared" si="1"/>
        <v>33.92700413202759</v>
      </c>
    </row>
    <row r="16" spans="1:8" ht="15.75" thickBot="1">
      <c r="A16" s="61" t="s">
        <v>6</v>
      </c>
      <c r="B16" s="62">
        <v>-0.017</v>
      </c>
      <c r="C16" s="63">
        <f>-0.01*1.18</f>
        <v>-0.0118</v>
      </c>
      <c r="D16" s="64">
        <f>B16+(-0.017/10*6)</f>
        <v>-0.027200000000000002</v>
      </c>
      <c r="E16" s="62">
        <f>'Summary Data'!X48+'Summary Data'!Y48</f>
        <v>0.00058669999999994</v>
      </c>
      <c r="F16" s="75"/>
      <c r="G16" s="76"/>
      <c r="H16" s="77"/>
    </row>
    <row r="17" ht="15.75" thickBot="1"/>
    <row r="18" spans="2:8" ht="16.5" thickBot="1">
      <c r="B18" s="85" t="s">
        <v>139</v>
      </c>
      <c r="C18" s="86"/>
      <c r="D18" s="86"/>
      <c r="E18" s="86"/>
      <c r="F18" s="86"/>
      <c r="G18" s="86"/>
      <c r="H18" s="87"/>
    </row>
    <row r="19" spans="2:8" ht="15">
      <c r="B19" s="85" t="s">
        <v>86</v>
      </c>
      <c r="C19" s="86"/>
      <c r="D19" s="87"/>
      <c r="E19" s="78" t="s">
        <v>87</v>
      </c>
      <c r="F19" s="96" t="s">
        <v>137</v>
      </c>
      <c r="G19" s="96"/>
      <c r="H19" s="97"/>
    </row>
    <row r="20" spans="2:8" ht="15.75" thickBot="1">
      <c r="B20" s="61" t="s">
        <v>135</v>
      </c>
      <c r="C20" s="110" t="s">
        <v>136</v>
      </c>
      <c r="D20" s="94" t="s">
        <v>134</v>
      </c>
      <c r="E20" s="47" t="s">
        <v>85</v>
      </c>
      <c r="F20" s="49" t="s">
        <v>135</v>
      </c>
      <c r="G20" s="49" t="s">
        <v>136</v>
      </c>
      <c r="H20" s="48" t="s">
        <v>134</v>
      </c>
    </row>
    <row r="21" spans="1:8" ht="15">
      <c r="A21" s="51" t="s">
        <v>84</v>
      </c>
      <c r="B21" s="52">
        <f>-5.71-2.88</f>
        <v>-8.59</v>
      </c>
      <c r="C21" s="53">
        <f>-(5.49+3.03)*1.18</f>
        <v>-10.0536</v>
      </c>
      <c r="D21" s="67"/>
      <c r="E21" s="52">
        <f>('Summary Data'!Z40+'Summary Data'!AA40)/'Summary Data'!X4*10000</f>
        <v>-7.869368483178563</v>
      </c>
      <c r="F21" s="70">
        <f>($E21-B21)/$E21*100</f>
        <v>-9.157425000009184</v>
      </c>
      <c r="G21" s="71">
        <f>($E21-C21)/$E21*100</f>
        <v>-27.75612200001074</v>
      </c>
      <c r="H21" s="113"/>
    </row>
    <row r="22" spans="1:8" ht="15">
      <c r="A22" s="50" t="s">
        <v>2</v>
      </c>
      <c r="B22" s="58">
        <f>-2.21-3.68</f>
        <v>-5.890000000000001</v>
      </c>
      <c r="C22" s="59">
        <f>-(1.75+3.18)*1.18</f>
        <v>-5.817399999999999</v>
      </c>
      <c r="D22" s="68"/>
      <c r="E22" s="58">
        <f>'Summary Data'!Z44+'Summary Data'!AA44</f>
        <v>-4.8493960000000005</v>
      </c>
      <c r="F22" s="73">
        <f>($E22-B22)/$E22*100</f>
        <v>-21.458424925495876</v>
      </c>
      <c r="G22" s="65">
        <f>($E22-C22)/$E22*100</f>
        <v>-19.961331266821656</v>
      </c>
      <c r="H22" s="114"/>
    </row>
    <row r="23" spans="1:8" ht="15">
      <c r="A23" s="50" t="s">
        <v>4</v>
      </c>
      <c r="B23" s="58">
        <f>-1.1+0.39</f>
        <v>-0.7100000000000001</v>
      </c>
      <c r="C23" s="59">
        <f>(-0.91+0.37)*1.18</f>
        <v>-0.6372</v>
      </c>
      <c r="D23" s="68"/>
      <c r="E23" s="58">
        <f>'Summary Data'!Z46+'Summary Data'!AA46</f>
        <v>-0.6463138999999999</v>
      </c>
      <c r="F23" s="73">
        <f>($E23-B23)/$E23*100</f>
        <v>-9.85374134766407</v>
      </c>
      <c r="G23" s="65">
        <f>($E23-C23)/$E23*100</f>
        <v>1.4101352299555832</v>
      </c>
      <c r="H23" s="114"/>
    </row>
    <row r="24" spans="1:8" ht="15.75" thickBot="1">
      <c r="A24" s="61" t="s">
        <v>6</v>
      </c>
      <c r="B24" s="62">
        <f>-0.3-0.155</f>
        <v>-0.45499999999999996</v>
      </c>
      <c r="C24" s="63">
        <f>-(0.13+0.24)*1.18</f>
        <v>-0.4366</v>
      </c>
      <c r="D24" s="69"/>
      <c r="E24" s="62">
        <f>'Summary Data'!Z48+'Summary Data'!AA48</f>
        <v>-0.3659488000000001</v>
      </c>
      <c r="F24" s="75">
        <f>($E24-B24)/$E24*100</f>
        <v>-24.334333108893887</v>
      </c>
      <c r="G24" s="76">
        <f>($E24-C24)/$E24*100</f>
        <v>-19.30630733042434</v>
      </c>
      <c r="H24" s="115"/>
    </row>
    <row r="25" ht="15.75" thickBot="1"/>
    <row r="26" spans="2:8" ht="16.5" thickBot="1">
      <c r="B26" s="85" t="s">
        <v>140</v>
      </c>
      <c r="C26" s="86"/>
      <c r="D26" s="86"/>
      <c r="E26" s="86"/>
      <c r="F26" s="86"/>
      <c r="G26" s="86"/>
      <c r="H26" s="87"/>
    </row>
    <row r="27" spans="2:8" ht="15">
      <c r="B27" s="85" t="s">
        <v>86</v>
      </c>
      <c r="C27" s="86"/>
      <c r="D27" s="86"/>
      <c r="E27" s="111" t="s">
        <v>87</v>
      </c>
      <c r="F27" s="96" t="s">
        <v>137</v>
      </c>
      <c r="G27" s="96"/>
      <c r="H27" s="97"/>
    </row>
    <row r="28" spans="2:8" ht="15.75" thickBot="1">
      <c r="B28" s="61" t="s">
        <v>135</v>
      </c>
      <c r="C28" s="110" t="s">
        <v>136</v>
      </c>
      <c r="D28" s="93" t="s">
        <v>134</v>
      </c>
      <c r="E28" s="112" t="s">
        <v>85</v>
      </c>
      <c r="F28" s="61" t="s">
        <v>135</v>
      </c>
      <c r="G28" s="110" t="s">
        <v>136</v>
      </c>
      <c r="H28" s="94" t="s">
        <v>134</v>
      </c>
    </row>
    <row r="29" spans="1:8" ht="15">
      <c r="A29" s="51" t="s">
        <v>84</v>
      </c>
      <c r="B29" s="52">
        <f>-5.71-2.88-3.79-2</f>
        <v>-14.379999999999999</v>
      </c>
      <c r="C29" s="67"/>
      <c r="D29" s="67"/>
      <c r="E29" s="52">
        <f>('Summary Data'!AB40+'Summary Data'!AC40)/'Summary Data'!AA4*10000</f>
        <v>-11.799410029498386</v>
      </c>
      <c r="F29" s="70">
        <f>($E29-B29)/$E29*100</f>
        <v>-21.870500000001428</v>
      </c>
      <c r="G29" s="67"/>
      <c r="H29" s="113"/>
    </row>
    <row r="30" spans="1:8" ht="15">
      <c r="A30" s="50" t="s">
        <v>2</v>
      </c>
      <c r="B30" s="55">
        <f>-2.21-3.68-1.6-1.38</f>
        <v>-8.870000000000001</v>
      </c>
      <c r="C30" s="68"/>
      <c r="D30" s="68"/>
      <c r="E30" s="58">
        <f>'Summary Data'!AB44+'Summary Data'!AC44</f>
        <v>-7.2947087</v>
      </c>
      <c r="F30" s="73">
        <f>($E30-B30)/$E30*100</f>
        <v>-21.594985691478</v>
      </c>
      <c r="G30" s="68"/>
      <c r="H30" s="114"/>
    </row>
    <row r="31" spans="1:8" ht="15">
      <c r="A31" s="50" t="s">
        <v>4</v>
      </c>
      <c r="B31" s="58">
        <f>-1.1+0.39-0.198+0.076</f>
        <v>-0.8320000000000002</v>
      </c>
      <c r="C31" s="68"/>
      <c r="D31" s="68"/>
      <c r="E31" s="58">
        <f>'Summary Data'!AB46+'Summary Data'!AC46</f>
        <v>-0.6865873999999998</v>
      </c>
      <c r="F31" s="73">
        <f>($E31-B31)/$E31*100</f>
        <v>-21.17903707525078</v>
      </c>
      <c r="G31" s="68"/>
      <c r="H31" s="114"/>
    </row>
    <row r="32" spans="1:8" ht="15.75" thickBot="1">
      <c r="A32" s="61" t="s">
        <v>6</v>
      </c>
      <c r="B32" s="62">
        <f>-0.3-0.155-0.017+0.0217</f>
        <v>-0.4503</v>
      </c>
      <c r="C32" s="69"/>
      <c r="D32" s="69"/>
      <c r="E32" s="62">
        <f>'Summary Data'!AB48+'Summary Data'!AC48</f>
        <v>-0.3854109000000001</v>
      </c>
      <c r="F32" s="75">
        <f>($E32-B32)/$E32*100</f>
        <v>-16.83634271890075</v>
      </c>
      <c r="G32" s="69"/>
      <c r="H32" s="115"/>
    </row>
    <row r="34" spans="2:8" ht="15.75" thickBot="1">
      <c r="B34" s="84" t="s">
        <v>141</v>
      </c>
      <c r="C34" s="84"/>
      <c r="D34" s="84"/>
      <c r="E34" s="84"/>
      <c r="F34" s="84"/>
      <c r="G34" s="84"/>
      <c r="H34" s="84"/>
    </row>
    <row r="35" spans="2:8" ht="15">
      <c r="B35" s="85" t="s">
        <v>86</v>
      </c>
      <c r="C35" s="86"/>
      <c r="D35" s="86"/>
      <c r="E35" s="111" t="s">
        <v>87</v>
      </c>
      <c r="F35" s="96" t="s">
        <v>137</v>
      </c>
      <c r="G35" s="96"/>
      <c r="H35" s="97"/>
    </row>
    <row r="36" spans="2:8" ht="15.75" thickBot="1">
      <c r="B36" s="50" t="s">
        <v>135</v>
      </c>
      <c r="C36" s="49" t="s">
        <v>136</v>
      </c>
      <c r="D36" s="46" t="s">
        <v>134</v>
      </c>
      <c r="E36" s="112" t="s">
        <v>85</v>
      </c>
      <c r="F36" s="61" t="s">
        <v>135</v>
      </c>
      <c r="G36" s="110" t="s">
        <v>136</v>
      </c>
      <c r="H36" s="94" t="s">
        <v>134</v>
      </c>
    </row>
    <row r="37" spans="1:8" ht="15">
      <c r="A37" s="51" t="s">
        <v>84</v>
      </c>
      <c r="B37" s="52">
        <f>(B5+B13)*0.625</f>
        <v>-3.0625</v>
      </c>
      <c r="C37" s="67"/>
      <c r="D37" s="120">
        <f>B37</f>
        <v>-3.0625</v>
      </c>
      <c r="E37" s="52">
        <f>('Summary Data'!AD40+'Summary Data'!AE40)/2/'Summary Data'!AC4*10000</f>
        <v>-7.872466049990352</v>
      </c>
      <c r="F37" s="70">
        <f>($E37-B37)/$E37*100</f>
        <v>61.09859375000095</v>
      </c>
      <c r="G37" s="113"/>
      <c r="H37" s="123">
        <f>($E37-D37)/$E37*100</f>
        <v>61.09859375000095</v>
      </c>
    </row>
    <row r="38" spans="1:8" ht="15">
      <c r="A38" s="50" t="s">
        <v>2</v>
      </c>
      <c r="B38" s="58">
        <f>(B6+B14)*0.625</f>
        <v>-3.1625000000000005</v>
      </c>
      <c r="C38" s="68"/>
      <c r="D38" s="121">
        <f>B38+(-0.46/10*12/0.625)</f>
        <v>-4.045700000000001</v>
      </c>
      <c r="E38" s="58">
        <f>AVERAGE('Summary Data'!AD44:AE44)</f>
        <v>-3.48383215</v>
      </c>
      <c r="F38" s="73">
        <f aca="true" t="shared" si="2" ref="F38:H40">($E38-B38)/$E38*100</f>
        <v>9.223525593791868</v>
      </c>
      <c r="G38" s="114"/>
      <c r="H38" s="124">
        <f t="shared" si="2"/>
        <v>-16.12786798583281</v>
      </c>
    </row>
    <row r="39" spans="1:8" ht="15">
      <c r="A39" s="50" t="s">
        <v>4</v>
      </c>
      <c r="B39" s="58">
        <f>(B7+B15)*0.625</f>
        <v>-0.8125</v>
      </c>
      <c r="C39" s="68"/>
      <c r="D39" s="121">
        <f>B39+(0.11/10*12/0.625)</f>
        <v>-0.6013</v>
      </c>
      <c r="E39" s="58">
        <f>AVERAGE('Summary Data'!AD46:AE46)</f>
        <v>-0.51986885</v>
      </c>
      <c r="F39" s="73">
        <f t="shared" si="2"/>
        <v>-56.28941799455765</v>
      </c>
      <c r="G39" s="114"/>
      <c r="H39" s="124">
        <f t="shared" si="2"/>
        <v>-15.663787126310776</v>
      </c>
    </row>
    <row r="40" spans="1:8" ht="15.75" thickBot="1">
      <c r="A40" s="61" t="s">
        <v>6</v>
      </c>
      <c r="B40" s="62">
        <f>(B8+B16)*0.625</f>
        <v>-0.198125</v>
      </c>
      <c r="C40" s="69"/>
      <c r="D40" s="122">
        <f>B40+(-0.017/10*12/0.625)</f>
        <v>-0.230765</v>
      </c>
      <c r="E40" s="62">
        <f>AVERAGE('Summary Data'!AD48:AE48)</f>
        <v>-0.18477034999999997</v>
      </c>
      <c r="F40" s="75">
        <f t="shared" si="2"/>
        <v>-7.227701847184911</v>
      </c>
      <c r="G40" s="115"/>
      <c r="H40" s="125">
        <f t="shared" si="2"/>
        <v>-24.89287377547319</v>
      </c>
    </row>
    <row r="41" spans="1:8" s="119" customFormat="1" ht="15">
      <c r="A41" s="116"/>
      <c r="B41" s="117"/>
      <c r="C41" s="117"/>
      <c r="D41" s="117"/>
      <c r="E41" s="117"/>
      <c r="F41" s="118"/>
      <c r="G41" s="118"/>
      <c r="H41" s="117"/>
    </row>
    <row r="42" spans="2:7" ht="15">
      <c r="B42" s="84" t="s">
        <v>129</v>
      </c>
      <c r="C42" s="84"/>
      <c r="D42" s="84"/>
      <c r="E42" s="84"/>
      <c r="F42" s="84"/>
      <c r="G42" s="84"/>
    </row>
    <row r="43" spans="2:5" ht="15">
      <c r="B43" s="45" t="s">
        <v>130</v>
      </c>
      <c r="C43" s="45" t="s">
        <v>131</v>
      </c>
      <c r="D43" s="45" t="s">
        <v>132</v>
      </c>
      <c r="E43" s="66" t="s">
        <v>133</v>
      </c>
    </row>
    <row r="44" spans="1:5" ht="15">
      <c r="A44" s="45" t="s">
        <v>16</v>
      </c>
      <c r="B44" s="81">
        <f>'Summary Data'!AB22-'Summary Data'!Z22</f>
        <v>0.22235759999999993</v>
      </c>
      <c r="C44" s="82">
        <f>'Summary Data'!AC22-'Summary Data'!AA22</f>
        <v>0.30888399999999994</v>
      </c>
      <c r="D44" s="82">
        <f>STDEV('Summary Data'!B22,'Summary Data'!D22,'Summary Data'!F22,'Summary Data'!H22,'Summary Data'!J22,'Summary Data'!N22,'Summary Data'!P22,'Summary Data'!R22,'Summary Data'!T22,'Summary Data'!V22,'Summary Data'!X22,'Summary Data'!Z22)</f>
        <v>0.3419649064542655</v>
      </c>
      <c r="E44" s="83">
        <f>STDEV('Summary Data'!AA22,'Summary Data'!Y22,'Summary Data'!W22,'Summary Data'!U22,'Summary Data'!S22,'Summary Data'!Q22,'Summary Data'!O22,'Summary Data'!K22,'Summary Data'!I22,'Summary Data'!G22,'Summary Data'!E22,'Summary Data'!C22)</f>
        <v>0.1768410798435498</v>
      </c>
    </row>
    <row r="45" spans="1:5" ht="15">
      <c r="A45" s="45" t="s">
        <v>18</v>
      </c>
      <c r="B45" s="81">
        <f>'Summary Data'!AB24-'Summary Data'!Z24</f>
        <v>-0.11858079999999999</v>
      </c>
      <c r="C45" s="82">
        <f>'Summary Data'!AC24-'Summary Data'!AA24</f>
        <v>0.060887000000000024</v>
      </c>
      <c r="D45" s="82">
        <f>STDEV('Summary Data'!B24,'Summary Data'!D24,'Summary Data'!F24,'Summary Data'!H24,'Summary Data'!J24,'Summary Data'!N24,'Summary Data'!P24,'Summary Data'!R24,'Summary Data'!T24,'Summary Data'!V24,'Summary Data'!X24,'Summary Data'!Z24)</f>
        <v>0.07425317265350719</v>
      </c>
      <c r="E45" s="83">
        <f>STDEV('Summary Data'!AA24,'Summary Data'!Y24,'Summary Data'!W24,'Summary Data'!U24,'Summary Data'!S24,'Summary Data'!Q24,'Summary Data'!O24,'Summary Data'!K24,'Summary Data'!I24,'Summary Data'!G24,'Summary Data'!E24,'Summary Data'!C24)</f>
        <v>0.06878366596610481</v>
      </c>
    </row>
  </sheetData>
  <mergeCells count="17">
    <mergeCell ref="F19:H19"/>
    <mergeCell ref="B27:D27"/>
    <mergeCell ref="B34:H34"/>
    <mergeCell ref="B35:D35"/>
    <mergeCell ref="F35:H35"/>
    <mergeCell ref="H3:J3"/>
    <mergeCell ref="E3:G3"/>
    <mergeCell ref="B2:J2"/>
    <mergeCell ref="B10:H10"/>
    <mergeCell ref="F11:H11"/>
    <mergeCell ref="B11:D11"/>
    <mergeCell ref="B3:D3"/>
    <mergeCell ref="B42:G42"/>
    <mergeCell ref="B18:H18"/>
    <mergeCell ref="B26:H26"/>
    <mergeCell ref="F27:H27"/>
    <mergeCell ref="B19:D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workbookViewId="0" topLeftCell="T1">
      <selection activeCell="AF3" sqref="AF3"/>
    </sheetView>
  </sheetViews>
  <sheetFormatPr defaultColWidth="9.140625" defaultRowHeight="12.75"/>
  <cols>
    <col min="1" max="1" width="7.8515625" style="1" customWidth="1"/>
    <col min="2" max="21" width="8.7109375" style="1" bestFit="1" customWidth="1"/>
    <col min="22" max="22" width="9.00390625" style="1" customWidth="1"/>
    <col min="23" max="23" width="8.7109375" style="1" customWidth="1"/>
    <col min="24" max="25" width="8.7109375" style="1" bestFit="1" customWidth="1"/>
    <col min="26" max="27" width="8.421875" style="1" customWidth="1"/>
    <col min="28" max="31" width="8.7109375" style="1" bestFit="1" customWidth="1"/>
    <col min="32" max="16384" width="7.8515625" style="1" customWidth="1"/>
  </cols>
  <sheetData>
    <row r="1" spans="2:33" ht="11.25">
      <c r="B1" s="88" t="s">
        <v>34</v>
      </c>
      <c r="C1" s="88"/>
      <c r="D1" s="88" t="s">
        <v>35</v>
      </c>
      <c r="E1" s="88"/>
      <c r="F1" s="88" t="s">
        <v>36</v>
      </c>
      <c r="G1" s="88"/>
      <c r="H1" s="88" t="s">
        <v>37</v>
      </c>
      <c r="I1" s="88"/>
      <c r="J1" s="88" t="s">
        <v>38</v>
      </c>
      <c r="K1" s="88"/>
      <c r="L1" s="88" t="s">
        <v>59</v>
      </c>
      <c r="M1" s="88"/>
      <c r="N1" s="88" t="s">
        <v>61</v>
      </c>
      <c r="O1" s="88"/>
      <c r="P1" s="88" t="s">
        <v>74</v>
      </c>
      <c r="Q1" s="88"/>
      <c r="R1" s="88" t="s">
        <v>80</v>
      </c>
      <c r="S1" s="88"/>
      <c r="T1" s="88" t="s">
        <v>83</v>
      </c>
      <c r="U1" s="88"/>
      <c r="V1" s="88" t="s">
        <v>95</v>
      </c>
      <c r="W1" s="88"/>
      <c r="X1" s="88" t="s">
        <v>98</v>
      </c>
      <c r="Y1" s="88"/>
      <c r="Z1" s="88" t="s">
        <v>101</v>
      </c>
      <c r="AA1" s="88"/>
      <c r="AB1" s="88" t="s">
        <v>109</v>
      </c>
      <c r="AC1" s="88"/>
      <c r="AD1" s="88" t="s">
        <v>114</v>
      </c>
      <c r="AE1" s="88"/>
      <c r="AF1" s="88" t="s">
        <v>117</v>
      </c>
      <c r="AG1" s="88"/>
    </row>
    <row r="2" spans="2:33" ht="11.25">
      <c r="B2" s="1" t="s">
        <v>31</v>
      </c>
      <c r="C2" s="1" t="s">
        <v>32</v>
      </c>
      <c r="D2" s="1" t="s">
        <v>31</v>
      </c>
      <c r="E2" s="1" t="s">
        <v>32</v>
      </c>
      <c r="F2" s="1" t="s">
        <v>31</v>
      </c>
      <c r="G2" s="1" t="s">
        <v>32</v>
      </c>
      <c r="H2" s="1" t="s">
        <v>31</v>
      </c>
      <c r="I2" s="1" t="s">
        <v>32</v>
      </c>
      <c r="J2" s="1" t="s">
        <v>31</v>
      </c>
      <c r="K2" s="1" t="s">
        <v>32</v>
      </c>
      <c r="L2" s="1" t="s">
        <v>31</v>
      </c>
      <c r="M2" s="1" t="s">
        <v>32</v>
      </c>
      <c r="N2" s="1" t="s">
        <v>31</v>
      </c>
      <c r="O2" s="1" t="s">
        <v>32</v>
      </c>
      <c r="P2" s="1" t="s">
        <v>31</v>
      </c>
      <c r="Q2" s="1" t="s">
        <v>32</v>
      </c>
      <c r="R2" s="1" t="s">
        <v>31</v>
      </c>
      <c r="S2" s="1" t="s">
        <v>32</v>
      </c>
      <c r="T2" s="1" t="s">
        <v>31</v>
      </c>
      <c r="U2" s="1" t="s">
        <v>32</v>
      </c>
      <c r="V2" s="1" t="s">
        <v>31</v>
      </c>
      <c r="W2" s="1" t="s">
        <v>32</v>
      </c>
      <c r="X2" s="1" t="s">
        <v>31</v>
      </c>
      <c r="Y2" s="1" t="s">
        <v>32</v>
      </c>
      <c r="Z2" s="1" t="s">
        <v>31</v>
      </c>
      <c r="AA2" s="1" t="s">
        <v>32</v>
      </c>
      <c r="AB2" s="1" t="s">
        <v>31</v>
      </c>
      <c r="AC2" s="1" t="s">
        <v>32</v>
      </c>
      <c r="AD2" s="1" t="s">
        <v>31</v>
      </c>
      <c r="AE2" s="1" t="s">
        <v>32</v>
      </c>
      <c r="AF2" s="1" t="s">
        <v>31</v>
      </c>
      <c r="AG2" s="1" t="s">
        <v>32</v>
      </c>
    </row>
    <row r="3" spans="1:31" ht="11.25">
      <c r="A3" s="1" t="s">
        <v>33</v>
      </c>
      <c r="B3" s="3">
        <v>37540</v>
      </c>
      <c r="C3" s="3">
        <v>37540</v>
      </c>
      <c r="D3" s="3">
        <v>37546</v>
      </c>
      <c r="E3" s="3">
        <v>37546</v>
      </c>
      <c r="F3" s="3">
        <v>37547</v>
      </c>
      <c r="G3" s="3">
        <v>37547</v>
      </c>
      <c r="H3" s="3">
        <v>37554</v>
      </c>
      <c r="I3" s="3">
        <v>37554</v>
      </c>
      <c r="J3" s="3">
        <v>37554</v>
      </c>
      <c r="K3" s="3">
        <v>37554</v>
      </c>
      <c r="L3" s="3">
        <v>37566</v>
      </c>
      <c r="M3" s="3">
        <v>37566</v>
      </c>
      <c r="N3" s="3">
        <v>37575</v>
      </c>
      <c r="O3" s="3">
        <v>37575</v>
      </c>
      <c r="P3" s="3">
        <v>37575</v>
      </c>
      <c r="Q3" s="3">
        <v>37575</v>
      </c>
      <c r="R3" s="3">
        <v>37589</v>
      </c>
      <c r="S3" s="3">
        <v>37589</v>
      </c>
      <c r="T3" s="3">
        <v>37606</v>
      </c>
      <c r="U3" s="3">
        <v>37606</v>
      </c>
      <c r="V3" s="3">
        <v>37642</v>
      </c>
      <c r="W3" s="3">
        <v>37642</v>
      </c>
      <c r="X3" s="3">
        <v>37657</v>
      </c>
      <c r="Y3" s="3">
        <v>37657</v>
      </c>
      <c r="Z3" s="3">
        <v>37672</v>
      </c>
      <c r="AA3" s="3">
        <v>37672</v>
      </c>
      <c r="AB3" s="3">
        <v>37697</v>
      </c>
      <c r="AC3" s="3">
        <v>37697</v>
      </c>
      <c r="AD3" s="3">
        <v>37718</v>
      </c>
      <c r="AE3" s="3">
        <v>37718</v>
      </c>
    </row>
    <row r="4" spans="1:33" s="4" customFormat="1" ht="11.25">
      <c r="A4" s="4" t="s">
        <v>40</v>
      </c>
      <c r="B4" s="4">
        <v>0.005097</v>
      </c>
      <c r="C4" s="4">
        <v>0.005099</v>
      </c>
      <c r="D4" s="4">
        <v>0.005086</v>
      </c>
      <c r="E4" s="4">
        <v>0.005089</v>
      </c>
      <c r="F4" s="4">
        <v>0.005096</v>
      </c>
      <c r="G4" s="4">
        <v>0.005098</v>
      </c>
      <c r="H4" s="4">
        <v>0.005086</v>
      </c>
      <c r="I4" s="4">
        <v>0.005088</v>
      </c>
      <c r="J4" s="4">
        <v>0.005096</v>
      </c>
      <c r="K4" s="4">
        <v>0.005098</v>
      </c>
      <c r="L4" s="4">
        <v>0.005086</v>
      </c>
      <c r="M4" s="4">
        <v>0.005089</v>
      </c>
      <c r="N4" s="4">
        <v>0.005086</v>
      </c>
      <c r="O4" s="4">
        <v>0.005088</v>
      </c>
      <c r="P4" s="4">
        <v>0.005089</v>
      </c>
      <c r="Q4" s="4">
        <v>0.005086</v>
      </c>
      <c r="R4" s="4">
        <v>0.005086</v>
      </c>
      <c r="S4" s="4">
        <v>0.005088</v>
      </c>
      <c r="T4" s="4">
        <v>0.005084</v>
      </c>
      <c r="U4" s="4">
        <v>0.005087</v>
      </c>
      <c r="V4" s="4">
        <v>0.005082</v>
      </c>
      <c r="W4" s="4">
        <v>0.005085</v>
      </c>
      <c r="X4" s="4">
        <v>0.005084</v>
      </c>
      <c r="Y4" s="4">
        <v>0.005087</v>
      </c>
      <c r="Z4" s="4">
        <v>0.005085</v>
      </c>
      <c r="AA4" s="4">
        <v>0.005088</v>
      </c>
      <c r="AB4" s="4">
        <v>0.005083</v>
      </c>
      <c r="AC4" s="4">
        <v>0.005086</v>
      </c>
      <c r="AD4" s="4">
        <v>0.005082</v>
      </c>
      <c r="AE4" s="4">
        <v>0.005085</v>
      </c>
      <c r="AF4" s="4">
        <v>0.005078</v>
      </c>
      <c r="AG4" s="4">
        <v>0.005081</v>
      </c>
    </row>
    <row r="5" spans="1:33" ht="11.25">
      <c r="A5" s="1" t="s">
        <v>39</v>
      </c>
      <c r="B5" s="5">
        <v>-0.002946</v>
      </c>
      <c r="C5" s="5">
        <v>0.000611</v>
      </c>
      <c r="D5" s="5">
        <v>0.084841</v>
      </c>
      <c r="E5" s="5">
        <v>-0.147301</v>
      </c>
      <c r="F5" s="5">
        <v>-0.005115</v>
      </c>
      <c r="G5" s="5">
        <v>-0.001663</v>
      </c>
      <c r="H5" s="5">
        <v>0.001313</v>
      </c>
      <c r="I5" s="5">
        <v>0.01008</v>
      </c>
      <c r="J5" s="5">
        <v>-0.005105</v>
      </c>
      <c r="K5" s="5">
        <v>-0.000918</v>
      </c>
      <c r="L5" s="5">
        <v>-0.000393</v>
      </c>
      <c r="M5" s="5">
        <v>0.00332</v>
      </c>
      <c r="N5" s="5">
        <v>-0.000548</v>
      </c>
      <c r="O5" s="5">
        <v>0.003454</v>
      </c>
      <c r="P5" s="5">
        <v>0.012785</v>
      </c>
      <c r="Q5" s="5">
        <v>0.002138</v>
      </c>
      <c r="R5" s="5">
        <v>6.3E-05</v>
      </c>
      <c r="S5" s="5">
        <v>0.005476</v>
      </c>
      <c r="T5" s="5">
        <v>0.000387</v>
      </c>
      <c r="U5" s="5">
        <v>0.009044</v>
      </c>
      <c r="V5" s="5">
        <v>0.00115</v>
      </c>
      <c r="W5" s="5">
        <v>0.00784</v>
      </c>
      <c r="X5" s="5">
        <v>0.001048</v>
      </c>
      <c r="Y5" s="5">
        <v>0.010635</v>
      </c>
      <c r="Z5" s="5">
        <v>0.001298</v>
      </c>
      <c r="AA5" s="5">
        <v>0.009706</v>
      </c>
      <c r="AB5" s="5">
        <v>0.001779</v>
      </c>
      <c r="AC5" s="5">
        <v>0.00451</v>
      </c>
      <c r="AD5" s="5">
        <v>0.000488</v>
      </c>
      <c r="AE5" s="5">
        <v>0.005542</v>
      </c>
      <c r="AF5" s="5">
        <v>0.001989</v>
      </c>
      <c r="AG5" s="5">
        <v>0.009074</v>
      </c>
    </row>
    <row r="6" spans="1:33" ht="11.25">
      <c r="A6" s="1" t="s">
        <v>0</v>
      </c>
      <c r="B6" s="6">
        <v>10000</v>
      </c>
      <c r="C6" s="6">
        <v>10000</v>
      </c>
      <c r="D6" s="6">
        <v>10000</v>
      </c>
      <c r="E6" s="6">
        <v>10000</v>
      </c>
      <c r="F6" s="6">
        <v>10000</v>
      </c>
      <c r="G6" s="6">
        <v>10000</v>
      </c>
      <c r="H6" s="6">
        <v>10000</v>
      </c>
      <c r="I6" s="6">
        <v>10000</v>
      </c>
      <c r="J6" s="6">
        <v>10000</v>
      </c>
      <c r="K6" s="6">
        <v>10000</v>
      </c>
      <c r="L6" s="6">
        <v>10000</v>
      </c>
      <c r="M6" s="6">
        <v>10000</v>
      </c>
      <c r="N6" s="6">
        <v>10000</v>
      </c>
      <c r="O6" s="6">
        <v>10000</v>
      </c>
      <c r="P6" s="6">
        <v>10000</v>
      </c>
      <c r="Q6" s="6">
        <v>10000</v>
      </c>
      <c r="R6" s="6">
        <v>10000</v>
      </c>
      <c r="S6" s="6">
        <v>10000</v>
      </c>
      <c r="T6" s="6">
        <v>10000</v>
      </c>
      <c r="U6" s="6">
        <v>10000</v>
      </c>
      <c r="V6" s="6">
        <v>10000</v>
      </c>
      <c r="W6" s="6">
        <v>10000</v>
      </c>
      <c r="X6" s="6">
        <v>10000</v>
      </c>
      <c r="Y6" s="6">
        <v>10000</v>
      </c>
      <c r="Z6" s="6">
        <v>10000</v>
      </c>
      <c r="AA6" s="6">
        <v>10000</v>
      </c>
      <c r="AB6" s="6">
        <v>10000</v>
      </c>
      <c r="AC6" s="6">
        <v>10000</v>
      </c>
      <c r="AD6" s="6">
        <v>10000</v>
      </c>
      <c r="AE6" s="6">
        <v>10000</v>
      </c>
      <c r="AF6" s="6">
        <v>10000</v>
      </c>
      <c r="AG6" s="6">
        <v>10000</v>
      </c>
    </row>
    <row r="7" spans="1:33" ht="11.25">
      <c r="A7" s="1" t="s">
        <v>1</v>
      </c>
      <c r="B7" s="5">
        <v>-0.7978026</v>
      </c>
      <c r="C7" s="5">
        <v>0.4571604</v>
      </c>
      <c r="D7" s="5">
        <v>-0.8319869</v>
      </c>
      <c r="E7" s="5">
        <v>0.5935664</v>
      </c>
      <c r="F7" s="5">
        <v>-0.6784546</v>
      </c>
      <c r="G7" s="5">
        <v>0.5106608</v>
      </c>
      <c r="H7" s="5">
        <v>-0.8714633</v>
      </c>
      <c r="I7" s="5">
        <v>0.5679807</v>
      </c>
      <c r="J7" s="5">
        <v>-0.7090288</v>
      </c>
      <c r="K7" s="5">
        <v>0.4379277</v>
      </c>
      <c r="L7" s="5">
        <v>-1.416647</v>
      </c>
      <c r="M7" s="5">
        <v>0.5239223</v>
      </c>
      <c r="N7" s="5">
        <v>-1.440147</v>
      </c>
      <c r="O7" s="5">
        <v>0.5523504</v>
      </c>
      <c r="P7" s="5">
        <v>1.708107</v>
      </c>
      <c r="Q7" s="5">
        <v>-0.2728005</v>
      </c>
      <c r="R7" s="5">
        <v>-1.592241</v>
      </c>
      <c r="S7" s="5">
        <v>0.4678559</v>
      </c>
      <c r="T7" s="5">
        <v>-1.602677</v>
      </c>
      <c r="U7" s="5">
        <v>0.612806</v>
      </c>
      <c r="V7" s="5">
        <v>-1.206158</v>
      </c>
      <c r="W7" s="5">
        <v>0.4713078</v>
      </c>
      <c r="X7" s="5">
        <v>-1.140977</v>
      </c>
      <c r="Y7" s="5">
        <v>0.6315338</v>
      </c>
      <c r="Z7" s="5">
        <v>-1.232848</v>
      </c>
      <c r="AA7" s="5">
        <v>0.5920716</v>
      </c>
      <c r="AB7" s="5">
        <v>-1.037086</v>
      </c>
      <c r="AC7" s="5">
        <v>0.5486409</v>
      </c>
      <c r="AD7" s="5">
        <v>-1.204656</v>
      </c>
      <c r="AE7" s="5">
        <v>0.6157087</v>
      </c>
      <c r="AF7" s="5">
        <v>-1.460583</v>
      </c>
      <c r="AG7" s="5">
        <v>0.5761422</v>
      </c>
    </row>
    <row r="8" spans="1:33" ht="11.25">
      <c r="A8" s="1" t="s">
        <v>2</v>
      </c>
      <c r="B8" s="5">
        <v>4.080683</v>
      </c>
      <c r="C8" s="5">
        <v>4.221016</v>
      </c>
      <c r="D8" s="5">
        <v>4.910439</v>
      </c>
      <c r="E8" s="5">
        <v>5.011011</v>
      </c>
      <c r="F8" s="5">
        <v>3.895638</v>
      </c>
      <c r="G8" s="5">
        <v>4.020993</v>
      </c>
      <c r="H8" s="5">
        <v>4.82836</v>
      </c>
      <c r="I8" s="5">
        <v>4.998377</v>
      </c>
      <c r="J8" s="5">
        <v>3.810736</v>
      </c>
      <c r="K8" s="5">
        <v>4.002398</v>
      </c>
      <c r="L8" s="5">
        <v>4.359537</v>
      </c>
      <c r="M8" s="5">
        <v>4.874032</v>
      </c>
      <c r="N8" s="5">
        <v>4.362949</v>
      </c>
      <c r="O8" s="5">
        <v>4.876655</v>
      </c>
      <c r="P8" s="5">
        <v>4.29903</v>
      </c>
      <c r="Q8" s="5">
        <v>4.946813</v>
      </c>
      <c r="R8" s="5">
        <v>4.087148</v>
      </c>
      <c r="S8" s="5">
        <v>4.811305</v>
      </c>
      <c r="T8" s="5">
        <v>2.249693</v>
      </c>
      <c r="U8" s="5">
        <v>2.916126</v>
      </c>
      <c r="V8" s="5">
        <v>0.3365725</v>
      </c>
      <c r="W8" s="5">
        <v>1.096831</v>
      </c>
      <c r="X8" s="5">
        <v>3.235041</v>
      </c>
      <c r="Y8" s="5">
        <v>3.787137</v>
      </c>
      <c r="Z8" s="5">
        <v>3.791296</v>
      </c>
      <c r="AA8" s="5">
        <v>4.285991</v>
      </c>
      <c r="AB8" s="5">
        <v>1.369549</v>
      </c>
      <c r="AC8" s="5">
        <v>1.858342</v>
      </c>
      <c r="AD8" s="5">
        <v>0.1288334</v>
      </c>
      <c r="AE8" s="5">
        <v>0.6537449</v>
      </c>
      <c r="AF8" s="5">
        <v>-3.543587</v>
      </c>
      <c r="AG8" s="5">
        <v>-2.641499</v>
      </c>
    </row>
    <row r="9" spans="1:33" ht="11.25">
      <c r="A9" s="1" t="s">
        <v>3</v>
      </c>
      <c r="B9" s="5">
        <v>-0.742958</v>
      </c>
      <c r="C9" s="5">
        <v>0.1213707</v>
      </c>
      <c r="D9" s="5">
        <v>-0.8335063</v>
      </c>
      <c r="E9" s="5">
        <v>0.167547</v>
      </c>
      <c r="F9" s="5">
        <v>-0.8238902</v>
      </c>
      <c r="G9" s="5">
        <v>0.1719126</v>
      </c>
      <c r="H9" s="5">
        <v>-0.8279701</v>
      </c>
      <c r="I9" s="5">
        <v>0.1697396</v>
      </c>
      <c r="J9" s="5">
        <v>-0.8188911</v>
      </c>
      <c r="K9" s="5">
        <v>0.1598208</v>
      </c>
      <c r="L9" s="5">
        <v>-0.7570852</v>
      </c>
      <c r="M9" s="5">
        <v>0.1414771</v>
      </c>
      <c r="N9" s="5">
        <v>-0.7549237</v>
      </c>
      <c r="O9" s="5">
        <v>0.1352015</v>
      </c>
      <c r="P9" s="5">
        <v>0.7567591</v>
      </c>
      <c r="Q9" s="5">
        <v>-0.1305716</v>
      </c>
      <c r="R9" s="5">
        <v>-0.7767301</v>
      </c>
      <c r="S9" s="5">
        <v>0.1295354</v>
      </c>
      <c r="T9" s="5">
        <v>-0.7713911</v>
      </c>
      <c r="U9" s="5">
        <v>0.173058</v>
      </c>
      <c r="V9" s="5">
        <v>-1.01613</v>
      </c>
      <c r="W9" s="5">
        <v>0.108682</v>
      </c>
      <c r="X9" s="5">
        <v>-0.8665103</v>
      </c>
      <c r="Y9" s="5">
        <v>0.1388519</v>
      </c>
      <c r="Z9" s="5">
        <v>-0.8221579</v>
      </c>
      <c r="AA9" s="5">
        <v>0.1098252</v>
      </c>
      <c r="AB9" s="5">
        <v>-0.7752779</v>
      </c>
      <c r="AC9" s="5">
        <v>0.1022561</v>
      </c>
      <c r="AD9" s="5">
        <v>-0.7619682</v>
      </c>
      <c r="AE9" s="5">
        <v>0.104905</v>
      </c>
      <c r="AF9" s="5">
        <v>-0.8037205</v>
      </c>
      <c r="AG9" s="5">
        <v>0.1029171</v>
      </c>
    </row>
    <row r="10" spans="1:33" ht="11.25">
      <c r="A10" s="1" t="s">
        <v>4</v>
      </c>
      <c r="B10" s="5">
        <v>1.045889</v>
      </c>
      <c r="C10" s="5">
        <v>1.112595</v>
      </c>
      <c r="D10" s="5">
        <v>0.988634</v>
      </c>
      <c r="E10" s="5">
        <v>1.11618</v>
      </c>
      <c r="F10" s="5">
        <v>1.039706</v>
      </c>
      <c r="G10" s="5">
        <v>1.156794</v>
      </c>
      <c r="H10" s="5">
        <v>1.017259</v>
      </c>
      <c r="I10" s="5">
        <v>1.129486</v>
      </c>
      <c r="J10" s="5">
        <v>1.05415</v>
      </c>
      <c r="K10" s="5">
        <v>1.168589</v>
      </c>
      <c r="L10" s="5">
        <v>1.325196</v>
      </c>
      <c r="M10" s="5">
        <v>1.225298</v>
      </c>
      <c r="N10" s="5">
        <v>1.321636</v>
      </c>
      <c r="O10" s="5">
        <v>1.234281</v>
      </c>
      <c r="P10" s="5">
        <v>1.323329</v>
      </c>
      <c r="Q10" s="5">
        <v>1.236205</v>
      </c>
      <c r="R10" s="5">
        <v>1.375515</v>
      </c>
      <c r="S10" s="5">
        <v>1.222935</v>
      </c>
      <c r="T10" s="5">
        <v>0.9631786</v>
      </c>
      <c r="U10" s="5">
        <v>0.7879135</v>
      </c>
      <c r="V10" s="5">
        <v>0.6974832</v>
      </c>
      <c r="W10" s="5">
        <v>0.4736852</v>
      </c>
      <c r="X10" s="5">
        <v>1.347765</v>
      </c>
      <c r="Y10" s="5">
        <v>1.211257</v>
      </c>
      <c r="Z10" s="5">
        <v>1.480921</v>
      </c>
      <c r="AA10" s="5">
        <v>1.280907</v>
      </c>
      <c r="AB10" s="5">
        <v>1.158192</v>
      </c>
      <c r="AC10" s="5">
        <v>0.9573221</v>
      </c>
      <c r="AD10" s="5">
        <v>1.168411</v>
      </c>
      <c r="AE10" s="5">
        <v>0.9068296</v>
      </c>
      <c r="AF10" s="5">
        <v>0.6768486</v>
      </c>
      <c r="AG10" s="5">
        <v>0.3586543</v>
      </c>
    </row>
    <row r="11" spans="1:33" ht="11.25">
      <c r="A11" s="1" t="s">
        <v>5</v>
      </c>
      <c r="B11" s="5">
        <v>-0.1165092</v>
      </c>
      <c r="C11" s="5">
        <v>0.01322931</v>
      </c>
      <c r="D11" s="5">
        <v>-0.1224344</v>
      </c>
      <c r="E11" s="5">
        <v>-0.0008235213</v>
      </c>
      <c r="F11" s="5">
        <v>-0.1229101</v>
      </c>
      <c r="G11" s="5">
        <v>0.006261105</v>
      </c>
      <c r="H11" s="5">
        <v>-0.1220741</v>
      </c>
      <c r="I11" s="5">
        <v>0.0052608</v>
      </c>
      <c r="J11" s="5">
        <v>-0.1249798</v>
      </c>
      <c r="K11" s="5">
        <v>0.003852816</v>
      </c>
      <c r="L11" s="5">
        <v>-0.066263</v>
      </c>
      <c r="M11" s="5">
        <v>-0.02616634</v>
      </c>
      <c r="N11" s="5">
        <v>-0.07153116</v>
      </c>
      <c r="O11" s="5">
        <v>-0.0308192</v>
      </c>
      <c r="P11" s="5">
        <v>0.07248428</v>
      </c>
      <c r="Q11" s="5">
        <v>0.02781911</v>
      </c>
      <c r="R11" s="5">
        <v>-0.03606496</v>
      </c>
      <c r="S11" s="5">
        <v>-0.02149881</v>
      </c>
      <c r="T11" s="5">
        <v>-0.03139991</v>
      </c>
      <c r="U11" s="5">
        <v>-0.02005715</v>
      </c>
      <c r="V11" s="5">
        <v>-0.1049895</v>
      </c>
      <c r="W11" s="5">
        <v>-0.07454129</v>
      </c>
      <c r="X11" s="5">
        <v>-0.05479548</v>
      </c>
      <c r="Y11" s="5">
        <v>-0.04929981</v>
      </c>
      <c r="Z11" s="5">
        <v>-0.007893043</v>
      </c>
      <c r="AA11" s="5">
        <v>-0.05338467</v>
      </c>
      <c r="AB11" s="5">
        <v>0.01462174</v>
      </c>
      <c r="AC11" s="5">
        <v>-0.05384647</v>
      </c>
      <c r="AD11" s="5">
        <v>0.003237736</v>
      </c>
      <c r="AE11" s="5">
        <v>-0.0523042</v>
      </c>
      <c r="AF11" s="5">
        <v>0.04939496</v>
      </c>
      <c r="AG11" s="5">
        <v>-0.06619431</v>
      </c>
    </row>
    <row r="12" spans="1:33" ht="11.25">
      <c r="A12" s="1" t="s">
        <v>6</v>
      </c>
      <c r="B12" s="5">
        <v>0.7352346</v>
      </c>
      <c r="C12" s="5">
        <v>0.7756582</v>
      </c>
      <c r="D12" s="5">
        <v>0.7535867</v>
      </c>
      <c r="E12" s="5">
        <v>0.7659171</v>
      </c>
      <c r="F12" s="5">
        <v>0.7463481</v>
      </c>
      <c r="G12" s="5">
        <v>0.763083</v>
      </c>
      <c r="H12" s="5">
        <v>0.743585</v>
      </c>
      <c r="I12" s="5">
        <v>0.7570245</v>
      </c>
      <c r="J12" s="5">
        <v>0.7397226</v>
      </c>
      <c r="K12" s="5">
        <v>0.7552048</v>
      </c>
      <c r="L12" s="5">
        <v>0.6937372</v>
      </c>
      <c r="M12" s="5">
        <v>0.7632616</v>
      </c>
      <c r="N12" s="5">
        <v>0.6956823</v>
      </c>
      <c r="O12" s="5">
        <v>0.765713</v>
      </c>
      <c r="P12" s="5">
        <v>0.6958254</v>
      </c>
      <c r="Q12" s="5">
        <v>0.7648734</v>
      </c>
      <c r="R12" s="5">
        <v>0.7069769</v>
      </c>
      <c r="S12" s="5">
        <v>0.7552152</v>
      </c>
      <c r="T12" s="5">
        <v>0.5772227</v>
      </c>
      <c r="U12" s="5">
        <v>0.6170967</v>
      </c>
      <c r="V12" s="5">
        <v>0.9146175</v>
      </c>
      <c r="W12" s="5">
        <v>0.9653575</v>
      </c>
      <c r="X12" s="5">
        <v>0.7392835</v>
      </c>
      <c r="Y12" s="5">
        <v>0.7505376</v>
      </c>
      <c r="Z12" s="5">
        <v>0.7494722</v>
      </c>
      <c r="AA12" s="5">
        <v>0.7397622</v>
      </c>
      <c r="AB12" s="5">
        <v>0.5620293</v>
      </c>
      <c r="AC12" s="5">
        <v>0.5612563</v>
      </c>
      <c r="AD12" s="5">
        <v>0.5420083</v>
      </c>
      <c r="AE12" s="5">
        <v>0.5618152</v>
      </c>
      <c r="AF12" s="5">
        <v>0.3546907</v>
      </c>
      <c r="AG12" s="5">
        <v>0.3795921</v>
      </c>
    </row>
    <row r="13" spans="1:33" ht="11.25">
      <c r="A13" s="1" t="s">
        <v>7</v>
      </c>
      <c r="B13" s="5">
        <v>-0.07596066</v>
      </c>
      <c r="C13" s="5">
        <v>0.04327745</v>
      </c>
      <c r="D13" s="5">
        <v>-0.06332504</v>
      </c>
      <c r="E13" s="5">
        <v>0.03502331</v>
      </c>
      <c r="F13" s="5">
        <v>-0.06425105</v>
      </c>
      <c r="G13" s="5">
        <v>0.03956386</v>
      </c>
      <c r="H13" s="5">
        <v>-0.06739355</v>
      </c>
      <c r="I13" s="5">
        <v>0.04187165</v>
      </c>
      <c r="J13" s="5">
        <v>-0.06339038</v>
      </c>
      <c r="K13" s="5">
        <v>0.04157569</v>
      </c>
      <c r="L13" s="5">
        <v>-0.107579</v>
      </c>
      <c r="M13" s="5">
        <v>0.03841554</v>
      </c>
      <c r="N13" s="5">
        <v>-0.1053142</v>
      </c>
      <c r="O13" s="5">
        <v>0.04045196</v>
      </c>
      <c r="P13" s="5">
        <v>0.1060679</v>
      </c>
      <c r="Q13" s="5">
        <v>-0.03629017</v>
      </c>
      <c r="R13" s="5">
        <v>-0.1099464</v>
      </c>
      <c r="S13" s="5">
        <v>0.04374782</v>
      </c>
      <c r="T13" s="5">
        <v>-0.1068791</v>
      </c>
      <c r="U13" s="5">
        <v>0.04417214</v>
      </c>
      <c r="V13" s="5">
        <v>-0.2478676</v>
      </c>
      <c r="W13" s="5">
        <v>0.09040407</v>
      </c>
      <c r="X13" s="5">
        <v>-0.09298145</v>
      </c>
      <c r="Y13" s="5">
        <v>0.04492709</v>
      </c>
      <c r="Z13" s="5">
        <v>-0.0912786</v>
      </c>
      <c r="AA13" s="5">
        <v>0.04578398</v>
      </c>
      <c r="AB13" s="5">
        <v>-0.092984</v>
      </c>
      <c r="AC13" s="5">
        <v>0.0410611</v>
      </c>
      <c r="AD13" s="5">
        <v>-0.09848979</v>
      </c>
      <c r="AE13" s="5">
        <v>0.04563811</v>
      </c>
      <c r="AF13" s="5">
        <v>-0.1103842</v>
      </c>
      <c r="AG13" s="5">
        <v>0.04761088</v>
      </c>
    </row>
    <row r="14" spans="1:33" ht="11.25">
      <c r="A14" s="1" t="s">
        <v>8</v>
      </c>
      <c r="B14" s="5">
        <v>0.3835358</v>
      </c>
      <c r="C14" s="5">
        <v>0.3545651</v>
      </c>
      <c r="D14" s="5">
        <v>0.381505</v>
      </c>
      <c r="E14" s="5">
        <v>0.3552773</v>
      </c>
      <c r="F14" s="5">
        <v>0.3757791</v>
      </c>
      <c r="G14" s="5">
        <v>0.357246</v>
      </c>
      <c r="H14" s="5">
        <v>0.3770524</v>
      </c>
      <c r="I14" s="5">
        <v>0.3553725</v>
      </c>
      <c r="J14" s="5">
        <v>0.3771267</v>
      </c>
      <c r="K14" s="5">
        <v>0.355537</v>
      </c>
      <c r="L14" s="5">
        <v>0.3858111</v>
      </c>
      <c r="M14" s="5">
        <v>0.3608472</v>
      </c>
      <c r="N14" s="5">
        <v>0.3864136</v>
      </c>
      <c r="O14" s="5">
        <v>0.3615899</v>
      </c>
      <c r="P14" s="5">
        <v>0.3853152</v>
      </c>
      <c r="Q14" s="5">
        <v>0.358709</v>
      </c>
      <c r="R14" s="5">
        <v>0.381404</v>
      </c>
      <c r="S14" s="5">
        <v>0.3607744</v>
      </c>
      <c r="T14" s="5">
        <v>0.3468813</v>
      </c>
      <c r="U14" s="5">
        <v>0.3269108</v>
      </c>
      <c r="V14" s="5">
        <v>1.01494</v>
      </c>
      <c r="W14" s="5">
        <v>0.946694</v>
      </c>
      <c r="X14" s="5">
        <v>0.3771683</v>
      </c>
      <c r="Y14" s="5">
        <v>0.3551803</v>
      </c>
      <c r="Z14" s="5">
        <v>0.3716657</v>
      </c>
      <c r="AA14" s="5">
        <v>0.3564067</v>
      </c>
      <c r="AB14" s="5">
        <v>0.3565574</v>
      </c>
      <c r="AC14" s="5">
        <v>0.3418548</v>
      </c>
      <c r="AD14" s="5">
        <v>0.3596381</v>
      </c>
      <c r="AE14" s="5">
        <v>0.3417808</v>
      </c>
      <c r="AF14" s="5">
        <v>0.3210971</v>
      </c>
      <c r="AG14" s="5">
        <v>0.3050739</v>
      </c>
    </row>
    <row r="15" spans="1:33" ht="11.25">
      <c r="A15" s="1" t="s">
        <v>9</v>
      </c>
      <c r="B15" s="5">
        <v>0</v>
      </c>
      <c r="C15" s="5">
        <v>0</v>
      </c>
      <c r="D15" s="5">
        <v>-0.001871134</v>
      </c>
      <c r="E15" s="5">
        <v>-0.01621193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</row>
    <row r="16" spans="1:33" ht="11.25">
      <c r="A16" s="1" t="s">
        <v>10</v>
      </c>
      <c r="B16" s="5">
        <v>0.7131176</v>
      </c>
      <c r="C16" s="5">
        <v>0.7261215</v>
      </c>
      <c r="D16" s="5">
        <v>0.7114463</v>
      </c>
      <c r="E16" s="5">
        <v>0.7274486</v>
      </c>
      <c r="F16" s="5">
        <v>0.7080246</v>
      </c>
      <c r="G16" s="5">
        <v>0.7244728</v>
      </c>
      <c r="H16" s="5">
        <v>0.712541</v>
      </c>
      <c r="I16" s="5">
        <v>0.7277714</v>
      </c>
      <c r="J16" s="5">
        <v>0.7099356</v>
      </c>
      <c r="K16" s="5">
        <v>0.7266729</v>
      </c>
      <c r="L16" s="5">
        <v>0.7169454</v>
      </c>
      <c r="M16" s="5">
        <v>0.7279988</v>
      </c>
      <c r="N16" s="5">
        <v>0.7183949</v>
      </c>
      <c r="O16" s="5">
        <v>0.7290202</v>
      </c>
      <c r="P16" s="5">
        <v>0.7159052</v>
      </c>
      <c r="Q16" s="5">
        <v>0.7291274</v>
      </c>
      <c r="R16" s="5">
        <v>0.7153731</v>
      </c>
      <c r="S16" s="5">
        <v>0.7272964</v>
      </c>
      <c r="T16" s="5">
        <v>0.6981498</v>
      </c>
      <c r="U16" s="5">
        <v>0.7148827</v>
      </c>
      <c r="V16" s="5">
        <v>3.732191</v>
      </c>
      <c r="W16" s="5">
        <v>3.820959</v>
      </c>
      <c r="X16" s="5">
        <v>0.7121942</v>
      </c>
      <c r="Y16" s="5">
        <v>0.728225</v>
      </c>
      <c r="Z16" s="5">
        <v>0.7102632</v>
      </c>
      <c r="AA16" s="5">
        <v>0.7263806</v>
      </c>
      <c r="AB16" s="5">
        <v>0.6897746</v>
      </c>
      <c r="AC16" s="5">
        <v>0.710228</v>
      </c>
      <c r="AD16" s="5">
        <v>0.694268</v>
      </c>
      <c r="AE16" s="5">
        <v>0.7102433</v>
      </c>
      <c r="AF16" s="5">
        <v>0.675113</v>
      </c>
      <c r="AG16" s="5">
        <v>0.6912539</v>
      </c>
    </row>
    <row r="17" spans="1:33" ht="11.25">
      <c r="A17" s="1" t="s">
        <v>11</v>
      </c>
      <c r="B17" s="5">
        <v>-0.01425363</v>
      </c>
      <c r="C17" s="5">
        <v>0.007783788</v>
      </c>
      <c r="D17" s="5">
        <v>-0.01241732</v>
      </c>
      <c r="E17" s="5">
        <v>0.006501926</v>
      </c>
      <c r="F17" s="5">
        <v>-0.0143372</v>
      </c>
      <c r="G17" s="5">
        <v>0.007407371</v>
      </c>
      <c r="H17" s="5">
        <v>-0.01381793</v>
      </c>
      <c r="I17" s="5">
        <v>0.007995944</v>
      </c>
      <c r="J17" s="5">
        <v>-0.01172849</v>
      </c>
      <c r="K17" s="5">
        <v>0.009217122</v>
      </c>
      <c r="L17" s="5">
        <v>-0.01883069</v>
      </c>
      <c r="M17" s="5">
        <v>0.008531502</v>
      </c>
      <c r="N17" s="5">
        <v>-0.01861227</v>
      </c>
      <c r="O17" s="5">
        <v>0.008939126</v>
      </c>
      <c r="P17" s="5">
        <v>0.019542</v>
      </c>
      <c r="Q17" s="5">
        <v>-0.008954553</v>
      </c>
      <c r="R17" s="5">
        <v>-0.02001377</v>
      </c>
      <c r="S17" s="5">
        <v>0.008874679</v>
      </c>
      <c r="T17" s="5">
        <v>-0.01853747</v>
      </c>
      <c r="U17" s="5">
        <v>0.009937981</v>
      </c>
      <c r="V17" s="5">
        <v>-0.1243552</v>
      </c>
      <c r="W17" s="5">
        <v>0.06188875</v>
      </c>
      <c r="X17" s="5">
        <v>-0.0154107</v>
      </c>
      <c r="Y17" s="5">
        <v>0.009030197</v>
      </c>
      <c r="Z17" s="5">
        <v>-0.01628558</v>
      </c>
      <c r="AA17" s="5">
        <v>0.00962443</v>
      </c>
      <c r="AB17" s="5">
        <v>-0.01887489</v>
      </c>
      <c r="AC17" s="5">
        <v>0.009274358</v>
      </c>
      <c r="AD17" s="5">
        <v>-0.01759912</v>
      </c>
      <c r="AE17" s="5">
        <v>0.01072944</v>
      </c>
      <c r="AF17" s="5">
        <v>-0.0195273</v>
      </c>
      <c r="AG17" s="5">
        <v>0.0103485</v>
      </c>
    </row>
    <row r="18" spans="1:33" ht="11.25">
      <c r="A18" s="1" t="s">
        <v>12</v>
      </c>
      <c r="B18" s="5">
        <v>0.08616643</v>
      </c>
      <c r="C18" s="5">
        <v>0.09054624</v>
      </c>
      <c r="D18" s="5">
        <v>0.08773667</v>
      </c>
      <c r="E18" s="5">
        <v>0.09090177</v>
      </c>
      <c r="F18" s="5">
        <v>0.08737002</v>
      </c>
      <c r="G18" s="5">
        <v>0.09003746</v>
      </c>
      <c r="H18" s="5">
        <v>0.08716744</v>
      </c>
      <c r="I18" s="5">
        <v>0.09052679</v>
      </c>
      <c r="J18" s="5">
        <v>0.08840009</v>
      </c>
      <c r="K18" s="5">
        <v>0.09072631</v>
      </c>
      <c r="L18" s="5">
        <v>0.0821658</v>
      </c>
      <c r="M18" s="5">
        <v>0.09003939</v>
      </c>
      <c r="N18" s="5">
        <v>0.0823755</v>
      </c>
      <c r="O18" s="5">
        <v>0.0903264</v>
      </c>
      <c r="P18" s="5">
        <v>0.08428028</v>
      </c>
      <c r="Q18" s="5">
        <v>0.09095438</v>
      </c>
      <c r="R18" s="5">
        <v>0.08376021</v>
      </c>
      <c r="S18" s="5">
        <v>0.08969456</v>
      </c>
      <c r="T18" s="5">
        <v>0.07611034</v>
      </c>
      <c r="U18" s="5">
        <v>0.08476327</v>
      </c>
      <c r="V18" s="5">
        <v>0.6608175</v>
      </c>
      <c r="W18" s="5">
        <v>0.7240667</v>
      </c>
      <c r="X18" s="5">
        <v>0.08342297</v>
      </c>
      <c r="Y18" s="5">
        <v>0.08898128</v>
      </c>
      <c r="Z18" s="5">
        <v>0.08318527</v>
      </c>
      <c r="AA18" s="5">
        <v>0.08909588</v>
      </c>
      <c r="AB18" s="5">
        <v>0.07721153</v>
      </c>
      <c r="AC18" s="5">
        <v>0.08401413</v>
      </c>
      <c r="AD18" s="5">
        <v>0.07475765</v>
      </c>
      <c r="AE18" s="5">
        <v>0.08219972</v>
      </c>
      <c r="AF18" s="5">
        <v>0.06571278</v>
      </c>
      <c r="AG18" s="5">
        <v>0.07408083</v>
      </c>
    </row>
    <row r="19" spans="1:33" ht="11.25">
      <c r="A19" s="1" t="s">
        <v>13</v>
      </c>
      <c r="B19" s="5">
        <v>-0.001692855</v>
      </c>
      <c r="C19" s="5">
        <v>-0.005799124</v>
      </c>
      <c r="D19" s="5">
        <v>-0.003792803</v>
      </c>
      <c r="E19" s="5">
        <v>-0.008693657</v>
      </c>
      <c r="F19" s="5">
        <v>-0.00254201</v>
      </c>
      <c r="G19" s="5">
        <v>-0.00678458</v>
      </c>
      <c r="H19" s="5">
        <v>-0.003604783</v>
      </c>
      <c r="I19" s="5">
        <v>-0.008259588</v>
      </c>
      <c r="J19" s="5">
        <v>-0.003357327</v>
      </c>
      <c r="K19" s="5">
        <v>-0.008097379</v>
      </c>
      <c r="L19" s="5">
        <v>-0.004145286</v>
      </c>
      <c r="M19" s="5">
        <v>-0.003656852</v>
      </c>
      <c r="N19" s="5">
        <v>-0.004034647</v>
      </c>
      <c r="O19" s="5">
        <v>-0.003125945</v>
      </c>
      <c r="P19" s="5">
        <v>-0.01091238</v>
      </c>
      <c r="Q19" s="5">
        <v>-0.007770312</v>
      </c>
      <c r="R19" s="5">
        <v>-0.004472786</v>
      </c>
      <c r="S19" s="5">
        <v>-0.003439349</v>
      </c>
      <c r="T19" s="5">
        <v>-0.003761854</v>
      </c>
      <c r="U19" s="5">
        <v>-0.006392011</v>
      </c>
      <c r="V19" s="5">
        <v>-0.06858868</v>
      </c>
      <c r="W19" s="5">
        <v>-0.08509051</v>
      </c>
      <c r="X19" s="5">
        <v>-0.003613913</v>
      </c>
      <c r="Y19" s="5">
        <v>-0.0088223</v>
      </c>
      <c r="Z19" s="5">
        <v>-0.005282205</v>
      </c>
      <c r="AA19" s="5">
        <v>-0.007755978</v>
      </c>
      <c r="AB19" s="5">
        <v>-0.004274594</v>
      </c>
      <c r="AC19" s="5">
        <v>-0.003693419</v>
      </c>
      <c r="AD19" s="5">
        <v>-0.003549461</v>
      </c>
      <c r="AE19" s="5">
        <v>-0.002801575</v>
      </c>
      <c r="AF19" s="5">
        <v>-0.002957675</v>
      </c>
      <c r="AG19" s="5">
        <v>-0.005530088</v>
      </c>
    </row>
    <row r="20" spans="1:33" ht="11.25">
      <c r="A20" s="1" t="s">
        <v>14</v>
      </c>
      <c r="B20" s="5">
        <v>0.02468362</v>
      </c>
      <c r="C20" s="5">
        <v>0.02484086</v>
      </c>
      <c r="D20" s="5">
        <v>0.02176174</v>
      </c>
      <c r="E20" s="5">
        <v>0.02004389</v>
      </c>
      <c r="F20" s="5">
        <v>0.02150279</v>
      </c>
      <c r="G20" s="5">
        <v>0.02050945</v>
      </c>
      <c r="H20" s="5">
        <v>0.02252935</v>
      </c>
      <c r="I20" s="5">
        <v>0.01962657</v>
      </c>
      <c r="J20" s="5">
        <v>0.02206501</v>
      </c>
      <c r="K20" s="5">
        <v>0.0211813</v>
      </c>
      <c r="L20" s="5">
        <v>0.02190112</v>
      </c>
      <c r="M20" s="5">
        <v>0.01900406</v>
      </c>
      <c r="N20" s="5">
        <v>0.0214869</v>
      </c>
      <c r="O20" s="5">
        <v>0.0192799</v>
      </c>
      <c r="P20" s="5">
        <v>0.0223073</v>
      </c>
      <c r="Q20" s="5">
        <v>0.02159469</v>
      </c>
      <c r="R20" s="5">
        <v>0.02162329</v>
      </c>
      <c r="S20" s="5">
        <v>0.02173382</v>
      </c>
      <c r="T20" s="5">
        <v>0.02079077</v>
      </c>
      <c r="U20" s="5">
        <v>0.01340882</v>
      </c>
      <c r="V20" s="5">
        <v>0.3468895</v>
      </c>
      <c r="W20" s="5">
        <v>0.2867212</v>
      </c>
      <c r="X20" s="5">
        <v>0.02426205</v>
      </c>
      <c r="Y20" s="5">
        <v>0.02344146</v>
      </c>
      <c r="Z20" s="5">
        <v>0.025001</v>
      </c>
      <c r="AA20" s="5">
        <v>0.02399246</v>
      </c>
      <c r="AB20" s="5">
        <v>0.02137879</v>
      </c>
      <c r="AC20" s="5">
        <v>0.01673535</v>
      </c>
      <c r="AD20" s="5">
        <v>0.02349685</v>
      </c>
      <c r="AE20" s="5">
        <v>0.02099809</v>
      </c>
      <c r="AF20" s="5">
        <v>0.01683248</v>
      </c>
      <c r="AG20" s="5">
        <v>0.01041652</v>
      </c>
    </row>
    <row r="21" spans="1:33" ht="11.25">
      <c r="A21" s="1" t="s">
        <v>15</v>
      </c>
      <c r="B21" s="5">
        <v>-0.02945529</v>
      </c>
      <c r="C21" s="5">
        <v>0.006110298</v>
      </c>
      <c r="D21" s="5">
        <v>0.8484079</v>
      </c>
      <c r="E21" s="5">
        <v>-1.473013</v>
      </c>
      <c r="F21" s="5">
        <v>-0.05114659</v>
      </c>
      <c r="G21" s="5">
        <v>-0.01662705</v>
      </c>
      <c r="H21" s="5">
        <v>0.01312584</v>
      </c>
      <c r="I21" s="5">
        <v>0.1007965</v>
      </c>
      <c r="J21" s="5">
        <v>-0.05104832</v>
      </c>
      <c r="K21" s="5">
        <v>-0.009182211</v>
      </c>
      <c r="L21" s="5">
        <v>-0.003926907</v>
      </c>
      <c r="M21" s="5">
        <v>0.03319999</v>
      </c>
      <c r="N21" s="5">
        <v>-0.005476343</v>
      </c>
      <c r="O21" s="5">
        <v>0.03454127</v>
      </c>
      <c r="P21" s="5">
        <v>0.127852</v>
      </c>
      <c r="Q21" s="5">
        <v>0.02138452</v>
      </c>
      <c r="R21" s="5">
        <v>0.0006293823</v>
      </c>
      <c r="S21" s="5">
        <v>0.05476495</v>
      </c>
      <c r="T21" s="5">
        <v>0.003867166</v>
      </c>
      <c r="U21" s="5">
        <v>0.09044305</v>
      </c>
      <c r="V21" s="5">
        <v>0.01149899</v>
      </c>
      <c r="W21" s="5">
        <v>0.07839825</v>
      </c>
      <c r="X21" s="5">
        <v>0.01047533</v>
      </c>
      <c r="Y21" s="5">
        <v>0.1063488</v>
      </c>
      <c r="Z21" s="5">
        <v>0.01297856</v>
      </c>
      <c r="AA21" s="5">
        <v>0.09706377</v>
      </c>
      <c r="AB21" s="5">
        <v>0.01778846</v>
      </c>
      <c r="AC21" s="5">
        <v>0.04510257</v>
      </c>
      <c r="AD21" s="5">
        <v>0.004879309</v>
      </c>
      <c r="AE21" s="5">
        <v>0.05541916</v>
      </c>
      <c r="AF21" s="5">
        <v>0.01989179</v>
      </c>
      <c r="AG21" s="5">
        <v>0.09074177</v>
      </c>
    </row>
    <row r="22" spans="1:33" ht="11.25">
      <c r="A22" s="1" t="s">
        <v>16</v>
      </c>
      <c r="B22" s="5">
        <v>-3.63402</v>
      </c>
      <c r="C22" s="5">
        <v>-2.375688</v>
      </c>
      <c r="D22" s="5">
        <v>0.6623221</v>
      </c>
      <c r="E22" s="5">
        <v>1.842002</v>
      </c>
      <c r="F22" s="5">
        <v>-3.774864</v>
      </c>
      <c r="G22" s="5">
        <v>-2.504234</v>
      </c>
      <c r="H22" s="5">
        <v>0.6213287</v>
      </c>
      <c r="I22" s="5">
        <v>1.779899</v>
      </c>
      <c r="J22" s="5">
        <v>-3.774878</v>
      </c>
      <c r="K22" s="5">
        <v>-2.503304</v>
      </c>
      <c r="L22" s="5">
        <v>0.004881724</v>
      </c>
      <c r="M22" s="5">
        <v>2.036501</v>
      </c>
      <c r="N22" s="5">
        <v>0.0692625</v>
      </c>
      <c r="O22" s="5">
        <v>2.041524</v>
      </c>
      <c r="P22" s="5">
        <v>1.893454</v>
      </c>
      <c r="Q22" s="5">
        <v>-0.009437042</v>
      </c>
      <c r="R22" s="5">
        <v>0.4537505</v>
      </c>
      <c r="S22" s="5">
        <v>2.141048</v>
      </c>
      <c r="T22" s="5">
        <v>0.9230891</v>
      </c>
      <c r="U22" s="5">
        <v>2.309683</v>
      </c>
      <c r="V22" s="5">
        <v>1.12512</v>
      </c>
      <c r="W22" s="5">
        <v>2.196674</v>
      </c>
      <c r="X22" s="5">
        <v>1.031561</v>
      </c>
      <c r="Y22" s="5">
        <v>1.872474</v>
      </c>
      <c r="Z22" s="5">
        <v>0.7778868</v>
      </c>
      <c r="AA22" s="5">
        <v>2.094015</v>
      </c>
      <c r="AB22" s="5">
        <v>0.6679856</v>
      </c>
      <c r="AC22" s="5">
        <v>2.235706</v>
      </c>
      <c r="AD22" s="5">
        <v>0.8712394</v>
      </c>
      <c r="AE22" s="5">
        <v>2.258157</v>
      </c>
      <c r="AF22" s="5">
        <v>1.093597</v>
      </c>
      <c r="AG22" s="5">
        <v>2.567041</v>
      </c>
    </row>
    <row r="23" spans="1:33" ht="11.25">
      <c r="A23" s="1" t="s">
        <v>17</v>
      </c>
      <c r="B23" s="5">
        <v>-0.1538147</v>
      </c>
      <c r="C23" s="5">
        <v>0.1644187</v>
      </c>
      <c r="D23" s="5">
        <v>-0.1142094</v>
      </c>
      <c r="E23" s="5">
        <v>0.2157389</v>
      </c>
      <c r="F23" s="5">
        <v>-0.1125629</v>
      </c>
      <c r="G23" s="5">
        <v>0.2236711</v>
      </c>
      <c r="H23" s="5">
        <v>-0.1060863</v>
      </c>
      <c r="I23" s="5">
        <v>0.2023428</v>
      </c>
      <c r="J23" s="5">
        <v>-0.1151416</v>
      </c>
      <c r="K23" s="5">
        <v>0.1994533</v>
      </c>
      <c r="L23" s="5">
        <v>0.04434026</v>
      </c>
      <c r="M23" s="5">
        <v>0.164238</v>
      </c>
      <c r="N23" s="5">
        <v>0.03585547</v>
      </c>
      <c r="O23" s="5">
        <v>0.1625229</v>
      </c>
      <c r="P23" s="5">
        <v>-0.05120582</v>
      </c>
      <c r="Q23" s="5">
        <v>0.2517566</v>
      </c>
      <c r="R23" s="5">
        <v>0.175858</v>
      </c>
      <c r="S23" s="5">
        <v>0.1774313</v>
      </c>
      <c r="T23" s="5">
        <v>-0.2737256</v>
      </c>
      <c r="U23" s="5">
        <v>0.2077637</v>
      </c>
      <c r="V23" s="5">
        <v>-0.3208966</v>
      </c>
      <c r="W23" s="5">
        <v>0.2954999</v>
      </c>
      <c r="X23" s="5">
        <v>-0.1782576</v>
      </c>
      <c r="Y23" s="5">
        <v>0.3785905</v>
      </c>
      <c r="Z23" s="5">
        <v>-0.05506969</v>
      </c>
      <c r="AA23" s="5">
        <v>0.4917397</v>
      </c>
      <c r="AB23" s="5">
        <v>-0.1780647</v>
      </c>
      <c r="AC23" s="5">
        <v>0.4375305</v>
      </c>
      <c r="AD23" s="5">
        <v>-0.1753176</v>
      </c>
      <c r="AE23" s="5">
        <v>0.4611616</v>
      </c>
      <c r="AF23" s="5">
        <v>-0.2074249</v>
      </c>
      <c r="AG23" s="5">
        <v>0.5640688</v>
      </c>
    </row>
    <row r="24" spans="1:33" ht="11.25">
      <c r="A24" s="1" t="s">
        <v>18</v>
      </c>
      <c r="B24" s="5">
        <v>-0.202229</v>
      </c>
      <c r="C24" s="5">
        <v>-0.4236906</v>
      </c>
      <c r="D24" s="5">
        <v>-0.4035019</v>
      </c>
      <c r="E24" s="5">
        <v>-0.5978709</v>
      </c>
      <c r="F24" s="5">
        <v>-0.1826884</v>
      </c>
      <c r="G24" s="5">
        <v>-0.3838592</v>
      </c>
      <c r="H24" s="5">
        <v>-0.4137638</v>
      </c>
      <c r="I24" s="5">
        <v>-0.5845654</v>
      </c>
      <c r="J24" s="5">
        <v>-0.2007951</v>
      </c>
      <c r="K24" s="5">
        <v>-0.3760139</v>
      </c>
      <c r="L24" s="5">
        <v>-0.3424895</v>
      </c>
      <c r="M24" s="5">
        <v>-0.5175392</v>
      </c>
      <c r="N24" s="5">
        <v>-0.347996</v>
      </c>
      <c r="O24" s="5">
        <v>-0.5178353</v>
      </c>
      <c r="P24" s="5">
        <v>0.3484388</v>
      </c>
      <c r="Q24" s="5">
        <v>0.510524</v>
      </c>
      <c r="R24" s="5">
        <v>-0.2209367</v>
      </c>
      <c r="S24" s="5">
        <v>-0.551429</v>
      </c>
      <c r="T24" s="5">
        <v>-0.3130245</v>
      </c>
      <c r="U24" s="5">
        <v>-0.5400947</v>
      </c>
      <c r="V24" s="5">
        <v>-0.4351988</v>
      </c>
      <c r="W24" s="5">
        <v>-0.8257956</v>
      </c>
      <c r="X24" s="5">
        <v>-0.258731</v>
      </c>
      <c r="Y24" s="5">
        <v>-0.6767207</v>
      </c>
      <c r="Z24" s="5">
        <v>-0.1803501</v>
      </c>
      <c r="AA24" s="5">
        <v>-0.6683529</v>
      </c>
      <c r="AB24" s="5">
        <v>-0.2973111</v>
      </c>
      <c r="AC24" s="5">
        <v>-0.5956582</v>
      </c>
      <c r="AD24" s="5">
        <v>-0.3296308</v>
      </c>
      <c r="AE24" s="5">
        <v>-0.7097381</v>
      </c>
      <c r="AF24" s="5">
        <v>-0.4482116</v>
      </c>
      <c r="AG24" s="5">
        <v>-0.6488511</v>
      </c>
    </row>
    <row r="25" spans="1:33" ht="11.25">
      <c r="A25" s="1" t="s">
        <v>19</v>
      </c>
      <c r="B25" s="5">
        <v>-0.2894698</v>
      </c>
      <c r="C25" s="5">
        <v>-0.03249234</v>
      </c>
      <c r="D25" s="5">
        <v>-0.2588293</v>
      </c>
      <c r="E25" s="5">
        <v>-0.01272728</v>
      </c>
      <c r="F25" s="5">
        <v>-0.2560238</v>
      </c>
      <c r="G25" s="5">
        <v>-0.002789295</v>
      </c>
      <c r="H25" s="5">
        <v>-0.2594849</v>
      </c>
      <c r="I25" s="5">
        <v>-0.02066387</v>
      </c>
      <c r="J25" s="5">
        <v>-0.2612828</v>
      </c>
      <c r="K25" s="5">
        <v>-0.01449112</v>
      </c>
      <c r="L25" s="5">
        <v>-0.2233399</v>
      </c>
      <c r="M25" s="5">
        <v>-0.06572439</v>
      </c>
      <c r="N25" s="5">
        <v>-0.2287538</v>
      </c>
      <c r="O25" s="5">
        <v>-0.06357368</v>
      </c>
      <c r="P25" s="5">
        <v>-0.2311918</v>
      </c>
      <c r="Q25" s="5">
        <v>-0.06169436</v>
      </c>
      <c r="R25" s="5">
        <v>-0.2949063</v>
      </c>
      <c r="S25" s="5">
        <v>-0.08428075</v>
      </c>
      <c r="T25" s="5">
        <v>-0.4464036</v>
      </c>
      <c r="U25" s="5">
        <v>-0.1187743</v>
      </c>
      <c r="V25" s="5">
        <v>-0.5892259</v>
      </c>
      <c r="W25" s="5">
        <v>-0.1448078</v>
      </c>
      <c r="X25" s="5">
        <v>-0.3704999</v>
      </c>
      <c r="Y25" s="5">
        <v>-0.06319374</v>
      </c>
      <c r="Z25" s="5">
        <v>-0.3856391</v>
      </c>
      <c r="AA25" s="5">
        <v>-0.05254</v>
      </c>
      <c r="AB25" s="5">
        <v>-0.3670807</v>
      </c>
      <c r="AC25" s="5">
        <v>-0.1025634</v>
      </c>
      <c r="AD25" s="5">
        <v>-0.3489485</v>
      </c>
      <c r="AE25" s="5">
        <v>-0.1070523</v>
      </c>
      <c r="AF25" s="5">
        <v>-0.3553485</v>
      </c>
      <c r="AG25" s="5">
        <v>-0.1083933</v>
      </c>
    </row>
    <row r="26" spans="1:33" ht="11.25">
      <c r="A26" s="1" t="s">
        <v>20</v>
      </c>
      <c r="B26" s="5">
        <v>0.01274013</v>
      </c>
      <c r="C26" s="5">
        <v>0.151519</v>
      </c>
      <c r="D26" s="5">
        <v>0.02367669</v>
      </c>
      <c r="E26" s="5">
        <v>0.1498005</v>
      </c>
      <c r="F26" s="5">
        <v>0.007019596</v>
      </c>
      <c r="G26" s="5">
        <v>0.146731</v>
      </c>
      <c r="H26" s="5">
        <v>0.01818068</v>
      </c>
      <c r="I26" s="5">
        <v>0.1512132</v>
      </c>
      <c r="J26" s="5">
        <v>0.01179129</v>
      </c>
      <c r="K26" s="5">
        <v>0.144309</v>
      </c>
      <c r="L26" s="5">
        <v>0.001114019</v>
      </c>
      <c r="M26" s="5">
        <v>0.1614173</v>
      </c>
      <c r="N26" s="5">
        <v>0.001696885</v>
      </c>
      <c r="O26" s="5">
        <v>0.1611007</v>
      </c>
      <c r="P26" s="5">
        <v>-0.006461261</v>
      </c>
      <c r="Q26" s="5">
        <v>-0.1583974</v>
      </c>
      <c r="R26" s="5">
        <v>0.01001334</v>
      </c>
      <c r="S26" s="5">
        <v>0.1403407</v>
      </c>
      <c r="T26" s="5">
        <v>0.05921405</v>
      </c>
      <c r="U26" s="5">
        <v>0.1170674</v>
      </c>
      <c r="V26" s="5">
        <v>0.02924532</v>
      </c>
      <c r="W26" s="5">
        <v>0.1234445</v>
      </c>
      <c r="X26" s="5">
        <v>0.02916224</v>
      </c>
      <c r="Y26" s="5">
        <v>0.1096443</v>
      </c>
      <c r="Z26" s="5">
        <v>0.04833006</v>
      </c>
      <c r="AA26" s="5">
        <v>0.1175021</v>
      </c>
      <c r="AB26" s="5">
        <v>0.0255736</v>
      </c>
      <c r="AC26" s="5">
        <v>0.1209138</v>
      </c>
      <c r="AD26" s="5">
        <v>0.05510936</v>
      </c>
      <c r="AE26" s="5">
        <v>0.1173462</v>
      </c>
      <c r="AF26" s="5">
        <v>0.05957228</v>
      </c>
      <c r="AG26" s="5">
        <v>0.1088239</v>
      </c>
    </row>
    <row r="27" spans="1:33" ht="11.25">
      <c r="A27" s="1" t="s">
        <v>21</v>
      </c>
      <c r="B27" s="5">
        <v>-0.1198528</v>
      </c>
      <c r="C27" s="5">
        <v>-0.04491411</v>
      </c>
      <c r="D27" s="5">
        <v>-0.1153104</v>
      </c>
      <c r="E27" s="5">
        <v>-0.04701245</v>
      </c>
      <c r="F27" s="5">
        <v>-0.1149935</v>
      </c>
      <c r="G27" s="5">
        <v>-0.04360703</v>
      </c>
      <c r="H27" s="5">
        <v>-0.1189489</v>
      </c>
      <c r="I27" s="5">
        <v>-0.04976378</v>
      </c>
      <c r="J27" s="5">
        <v>-0.1183579</v>
      </c>
      <c r="K27" s="5">
        <v>-0.04895867</v>
      </c>
      <c r="L27" s="5">
        <v>-0.1121325</v>
      </c>
      <c r="M27" s="5">
        <v>-0.07303326</v>
      </c>
      <c r="N27" s="5">
        <v>-0.1141703</v>
      </c>
      <c r="O27" s="5">
        <v>-0.06583017</v>
      </c>
      <c r="P27" s="5">
        <v>-0.1161317</v>
      </c>
      <c r="Q27" s="5">
        <v>-0.0688126</v>
      </c>
      <c r="R27" s="5">
        <v>-0.1316808</v>
      </c>
      <c r="S27" s="5">
        <v>-0.07204941</v>
      </c>
      <c r="T27" s="5">
        <v>-0.1503182</v>
      </c>
      <c r="U27" s="5">
        <v>-0.09366871</v>
      </c>
      <c r="V27" s="5">
        <v>-0.2905077</v>
      </c>
      <c r="W27" s="5">
        <v>-0.1910278</v>
      </c>
      <c r="X27" s="5">
        <v>-0.1251312</v>
      </c>
      <c r="Y27" s="5">
        <v>-0.07881305</v>
      </c>
      <c r="Z27" s="5">
        <v>-0.1478407</v>
      </c>
      <c r="AA27" s="5">
        <v>-0.07362142</v>
      </c>
      <c r="AB27" s="5">
        <v>-0.1280801</v>
      </c>
      <c r="AC27" s="5">
        <v>-0.08255947</v>
      </c>
      <c r="AD27" s="5">
        <v>-0.1249833</v>
      </c>
      <c r="AE27" s="5">
        <v>-0.09088365</v>
      </c>
      <c r="AF27" s="5">
        <v>-0.08839816</v>
      </c>
      <c r="AG27" s="5">
        <v>-0.08005716</v>
      </c>
    </row>
    <row r="28" spans="1:33" ht="11.25">
      <c r="A28" s="1" t="s">
        <v>22</v>
      </c>
      <c r="B28" s="5">
        <v>-0.0002377201</v>
      </c>
      <c r="C28" s="5">
        <v>-0.01421329</v>
      </c>
      <c r="D28" s="5">
        <v>0.005816291</v>
      </c>
      <c r="E28" s="5">
        <v>-0.01407187</v>
      </c>
      <c r="F28" s="5">
        <v>0.004008642</v>
      </c>
      <c r="G28" s="5">
        <v>-0.01162602</v>
      </c>
      <c r="H28" s="5">
        <v>0.003733921</v>
      </c>
      <c r="I28" s="5">
        <v>-0.01150875</v>
      </c>
      <c r="J28" s="5">
        <v>0.00479795</v>
      </c>
      <c r="K28" s="5">
        <v>-0.01119093</v>
      </c>
      <c r="L28" s="5">
        <v>0.02409732</v>
      </c>
      <c r="M28" s="5">
        <v>-0.007137949</v>
      </c>
      <c r="N28" s="5">
        <v>0.02422697</v>
      </c>
      <c r="O28" s="5">
        <v>-0.00617147</v>
      </c>
      <c r="P28" s="5">
        <v>-0.02423938</v>
      </c>
      <c r="Q28" s="5">
        <v>0.005426069</v>
      </c>
      <c r="R28" s="5">
        <v>0.03366191</v>
      </c>
      <c r="S28" s="5">
        <v>-0.01613717</v>
      </c>
      <c r="T28" s="5">
        <v>0.04597268</v>
      </c>
      <c r="U28" s="5">
        <v>-0.01382162</v>
      </c>
      <c r="V28" s="5">
        <v>0.08187704</v>
      </c>
      <c r="W28" s="5">
        <v>-0.08576305</v>
      </c>
      <c r="X28" s="5">
        <v>0.04246144</v>
      </c>
      <c r="Y28" s="5">
        <v>-0.01976324</v>
      </c>
      <c r="Z28" s="5">
        <v>0.05434076</v>
      </c>
      <c r="AA28" s="5">
        <v>-0.01831532</v>
      </c>
      <c r="AB28" s="5">
        <v>0.04276132</v>
      </c>
      <c r="AC28" s="5">
        <v>-0.01179329</v>
      </c>
      <c r="AD28" s="5">
        <v>0.03650989</v>
      </c>
      <c r="AE28" s="5">
        <v>-0.02121849</v>
      </c>
      <c r="AF28" s="5">
        <v>0.04874206</v>
      </c>
      <c r="AG28" s="5">
        <v>-0.02134555</v>
      </c>
    </row>
    <row r="29" spans="1:33" ht="11.25">
      <c r="A29" s="1" t="s">
        <v>23</v>
      </c>
      <c r="B29" s="5">
        <v>-0.04022624</v>
      </c>
      <c r="C29" s="5">
        <v>0.0379513</v>
      </c>
      <c r="D29" s="5">
        <v>-0.03929401</v>
      </c>
      <c r="E29" s="5">
        <v>0.04409498</v>
      </c>
      <c r="F29" s="5">
        <v>-0.03643142</v>
      </c>
      <c r="G29" s="5">
        <v>0.04454399</v>
      </c>
      <c r="H29" s="5">
        <v>-0.03887794</v>
      </c>
      <c r="I29" s="5">
        <v>0.0427363</v>
      </c>
      <c r="J29" s="5">
        <v>-0.04057924</v>
      </c>
      <c r="K29" s="5">
        <v>0.04464641</v>
      </c>
      <c r="L29" s="5">
        <v>-0.02152247</v>
      </c>
      <c r="M29" s="5">
        <v>0.03926391</v>
      </c>
      <c r="N29" s="5">
        <v>-0.02139254</v>
      </c>
      <c r="O29" s="5">
        <v>0.0392553</v>
      </c>
      <c r="P29" s="5">
        <v>-0.02446895</v>
      </c>
      <c r="Q29" s="5">
        <v>0.03750478</v>
      </c>
      <c r="R29" s="5">
        <v>-0.0243156</v>
      </c>
      <c r="S29" s="5">
        <v>0.03283543</v>
      </c>
      <c r="T29" s="5">
        <v>-0.04685759</v>
      </c>
      <c r="U29" s="5">
        <v>0.02787924</v>
      </c>
      <c r="V29" s="5">
        <v>-0.1847023</v>
      </c>
      <c r="W29" s="5">
        <v>0.09859722</v>
      </c>
      <c r="X29" s="5">
        <v>-0.03842062</v>
      </c>
      <c r="Y29" s="5">
        <v>0.03656074</v>
      </c>
      <c r="Z29" s="5">
        <v>-0.02706246</v>
      </c>
      <c r="AA29" s="5">
        <v>0.03508639</v>
      </c>
      <c r="AB29" s="5">
        <v>-0.03248975</v>
      </c>
      <c r="AC29" s="5">
        <v>0.03450669</v>
      </c>
      <c r="AD29" s="5">
        <v>-0.03565274</v>
      </c>
      <c r="AE29" s="5">
        <v>0.03211945</v>
      </c>
      <c r="AF29" s="5">
        <v>-0.03305943</v>
      </c>
      <c r="AG29" s="5">
        <v>0.03631214</v>
      </c>
    </row>
    <row r="30" spans="1:33" ht="11.25">
      <c r="A30" s="1" t="s">
        <v>24</v>
      </c>
      <c r="B30" s="5">
        <v>0</v>
      </c>
      <c r="C30" s="5">
        <v>0</v>
      </c>
      <c r="D30" s="5">
        <v>0.006417668</v>
      </c>
      <c r="E30" s="5">
        <v>0.0008942135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</row>
    <row r="31" spans="1:33" ht="11.25">
      <c r="A31" s="1" t="s">
        <v>25</v>
      </c>
      <c r="B31" s="5">
        <v>-0.02629353</v>
      </c>
      <c r="C31" s="5">
        <v>-0.01417479</v>
      </c>
      <c r="D31" s="5">
        <v>-0.02356921</v>
      </c>
      <c r="E31" s="5">
        <v>-0.0165529</v>
      </c>
      <c r="F31" s="5">
        <v>-0.02842992</v>
      </c>
      <c r="G31" s="5">
        <v>-0.01399017</v>
      </c>
      <c r="H31" s="5">
        <v>-0.02753189</v>
      </c>
      <c r="I31" s="5">
        <v>-0.01620901</v>
      </c>
      <c r="J31" s="5">
        <v>-0.02536588</v>
      </c>
      <c r="K31" s="5">
        <v>-0.01560667</v>
      </c>
      <c r="L31" s="5">
        <v>-0.02686556</v>
      </c>
      <c r="M31" s="5">
        <v>-0.02162682</v>
      </c>
      <c r="N31" s="5">
        <v>-0.02732922</v>
      </c>
      <c r="O31" s="5">
        <v>-0.02185788</v>
      </c>
      <c r="P31" s="5">
        <v>-0.03137246</v>
      </c>
      <c r="Q31" s="5">
        <v>-0.01822641</v>
      </c>
      <c r="R31" s="5">
        <v>-0.03491036</v>
      </c>
      <c r="S31" s="5">
        <v>-0.02108098</v>
      </c>
      <c r="T31" s="5">
        <v>-0.03827194</v>
      </c>
      <c r="U31" s="5">
        <v>-0.02540365</v>
      </c>
      <c r="V31" s="5">
        <v>-0.2042498</v>
      </c>
      <c r="W31" s="5">
        <v>-0.1633255</v>
      </c>
      <c r="X31" s="5">
        <v>-0.03815372</v>
      </c>
      <c r="Y31" s="5">
        <v>-0.02970106</v>
      </c>
      <c r="Z31" s="5">
        <v>-0.0451935</v>
      </c>
      <c r="AA31" s="5">
        <v>-0.02889317</v>
      </c>
      <c r="AB31" s="5">
        <v>-0.0441028</v>
      </c>
      <c r="AC31" s="5">
        <v>-0.03388133</v>
      </c>
      <c r="AD31" s="5">
        <v>-0.04005157</v>
      </c>
      <c r="AE31" s="5">
        <v>-0.03303424</v>
      </c>
      <c r="AF31" s="5">
        <v>-0.0337598</v>
      </c>
      <c r="AG31" s="5">
        <v>-0.02715515</v>
      </c>
    </row>
    <row r="32" spans="1:33" ht="11.25">
      <c r="A32" s="1" t="s">
        <v>26</v>
      </c>
      <c r="B32" s="5">
        <v>-0.004587867</v>
      </c>
      <c r="C32" s="5">
        <v>0.009057604</v>
      </c>
      <c r="D32" s="5">
        <v>-0.002927385</v>
      </c>
      <c r="E32" s="5">
        <v>0.008120654</v>
      </c>
      <c r="F32" s="5">
        <v>-0.004135088</v>
      </c>
      <c r="G32" s="5">
        <v>0.009572262</v>
      </c>
      <c r="H32" s="5">
        <v>-0.003710895</v>
      </c>
      <c r="I32" s="5">
        <v>0.008550097</v>
      </c>
      <c r="J32" s="5">
        <v>-0.003515089</v>
      </c>
      <c r="K32" s="5">
        <v>0.007517966</v>
      </c>
      <c r="L32" s="5">
        <v>-0.006143144</v>
      </c>
      <c r="M32" s="5">
        <v>0.007144815</v>
      </c>
      <c r="N32" s="5">
        <v>-0.005776901</v>
      </c>
      <c r="O32" s="5">
        <v>0.008346559</v>
      </c>
      <c r="P32" s="5">
        <v>0.0058969</v>
      </c>
      <c r="Q32" s="5">
        <v>-0.008174433</v>
      </c>
      <c r="R32" s="5">
        <v>-0.005883521</v>
      </c>
      <c r="S32" s="5">
        <v>0.008741127</v>
      </c>
      <c r="T32" s="5">
        <v>-0.004052768</v>
      </c>
      <c r="U32" s="5">
        <v>0.007665707</v>
      </c>
      <c r="V32" s="5">
        <v>-0.02507714</v>
      </c>
      <c r="W32" s="5">
        <v>0.02856564</v>
      </c>
      <c r="X32" s="5">
        <v>-0.004324848</v>
      </c>
      <c r="Y32" s="5">
        <v>0.007235217</v>
      </c>
      <c r="Z32" s="5">
        <v>-0.004882416</v>
      </c>
      <c r="AA32" s="5">
        <v>0.007930304</v>
      </c>
      <c r="AB32" s="5">
        <v>-0.0054911</v>
      </c>
      <c r="AC32" s="5">
        <v>0.007681333</v>
      </c>
      <c r="AD32" s="5">
        <v>-0.006611842</v>
      </c>
      <c r="AE32" s="5">
        <v>0.008363562</v>
      </c>
      <c r="AF32" s="5">
        <v>-0.004808564</v>
      </c>
      <c r="AG32" s="5">
        <v>0.00730669</v>
      </c>
    </row>
    <row r="33" spans="1:33" ht="11.25">
      <c r="A33" s="1" t="s">
        <v>27</v>
      </c>
      <c r="B33" s="5">
        <v>-0.004031309</v>
      </c>
      <c r="C33" s="5">
        <v>0.001660496</v>
      </c>
      <c r="D33" s="5">
        <v>-0.002545049</v>
      </c>
      <c r="E33" s="5">
        <v>0.001788805</v>
      </c>
      <c r="F33" s="5">
        <v>-0.002285683</v>
      </c>
      <c r="G33" s="5">
        <v>0.003052847</v>
      </c>
      <c r="H33" s="5">
        <v>-0.003071424</v>
      </c>
      <c r="I33" s="5">
        <v>0.003184097</v>
      </c>
      <c r="J33" s="5">
        <v>-0.001726347</v>
      </c>
      <c r="K33" s="5">
        <v>0.002851458</v>
      </c>
      <c r="L33" s="5">
        <v>-0.001735324</v>
      </c>
      <c r="M33" s="5">
        <v>0.0009427193</v>
      </c>
      <c r="N33" s="5">
        <v>-0.002288847</v>
      </c>
      <c r="O33" s="5">
        <v>0.0005415143</v>
      </c>
      <c r="P33" s="5">
        <v>-0.0009611717</v>
      </c>
      <c r="Q33" s="5">
        <v>0.0006627327</v>
      </c>
      <c r="R33" s="5">
        <v>-0.0012227</v>
      </c>
      <c r="S33" s="5">
        <v>-3.554999E-05</v>
      </c>
      <c r="T33" s="5">
        <v>-0.005739001</v>
      </c>
      <c r="U33" s="5">
        <v>4.843166E-05</v>
      </c>
      <c r="V33" s="5">
        <v>-0.04765239</v>
      </c>
      <c r="W33" s="5">
        <v>-0.009259057</v>
      </c>
      <c r="X33" s="5">
        <v>-0.005234486</v>
      </c>
      <c r="Y33" s="5">
        <v>0.001001093</v>
      </c>
      <c r="Z33" s="5">
        <v>-0.005606144</v>
      </c>
      <c r="AA33" s="5">
        <v>0.001723863</v>
      </c>
      <c r="AB33" s="5">
        <v>-0.004633739</v>
      </c>
      <c r="AC33" s="5">
        <v>-0.0009294681</v>
      </c>
      <c r="AD33" s="5">
        <v>-0.004156267</v>
      </c>
      <c r="AE33" s="5">
        <v>-0.001086462</v>
      </c>
      <c r="AF33" s="5">
        <v>-0.004648843</v>
      </c>
      <c r="AG33" s="5">
        <v>0.001844496</v>
      </c>
    </row>
    <row r="34" spans="1:33" ht="11.25">
      <c r="A34" s="1" t="s">
        <v>28</v>
      </c>
      <c r="B34" s="5">
        <v>-0.008035704</v>
      </c>
      <c r="C34" s="5">
        <v>-0.01340179</v>
      </c>
      <c r="D34" s="5">
        <v>-0.005517153</v>
      </c>
      <c r="E34" s="5">
        <v>-0.01042415</v>
      </c>
      <c r="F34" s="5">
        <v>-0.005311177</v>
      </c>
      <c r="G34" s="5">
        <v>-0.01017171</v>
      </c>
      <c r="H34" s="5">
        <v>-0.006688719</v>
      </c>
      <c r="I34" s="5">
        <v>-0.01098102</v>
      </c>
      <c r="J34" s="5">
        <v>-0.005786818</v>
      </c>
      <c r="K34" s="5">
        <v>-0.01068689</v>
      </c>
      <c r="L34" s="5">
        <v>-0.003913327</v>
      </c>
      <c r="M34" s="5">
        <v>-0.006178786</v>
      </c>
      <c r="N34" s="5">
        <v>-0.003572754</v>
      </c>
      <c r="O34" s="5">
        <v>-0.00584041</v>
      </c>
      <c r="P34" s="5">
        <v>-0.006490732</v>
      </c>
      <c r="Q34" s="5">
        <v>-0.00321224</v>
      </c>
      <c r="R34" s="5">
        <v>-0.003697404</v>
      </c>
      <c r="S34" s="5">
        <v>-0.009599602</v>
      </c>
      <c r="T34" s="5">
        <v>-0.005409288</v>
      </c>
      <c r="U34" s="5">
        <v>-0.005136087</v>
      </c>
      <c r="V34" s="5">
        <v>-0.07411288</v>
      </c>
      <c r="W34" s="5">
        <v>-0.1223622</v>
      </c>
      <c r="X34" s="5">
        <v>-0.005634296</v>
      </c>
      <c r="Y34" s="5">
        <v>-0.01229414</v>
      </c>
      <c r="Z34" s="5">
        <v>-0.004563338</v>
      </c>
      <c r="AA34" s="5">
        <v>-0.0117974</v>
      </c>
      <c r="AB34" s="5">
        <v>-0.006294616</v>
      </c>
      <c r="AC34" s="5">
        <v>-0.006563628</v>
      </c>
      <c r="AD34" s="5">
        <v>-0.00546623</v>
      </c>
      <c r="AE34" s="5">
        <v>-0.01097852</v>
      </c>
      <c r="AF34" s="5">
        <v>-0.004328157</v>
      </c>
      <c r="AG34" s="5">
        <v>-0.005747307</v>
      </c>
    </row>
    <row r="35" spans="1:33" ht="11.25">
      <c r="A35" s="1" t="s">
        <v>29</v>
      </c>
      <c r="B35" s="5">
        <v>-0.00611377</v>
      </c>
      <c r="C35" s="5">
        <v>-0.007203901</v>
      </c>
      <c r="D35" s="5">
        <v>-0.007236111</v>
      </c>
      <c r="E35" s="5">
        <v>-0.008985492</v>
      </c>
      <c r="F35" s="5">
        <v>-0.007004433</v>
      </c>
      <c r="G35" s="5">
        <v>-0.007891639</v>
      </c>
      <c r="H35" s="5">
        <v>-0.006848559</v>
      </c>
      <c r="I35" s="5">
        <v>-0.009402349</v>
      </c>
      <c r="J35" s="5">
        <v>-0.006817213</v>
      </c>
      <c r="K35" s="5">
        <v>-0.00748619</v>
      </c>
      <c r="L35" s="5">
        <v>-0.005452569</v>
      </c>
      <c r="M35" s="5">
        <v>-0.000401767</v>
      </c>
      <c r="N35" s="5">
        <v>-0.004633158</v>
      </c>
      <c r="O35" s="5">
        <v>-0.0006191931</v>
      </c>
      <c r="P35" s="5">
        <v>-0.008461125</v>
      </c>
      <c r="Q35" s="5">
        <v>-0.01224556</v>
      </c>
      <c r="R35" s="5">
        <v>-0.007283854</v>
      </c>
      <c r="S35" s="5">
        <v>-0.002876362</v>
      </c>
      <c r="T35" s="5">
        <v>-0.008286879</v>
      </c>
      <c r="U35" s="5">
        <v>-0.002825668</v>
      </c>
      <c r="V35" s="5">
        <v>-0.2142988</v>
      </c>
      <c r="W35" s="5">
        <v>-0.1304031</v>
      </c>
      <c r="X35" s="5">
        <v>-0.007050907</v>
      </c>
      <c r="Y35" s="5">
        <v>-0.008390934</v>
      </c>
      <c r="Z35" s="5">
        <v>-0.008739389</v>
      </c>
      <c r="AA35" s="5">
        <v>-0.006763897</v>
      </c>
      <c r="AB35" s="5">
        <v>-0.009619698</v>
      </c>
      <c r="AC35" s="5">
        <v>-0.0007319932</v>
      </c>
      <c r="AD35" s="5">
        <v>-0.009053113</v>
      </c>
      <c r="AE35" s="5">
        <v>-0.001935357</v>
      </c>
      <c r="AF35" s="5">
        <v>-0.009843459</v>
      </c>
      <c r="AG35" s="5">
        <v>-0.002797683</v>
      </c>
    </row>
    <row r="36" spans="1:3" ht="11.25">
      <c r="A36" s="1">
        <v>1</v>
      </c>
      <c r="B36" s="7">
        <v>0.0001381685</v>
      </c>
      <c r="C36" s="7">
        <v>0.0003016161</v>
      </c>
    </row>
    <row r="37" spans="1:3" ht="11.25">
      <c r="A37" s="1" t="s">
        <v>30</v>
      </c>
      <c r="B37" s="7">
        <v>0.0004607832</v>
      </c>
      <c r="C37" s="7">
        <v>0.0005736747</v>
      </c>
    </row>
    <row r="38" spans="2:6" ht="11.25">
      <c r="B38" s="7"/>
      <c r="C38" s="7"/>
      <c r="D38" s="7"/>
      <c r="E38" s="7"/>
      <c r="F38" s="7"/>
    </row>
    <row r="39" spans="2:6" ht="11.25">
      <c r="B39" s="89" t="s">
        <v>41</v>
      </c>
      <c r="C39" s="89"/>
      <c r="D39" s="89" t="s">
        <v>42</v>
      </c>
      <c r="E39" s="89"/>
      <c r="F39" s="7"/>
    </row>
    <row r="40" spans="2:5" ht="11.25">
      <c r="B40" s="1" t="s">
        <v>31</v>
      </c>
      <c r="C40" s="1" t="s">
        <v>32</v>
      </c>
      <c r="D40" s="1" t="s">
        <v>31</v>
      </c>
      <c r="E40" s="1" t="s">
        <v>32</v>
      </c>
    </row>
    <row r="41" spans="1:5" ht="11.25">
      <c r="A41" s="4" t="s">
        <v>40</v>
      </c>
      <c r="B41" s="4">
        <f>F4-D4</f>
        <v>9.999999999999593E-06</v>
      </c>
      <c r="C41" s="4">
        <f>G4-E4</f>
        <v>9.000000000000327E-06</v>
      </c>
      <c r="D41" s="4">
        <f>J4-H4</f>
        <v>9.999999999999593E-06</v>
      </c>
      <c r="E41" s="4">
        <f>K4-I4</f>
        <v>1.000000000000046E-05</v>
      </c>
    </row>
    <row r="42" spans="1:5" ht="11.25">
      <c r="A42" s="1" t="s">
        <v>39</v>
      </c>
      <c r="B42" s="5">
        <f aca="true" t="shared" si="0" ref="B42:B72">F5-D5</f>
        <v>-0.089956</v>
      </c>
      <c r="C42" s="5">
        <f aca="true" t="shared" si="1" ref="C42:C72">G5-E5</f>
        <v>0.145638</v>
      </c>
      <c r="D42" s="5">
        <f aca="true" t="shared" si="2" ref="D42:D72">J5-H5</f>
        <v>-0.006418</v>
      </c>
      <c r="E42" s="5">
        <f aca="true" t="shared" si="3" ref="E42:E72">K5-I5</f>
        <v>-0.010998</v>
      </c>
    </row>
    <row r="43" spans="1:5" ht="11.25">
      <c r="A43" s="1" t="s">
        <v>0</v>
      </c>
      <c r="B43" s="5">
        <f t="shared" si="0"/>
        <v>0</v>
      </c>
      <c r="C43" s="5">
        <f t="shared" si="1"/>
        <v>0</v>
      </c>
      <c r="D43" s="5">
        <f t="shared" si="2"/>
        <v>0</v>
      </c>
      <c r="E43" s="5">
        <f t="shared" si="3"/>
        <v>0</v>
      </c>
    </row>
    <row r="44" spans="1:5" ht="11.25">
      <c r="A44" s="1" t="s">
        <v>1</v>
      </c>
      <c r="B44" s="5">
        <f t="shared" si="0"/>
        <v>0.15353229999999995</v>
      </c>
      <c r="C44" s="5">
        <f t="shared" si="1"/>
        <v>-0.08290560000000002</v>
      </c>
      <c r="D44" s="5">
        <f t="shared" si="2"/>
        <v>0.16243450000000004</v>
      </c>
      <c r="E44" s="5">
        <f t="shared" si="3"/>
        <v>-0.13005300000000003</v>
      </c>
    </row>
    <row r="45" spans="1:5" ht="11.25">
      <c r="A45" s="1" t="s">
        <v>2</v>
      </c>
      <c r="B45" s="5">
        <f t="shared" si="0"/>
        <v>-1.0148010000000003</v>
      </c>
      <c r="C45" s="5">
        <f t="shared" si="1"/>
        <v>-0.9900180000000001</v>
      </c>
      <c r="D45" s="5">
        <f t="shared" si="2"/>
        <v>-1.017624</v>
      </c>
      <c r="E45" s="5">
        <f t="shared" si="3"/>
        <v>-0.9959789999999993</v>
      </c>
    </row>
    <row r="46" spans="1:5" ht="11.25">
      <c r="A46" s="1" t="s">
        <v>3</v>
      </c>
      <c r="B46" s="5">
        <f t="shared" si="0"/>
        <v>0.009616100000000016</v>
      </c>
      <c r="C46" s="5">
        <f t="shared" si="1"/>
        <v>0.004365599999999997</v>
      </c>
      <c r="D46" s="5">
        <f t="shared" si="2"/>
        <v>0.00907900000000006</v>
      </c>
      <c r="E46" s="5">
        <f t="shared" si="3"/>
        <v>-0.009918799999999978</v>
      </c>
    </row>
    <row r="47" spans="1:5" ht="11.25">
      <c r="A47" s="1" t="s">
        <v>4</v>
      </c>
      <c r="B47" s="5">
        <f t="shared" si="0"/>
        <v>0.051072000000000006</v>
      </c>
      <c r="C47" s="5">
        <f t="shared" si="1"/>
        <v>0.04061400000000015</v>
      </c>
      <c r="D47" s="5">
        <f t="shared" si="2"/>
        <v>0.03689100000000001</v>
      </c>
      <c r="E47" s="5">
        <f t="shared" si="3"/>
        <v>0.03910300000000011</v>
      </c>
    </row>
    <row r="48" spans="1:5" ht="11.25">
      <c r="A48" s="1" t="s">
        <v>5</v>
      </c>
      <c r="B48" s="5">
        <f t="shared" si="0"/>
        <v>-0.00047569999999999557</v>
      </c>
      <c r="C48" s="5">
        <f t="shared" si="1"/>
        <v>0.007084626300000001</v>
      </c>
      <c r="D48" s="5">
        <f t="shared" si="2"/>
        <v>-0.002905699999999997</v>
      </c>
      <c r="E48" s="5">
        <f t="shared" si="3"/>
        <v>-0.0014079840000000006</v>
      </c>
    </row>
    <row r="49" spans="1:5" ht="11.25">
      <c r="A49" s="1" t="s">
        <v>6</v>
      </c>
      <c r="B49" s="5">
        <f t="shared" si="0"/>
        <v>-0.007238600000000095</v>
      </c>
      <c r="C49" s="5">
        <f t="shared" si="1"/>
        <v>-0.0028341000000000616</v>
      </c>
      <c r="D49" s="5">
        <f t="shared" si="2"/>
        <v>-0.0038624000000000436</v>
      </c>
      <c r="E49" s="5">
        <f t="shared" si="3"/>
        <v>-0.0018196999999999797</v>
      </c>
    </row>
    <row r="50" spans="1:5" ht="11.25">
      <c r="A50" s="1" t="s">
        <v>7</v>
      </c>
      <c r="B50" s="5">
        <f t="shared" si="0"/>
        <v>-0.0009260100000000049</v>
      </c>
      <c r="C50" s="5">
        <f t="shared" si="1"/>
        <v>0.004540549999999997</v>
      </c>
      <c r="D50" s="5">
        <f t="shared" si="2"/>
        <v>0.00400317</v>
      </c>
      <c r="E50" s="5">
        <f t="shared" si="3"/>
        <v>-0.00029596000000000483</v>
      </c>
    </row>
    <row r="51" spans="1:5" ht="11.25">
      <c r="A51" s="1" t="s">
        <v>8</v>
      </c>
      <c r="B51" s="5">
        <f t="shared" si="0"/>
        <v>-0.005725900000000006</v>
      </c>
      <c r="C51" s="5">
        <f t="shared" si="1"/>
        <v>0.00196869999999999</v>
      </c>
      <c r="D51" s="5">
        <f t="shared" si="2"/>
        <v>7.429999999997161E-05</v>
      </c>
      <c r="E51" s="5">
        <f t="shared" si="3"/>
        <v>0.00016450000000001186</v>
      </c>
    </row>
    <row r="52" spans="1:5" ht="11.25">
      <c r="A52" s="1" t="s">
        <v>9</v>
      </c>
      <c r="B52" s="5">
        <f t="shared" si="0"/>
        <v>0.001871134</v>
      </c>
      <c r="C52" s="5">
        <f t="shared" si="1"/>
        <v>0.01621193</v>
      </c>
      <c r="D52" s="5">
        <f t="shared" si="2"/>
        <v>0</v>
      </c>
      <c r="E52" s="5">
        <f t="shared" si="3"/>
        <v>0</v>
      </c>
    </row>
    <row r="53" spans="1:5" ht="11.25">
      <c r="A53" s="1" t="s">
        <v>10</v>
      </c>
      <c r="B53" s="5">
        <f t="shared" si="0"/>
        <v>-0.003421699999999972</v>
      </c>
      <c r="C53" s="5">
        <f t="shared" si="1"/>
        <v>-0.002975799999999973</v>
      </c>
      <c r="D53" s="5">
        <f t="shared" si="2"/>
        <v>-0.00260539999999998</v>
      </c>
      <c r="E53" s="5">
        <f t="shared" si="3"/>
        <v>-0.0010985000000000023</v>
      </c>
    </row>
    <row r="54" spans="1:5" ht="11.25">
      <c r="A54" s="1" t="s">
        <v>11</v>
      </c>
      <c r="B54" s="5">
        <f t="shared" si="0"/>
        <v>-0.0019198799999999988</v>
      </c>
      <c r="C54" s="5">
        <f t="shared" si="1"/>
        <v>0.0009054450000000004</v>
      </c>
      <c r="D54" s="5">
        <f t="shared" si="2"/>
        <v>0.0020894400000000014</v>
      </c>
      <c r="E54" s="5">
        <f t="shared" si="3"/>
        <v>0.0012211779999999998</v>
      </c>
    </row>
    <row r="55" spans="1:5" ht="11.25">
      <c r="A55" s="1" t="s">
        <v>12</v>
      </c>
      <c r="B55" s="5">
        <f t="shared" si="0"/>
        <v>-0.00036664999999999615</v>
      </c>
      <c r="C55" s="5">
        <f t="shared" si="1"/>
        <v>-0.000864310000000007</v>
      </c>
      <c r="D55" s="5">
        <f t="shared" si="2"/>
        <v>0.0012326500000000018</v>
      </c>
      <c r="E55" s="5">
        <f t="shared" si="3"/>
        <v>0.00019952000000000858</v>
      </c>
    </row>
    <row r="56" spans="1:5" ht="11.25">
      <c r="A56" s="1" t="s">
        <v>13</v>
      </c>
      <c r="B56" s="5">
        <f t="shared" si="0"/>
        <v>0.001250793</v>
      </c>
      <c r="C56" s="5">
        <f t="shared" si="1"/>
        <v>0.0019090770000000003</v>
      </c>
      <c r="D56" s="5">
        <f t="shared" si="2"/>
        <v>0.00024745600000000006</v>
      </c>
      <c r="E56" s="5">
        <f t="shared" si="3"/>
        <v>0.00016220899999999996</v>
      </c>
    </row>
    <row r="57" spans="1:5" ht="11.25">
      <c r="A57" s="1" t="s">
        <v>14</v>
      </c>
      <c r="B57" s="5">
        <f t="shared" si="0"/>
        <v>-0.00025895000000000085</v>
      </c>
      <c r="C57" s="5">
        <f t="shared" si="1"/>
        <v>0.0004655599999999968</v>
      </c>
      <c r="D57" s="5">
        <f t="shared" si="2"/>
        <v>-0.0004643400000000006</v>
      </c>
      <c r="E57" s="5">
        <f t="shared" si="3"/>
        <v>0.0015547300000000007</v>
      </c>
    </row>
    <row r="58" spans="1:5" ht="11.25">
      <c r="A58" s="1" t="s">
        <v>15</v>
      </c>
      <c r="B58" s="5">
        <f t="shared" si="0"/>
        <v>-0.89955449</v>
      </c>
      <c r="C58" s="5">
        <f t="shared" si="1"/>
        <v>1.4563859499999998</v>
      </c>
      <c r="D58" s="5">
        <f t="shared" si="2"/>
        <v>-0.06417416000000001</v>
      </c>
      <c r="E58" s="5">
        <f t="shared" si="3"/>
        <v>-0.10997871099999999</v>
      </c>
    </row>
    <row r="59" spans="1:5" ht="11.25">
      <c r="A59" s="1" t="s">
        <v>16</v>
      </c>
      <c r="B59" s="5">
        <f t="shared" si="0"/>
        <v>-4.4371861</v>
      </c>
      <c r="C59" s="5">
        <f t="shared" si="1"/>
        <v>-4.346235999999999</v>
      </c>
      <c r="D59" s="5">
        <f t="shared" si="2"/>
        <v>-4.3962067000000005</v>
      </c>
      <c r="E59" s="5">
        <f t="shared" si="3"/>
        <v>-4.283203</v>
      </c>
    </row>
    <row r="60" spans="1:5" ht="11.25">
      <c r="A60" s="1" t="s">
        <v>17</v>
      </c>
      <c r="B60" s="5">
        <f t="shared" si="0"/>
        <v>0.001646500000000009</v>
      </c>
      <c r="C60" s="5">
        <f t="shared" si="1"/>
        <v>0.0079322</v>
      </c>
      <c r="D60" s="5">
        <f t="shared" si="2"/>
        <v>-0.009055300000000002</v>
      </c>
      <c r="E60" s="5">
        <f t="shared" si="3"/>
        <v>-0.0028894999999999893</v>
      </c>
    </row>
    <row r="61" spans="1:5" ht="11.25">
      <c r="A61" s="1" t="s">
        <v>18</v>
      </c>
      <c r="B61" s="5">
        <f t="shared" si="0"/>
        <v>0.22081350000000002</v>
      </c>
      <c r="C61" s="5">
        <f t="shared" si="1"/>
        <v>0.21401169999999997</v>
      </c>
      <c r="D61" s="5">
        <f t="shared" si="2"/>
        <v>0.2129687</v>
      </c>
      <c r="E61" s="5">
        <f t="shared" si="3"/>
        <v>0.2085515</v>
      </c>
    </row>
    <row r="62" spans="1:5" ht="11.25">
      <c r="A62" s="1" t="s">
        <v>19</v>
      </c>
      <c r="B62" s="5">
        <f t="shared" si="0"/>
        <v>0.002805499999999961</v>
      </c>
      <c r="C62" s="5">
        <f t="shared" si="1"/>
        <v>0.009937985</v>
      </c>
      <c r="D62" s="5">
        <f t="shared" si="2"/>
        <v>-0.0017978999999999634</v>
      </c>
      <c r="E62" s="5">
        <f t="shared" si="3"/>
        <v>0.006172750000000001</v>
      </c>
    </row>
    <row r="63" spans="1:5" ht="11.25">
      <c r="A63" s="1" t="s">
        <v>20</v>
      </c>
      <c r="B63" s="5">
        <f t="shared" si="0"/>
        <v>-0.016657094</v>
      </c>
      <c r="C63" s="5">
        <f t="shared" si="1"/>
        <v>-0.0030695000000000028</v>
      </c>
      <c r="D63" s="5">
        <f t="shared" si="2"/>
        <v>-0.006389390000000002</v>
      </c>
      <c r="E63" s="5">
        <f t="shared" si="3"/>
        <v>-0.006904199999999999</v>
      </c>
    </row>
    <row r="64" spans="1:5" ht="11.25">
      <c r="A64" s="1" t="s">
        <v>21</v>
      </c>
      <c r="B64" s="5">
        <f t="shared" si="0"/>
        <v>0.00031689999999999496</v>
      </c>
      <c r="C64" s="5">
        <f t="shared" si="1"/>
        <v>0.0034054199999999993</v>
      </c>
      <c r="D64" s="5">
        <f t="shared" si="2"/>
        <v>0.0005909999999999943</v>
      </c>
      <c r="E64" s="5">
        <f t="shared" si="3"/>
        <v>0.0008051099999999978</v>
      </c>
    </row>
    <row r="65" spans="1:5" ht="11.25">
      <c r="A65" s="1" t="s">
        <v>22</v>
      </c>
      <c r="B65" s="5">
        <f t="shared" si="0"/>
        <v>-0.0018076490000000006</v>
      </c>
      <c r="C65" s="5">
        <f t="shared" si="1"/>
        <v>0.0024458499999999994</v>
      </c>
      <c r="D65" s="5">
        <f t="shared" si="2"/>
        <v>0.0010640289999999998</v>
      </c>
      <c r="E65" s="5">
        <f t="shared" si="3"/>
        <v>0.0003178199999999999</v>
      </c>
    </row>
    <row r="66" spans="1:5" ht="11.25">
      <c r="A66" s="1" t="s">
        <v>23</v>
      </c>
      <c r="B66" s="5">
        <f t="shared" si="0"/>
        <v>0.002862589999999998</v>
      </c>
      <c r="C66" s="5">
        <f t="shared" si="1"/>
        <v>0.0004490099999999997</v>
      </c>
      <c r="D66" s="5">
        <f t="shared" si="2"/>
        <v>-0.0017013000000000028</v>
      </c>
      <c r="E66" s="5">
        <f t="shared" si="3"/>
        <v>0.0019101099999999996</v>
      </c>
    </row>
    <row r="67" spans="1:5" ht="11.25">
      <c r="A67" s="1" t="s">
        <v>24</v>
      </c>
      <c r="B67" s="5">
        <f t="shared" si="0"/>
        <v>-0.006417668</v>
      </c>
      <c r="C67" s="5">
        <f t="shared" si="1"/>
        <v>-0.0008942135</v>
      </c>
      <c r="D67" s="5">
        <f t="shared" si="2"/>
        <v>0</v>
      </c>
      <c r="E67" s="5">
        <f t="shared" si="3"/>
        <v>0</v>
      </c>
    </row>
    <row r="68" spans="1:5" ht="11.25">
      <c r="A68" s="1" t="s">
        <v>25</v>
      </c>
      <c r="B68" s="5">
        <f t="shared" si="0"/>
        <v>-0.004860710000000001</v>
      </c>
      <c r="C68" s="5">
        <f t="shared" si="1"/>
        <v>0.002562729999999999</v>
      </c>
      <c r="D68" s="5">
        <f t="shared" si="2"/>
        <v>0.0021660099999999995</v>
      </c>
      <c r="E68" s="5">
        <f t="shared" si="3"/>
        <v>0.0006023399999999998</v>
      </c>
    </row>
    <row r="69" spans="1:5" ht="11.25">
      <c r="A69" s="1" t="s">
        <v>26</v>
      </c>
      <c r="B69" s="5">
        <f t="shared" si="0"/>
        <v>-0.0012077030000000005</v>
      </c>
      <c r="C69" s="5">
        <f t="shared" si="1"/>
        <v>0.001451608</v>
      </c>
      <c r="D69" s="5">
        <f t="shared" si="2"/>
        <v>0.0001958060000000002</v>
      </c>
      <c r="E69" s="5">
        <f t="shared" si="3"/>
        <v>-0.0010321309999999995</v>
      </c>
    </row>
    <row r="70" spans="1:5" ht="11.25">
      <c r="A70" s="1" t="s">
        <v>27</v>
      </c>
      <c r="B70" s="5">
        <f t="shared" si="0"/>
        <v>0.000259366</v>
      </c>
      <c r="C70" s="5">
        <f t="shared" si="1"/>
        <v>0.001264042</v>
      </c>
      <c r="D70" s="5">
        <f t="shared" si="2"/>
        <v>0.001345077</v>
      </c>
      <c r="E70" s="5">
        <f t="shared" si="3"/>
        <v>-0.000332639</v>
      </c>
    </row>
    <row r="71" spans="1:5" ht="11.25">
      <c r="A71" s="1" t="s">
        <v>28</v>
      </c>
      <c r="B71" s="5">
        <f t="shared" si="0"/>
        <v>0.00020597600000000008</v>
      </c>
      <c r="C71" s="5">
        <f t="shared" si="1"/>
        <v>0.0002524399999999996</v>
      </c>
      <c r="D71" s="5">
        <f t="shared" si="2"/>
        <v>0.0009019010000000001</v>
      </c>
      <c r="E71" s="5">
        <f t="shared" si="3"/>
        <v>0.0002941300000000001</v>
      </c>
    </row>
    <row r="72" spans="1:5" ht="11.25">
      <c r="A72" s="1" t="s">
        <v>29</v>
      </c>
      <c r="B72" s="5">
        <f t="shared" si="0"/>
        <v>0.00023167799999999992</v>
      </c>
      <c r="C72" s="5">
        <f t="shared" si="1"/>
        <v>0.0010938529999999988</v>
      </c>
      <c r="D72" s="5">
        <f t="shared" si="2"/>
        <v>3.1345999999999805E-05</v>
      </c>
      <c r="E72" s="5">
        <f t="shared" si="3"/>
        <v>0.0019161590000000006</v>
      </c>
    </row>
    <row r="75" spans="1:6" ht="11.25">
      <c r="A75" s="1" t="s">
        <v>75</v>
      </c>
      <c r="B75" s="88" t="s">
        <v>76</v>
      </c>
      <c r="C75" s="88"/>
      <c r="D75" s="88"/>
      <c r="E75" s="88"/>
      <c r="F75" s="88"/>
    </row>
    <row r="76" spans="1:6" ht="11.25">
      <c r="A76" s="1" t="s">
        <v>77</v>
      </c>
      <c r="B76" s="88" t="s">
        <v>78</v>
      </c>
      <c r="C76" s="88"/>
      <c r="D76" s="88"/>
      <c r="E76" s="88"/>
      <c r="F76" s="88"/>
    </row>
  </sheetData>
  <mergeCells count="20">
    <mergeCell ref="B76:F76"/>
    <mergeCell ref="N1:O1"/>
    <mergeCell ref="R1:S1"/>
    <mergeCell ref="P1:Q1"/>
    <mergeCell ref="B75:F75"/>
    <mergeCell ref="L1:M1"/>
    <mergeCell ref="J1:K1"/>
    <mergeCell ref="B39:C39"/>
    <mergeCell ref="B1:C1"/>
    <mergeCell ref="V1:W1"/>
    <mergeCell ref="D1:E1"/>
    <mergeCell ref="F1:G1"/>
    <mergeCell ref="T1:U1"/>
    <mergeCell ref="H1:I1"/>
    <mergeCell ref="Z1:AA1"/>
    <mergeCell ref="X1:Y1"/>
    <mergeCell ref="AF1:AG1"/>
    <mergeCell ref="D39:E39"/>
    <mergeCell ref="AD1:AE1"/>
    <mergeCell ref="AB1:AC1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workbookViewId="0" topLeftCell="U10">
      <selection activeCell="AE22" sqref="AE22"/>
    </sheetView>
  </sheetViews>
  <sheetFormatPr defaultColWidth="9.140625" defaultRowHeight="12.75"/>
  <cols>
    <col min="1" max="16384" width="9.140625" style="1" customWidth="1"/>
  </cols>
  <sheetData>
    <row r="1" spans="2:29" ht="11.25">
      <c r="B1" s="90" t="s">
        <v>63</v>
      </c>
      <c r="C1" s="91"/>
      <c r="D1" s="90" t="s">
        <v>64</v>
      </c>
      <c r="E1" s="91"/>
      <c r="F1" s="90" t="s">
        <v>65</v>
      </c>
      <c r="G1" s="91"/>
      <c r="H1" s="90" t="s">
        <v>66</v>
      </c>
      <c r="I1" s="91"/>
      <c r="J1" s="90" t="s">
        <v>67</v>
      </c>
      <c r="K1" s="91"/>
      <c r="L1" s="90" t="s">
        <v>68</v>
      </c>
      <c r="M1" s="91"/>
      <c r="N1" s="90" t="s">
        <v>81</v>
      </c>
      <c r="O1" s="91"/>
      <c r="P1" s="90" t="s">
        <v>89</v>
      </c>
      <c r="Q1" s="91"/>
      <c r="R1" s="90" t="s">
        <v>92</v>
      </c>
      <c r="S1" s="91"/>
      <c r="T1" s="90" t="s">
        <v>99</v>
      </c>
      <c r="U1" s="91"/>
      <c r="V1" s="90" t="s">
        <v>104</v>
      </c>
      <c r="W1" s="91"/>
      <c r="X1" s="90" t="s">
        <v>110</v>
      </c>
      <c r="Y1" s="91"/>
      <c r="Z1" s="90" t="s">
        <v>115</v>
      </c>
      <c r="AA1" s="91"/>
      <c r="AB1" s="90" t="s">
        <v>118</v>
      </c>
      <c r="AC1" s="91"/>
    </row>
    <row r="2" spans="2:29" ht="11.25">
      <c r="B2" s="8" t="s">
        <v>31</v>
      </c>
      <c r="C2" s="9" t="s">
        <v>32</v>
      </c>
      <c r="D2" s="8" t="s">
        <v>31</v>
      </c>
      <c r="E2" s="9" t="s">
        <v>32</v>
      </c>
      <c r="F2" s="8" t="s">
        <v>31</v>
      </c>
      <c r="G2" s="9" t="s">
        <v>32</v>
      </c>
      <c r="H2" s="8" t="s">
        <v>31</v>
      </c>
      <c r="I2" s="9" t="s">
        <v>32</v>
      </c>
      <c r="J2" s="8" t="s">
        <v>31</v>
      </c>
      <c r="K2" s="9" t="s">
        <v>32</v>
      </c>
      <c r="L2" s="8" t="s">
        <v>31</v>
      </c>
      <c r="M2" s="9" t="s">
        <v>32</v>
      </c>
      <c r="N2" s="8" t="s">
        <v>31</v>
      </c>
      <c r="O2" s="9" t="s">
        <v>32</v>
      </c>
      <c r="P2" s="8" t="s">
        <v>31</v>
      </c>
      <c r="Q2" s="9" t="s">
        <v>32</v>
      </c>
      <c r="R2" s="8" t="s">
        <v>31</v>
      </c>
      <c r="S2" s="9" t="s">
        <v>32</v>
      </c>
      <c r="T2" s="8" t="s">
        <v>31</v>
      </c>
      <c r="U2" s="9" t="s">
        <v>32</v>
      </c>
      <c r="V2" s="8" t="s">
        <v>31</v>
      </c>
      <c r="W2" s="9" t="s">
        <v>32</v>
      </c>
      <c r="X2" s="8" t="s">
        <v>31</v>
      </c>
      <c r="Y2" s="9" t="s">
        <v>32</v>
      </c>
      <c r="Z2" s="8" t="s">
        <v>31</v>
      </c>
      <c r="AA2" s="9" t="s">
        <v>32</v>
      </c>
      <c r="AB2" s="8" t="s">
        <v>31</v>
      </c>
      <c r="AC2" s="9" t="s">
        <v>32</v>
      </c>
    </row>
    <row r="3" spans="1:29" ht="11.25">
      <c r="A3" s="1" t="s">
        <v>33</v>
      </c>
      <c r="B3" s="10">
        <f>'Raw Data'!B3</f>
        <v>37540</v>
      </c>
      <c r="C3" s="11">
        <f>'Raw Data'!C3</f>
        <v>37540</v>
      </c>
      <c r="D3" s="10">
        <f>'Raw Data'!D3</f>
        <v>37546</v>
      </c>
      <c r="E3" s="11">
        <f>'Raw Data'!E3</f>
        <v>37546</v>
      </c>
      <c r="F3" s="10">
        <f>'Raw Data'!H3</f>
        <v>37554</v>
      </c>
      <c r="G3" s="11">
        <f>'Raw Data'!I3</f>
        <v>37554</v>
      </c>
      <c r="H3" s="10">
        <f>'Raw Data'!L3</f>
        <v>37566</v>
      </c>
      <c r="I3" s="11">
        <f>'Raw Data'!M3</f>
        <v>37566</v>
      </c>
      <c r="J3" s="10">
        <f>'Raw Data'!N3</f>
        <v>37575</v>
      </c>
      <c r="K3" s="11">
        <f>'Raw Data'!O3</f>
        <v>37575</v>
      </c>
      <c r="L3" s="10">
        <f>'Raw Data'!P3</f>
        <v>37575</v>
      </c>
      <c r="M3" s="11">
        <f>'Raw Data'!Q3</f>
        <v>37575</v>
      </c>
      <c r="N3" s="10">
        <f>'Raw Data'!R3</f>
        <v>37589</v>
      </c>
      <c r="O3" s="11">
        <f>'Raw Data'!S3</f>
        <v>37589</v>
      </c>
      <c r="P3" s="10">
        <f>'Raw Data'!T3</f>
        <v>37606</v>
      </c>
      <c r="Q3" s="11">
        <f>'Raw Data'!U3</f>
        <v>37606</v>
      </c>
      <c r="R3" s="10">
        <f>'Raw Data'!V3</f>
        <v>37642</v>
      </c>
      <c r="S3" s="11">
        <f>'Raw Data'!W3</f>
        <v>37642</v>
      </c>
      <c r="T3" s="10">
        <f>'Raw Data'!X3</f>
        <v>37657</v>
      </c>
      <c r="U3" s="11">
        <f>'Raw Data'!Y3</f>
        <v>37657</v>
      </c>
      <c r="V3" s="10">
        <f>'Raw Data'!Z3</f>
        <v>37672</v>
      </c>
      <c r="W3" s="11">
        <f>'Raw Data'!AA3</f>
        <v>37672</v>
      </c>
      <c r="X3" s="10">
        <f>'Raw Data'!AB3</f>
        <v>37697</v>
      </c>
      <c r="Y3" s="11">
        <f>'Raw Data'!AC3</f>
        <v>37697</v>
      </c>
      <c r="Z3" s="10">
        <f>'Raw Data'!AD3</f>
        <v>37718</v>
      </c>
      <c r="AA3" s="11">
        <f>'Raw Data'!AE3</f>
        <v>37718</v>
      </c>
      <c r="AB3" s="10">
        <f>'Raw Data'!AF3</f>
        <v>0</v>
      </c>
      <c r="AC3" s="11">
        <f>'Raw Data'!AG3</f>
        <v>0</v>
      </c>
    </row>
    <row r="4" spans="1:29" ht="11.25">
      <c r="A4" s="4" t="s">
        <v>40</v>
      </c>
      <c r="B4" s="12">
        <f>'Raw Data'!B4-AVERAGE('Raw Data'!B41,'Raw Data'!D41)</f>
        <v>0.005087</v>
      </c>
      <c r="C4" s="13">
        <f>'Raw Data'!C4-AVERAGE('Raw Data'!C41,'Raw Data'!E41)</f>
        <v>0.0050895</v>
      </c>
      <c r="D4" s="12">
        <f>'Raw Data'!D4</f>
        <v>0.005086</v>
      </c>
      <c r="E4" s="13">
        <f>'Raw Data'!E4</f>
        <v>0.005089</v>
      </c>
      <c r="F4" s="12">
        <f>'Raw Data'!H4</f>
        <v>0.005086</v>
      </c>
      <c r="G4" s="13">
        <f>'Raw Data'!I4</f>
        <v>0.005088</v>
      </c>
      <c r="H4" s="12">
        <f>'Raw Data'!L4</f>
        <v>0.005086</v>
      </c>
      <c r="I4" s="40">
        <f>'Raw Data'!M4</f>
        <v>0.005089</v>
      </c>
      <c r="J4" s="12">
        <f>'Raw Data'!N4</f>
        <v>0.005086</v>
      </c>
      <c r="K4" s="13">
        <f>'Raw Data'!O4</f>
        <v>0.005088</v>
      </c>
      <c r="L4" s="12">
        <f>'Raw Data'!P4</f>
        <v>0.005089</v>
      </c>
      <c r="M4" s="13">
        <f>'Raw Data'!Q4</f>
        <v>0.005086</v>
      </c>
      <c r="N4" s="12">
        <f>'Raw Data'!R4</f>
        <v>0.005086</v>
      </c>
      <c r="O4" s="13">
        <f>'Raw Data'!S4</f>
        <v>0.005088</v>
      </c>
      <c r="P4" s="12">
        <f>'Raw Data'!T4</f>
        <v>0.005084</v>
      </c>
      <c r="Q4" s="13">
        <f>'Raw Data'!U4</f>
        <v>0.005087</v>
      </c>
      <c r="R4" s="12">
        <v>0.005082</v>
      </c>
      <c r="S4" s="13">
        <v>0.005085</v>
      </c>
      <c r="T4" s="12">
        <f>'Raw Data'!X4</f>
        <v>0.005084</v>
      </c>
      <c r="U4" s="13">
        <f>'Raw Data'!Y4</f>
        <v>0.005087</v>
      </c>
      <c r="V4" s="12">
        <f>'Raw Data'!Z4</f>
        <v>0.005085</v>
      </c>
      <c r="W4" s="13">
        <f>'Raw Data'!AA4</f>
        <v>0.005088</v>
      </c>
      <c r="X4" s="12">
        <f>'Raw Data'!AB4</f>
        <v>0.005083</v>
      </c>
      <c r="Y4" s="13">
        <f>'Raw Data'!AC4</f>
        <v>0.005086</v>
      </c>
      <c r="Z4" s="12">
        <f>'Raw Data'!AD4</f>
        <v>0.005082</v>
      </c>
      <c r="AA4" s="13">
        <f>'Raw Data'!AE4</f>
        <v>0.005085</v>
      </c>
      <c r="AB4" s="12">
        <f>'Raw Data'!AF4</f>
        <v>0.005078</v>
      </c>
      <c r="AC4" s="13">
        <f>'Raw Data'!AG4</f>
        <v>0.005081</v>
      </c>
    </row>
    <row r="5" spans="1:29" ht="11.25">
      <c r="A5" s="1" t="s">
        <v>39</v>
      </c>
      <c r="B5" s="14">
        <f>'Raw Data'!B5-AVERAGE('Raw Data'!B42,'Raw Data'!D42)</f>
        <v>0.045240999999999996</v>
      </c>
      <c r="C5" s="15">
        <f>'Raw Data'!C5-AVERAGE('Raw Data'!C42,'Raw Data'!E42)</f>
        <v>-0.06670899999999999</v>
      </c>
      <c r="D5" s="14">
        <f>'Raw Data'!D5</f>
        <v>0.084841</v>
      </c>
      <c r="E5" s="15">
        <f>'Raw Data'!E5</f>
        <v>-0.147301</v>
      </c>
      <c r="F5" s="14">
        <f>'Raw Data'!H5</f>
        <v>0.001313</v>
      </c>
      <c r="G5" s="15">
        <f>'Raw Data'!I5</f>
        <v>0.01008</v>
      </c>
      <c r="H5" s="14">
        <f>'Raw Data'!L5</f>
        <v>-0.000393</v>
      </c>
      <c r="I5" s="15">
        <f>'Raw Data'!M5</f>
        <v>0.00332</v>
      </c>
      <c r="J5" s="14">
        <f>'Raw Data'!N5</f>
        <v>-0.000548</v>
      </c>
      <c r="K5" s="15">
        <f>'Raw Data'!O5</f>
        <v>0.003454</v>
      </c>
      <c r="L5" s="14">
        <f>'Raw Data'!P5</f>
        <v>0.012785</v>
      </c>
      <c r="M5" s="15">
        <f>'Raw Data'!Q5</f>
        <v>0.002138</v>
      </c>
      <c r="N5" s="14">
        <f>'Raw Data'!R5</f>
        <v>6.3E-05</v>
      </c>
      <c r="O5" s="15">
        <f>'Raw Data'!S5</f>
        <v>0.005476</v>
      </c>
      <c r="P5" s="14">
        <f>'Raw Data'!T5</f>
        <v>0.000387</v>
      </c>
      <c r="Q5" s="15">
        <f>'Raw Data'!U5</f>
        <v>0.009044</v>
      </c>
      <c r="R5" s="14">
        <v>0.002179</v>
      </c>
      <c r="S5" s="15">
        <v>0.007975</v>
      </c>
      <c r="T5" s="14">
        <f>'Raw Data'!X5</f>
        <v>0.001048</v>
      </c>
      <c r="U5" s="15">
        <f>'Raw Data'!Y5</f>
        <v>0.010635</v>
      </c>
      <c r="V5" s="14">
        <f>'Raw Data'!Z5</f>
        <v>0.001298</v>
      </c>
      <c r="W5" s="15">
        <f>'Raw Data'!AA5</f>
        <v>0.009706</v>
      </c>
      <c r="X5" s="14">
        <f>'Raw Data'!AB5</f>
        <v>0.001779</v>
      </c>
      <c r="Y5" s="15">
        <f>'Raw Data'!AC5</f>
        <v>0.00451</v>
      </c>
      <c r="Z5" s="14">
        <f>'Raw Data'!AD5</f>
        <v>0.000488</v>
      </c>
      <c r="AA5" s="15">
        <f>'Raw Data'!AE5</f>
        <v>0.005542</v>
      </c>
      <c r="AB5" s="14">
        <f>'Raw Data'!AF5</f>
        <v>0.001989</v>
      </c>
      <c r="AC5" s="15">
        <f>'Raw Data'!AG5</f>
        <v>0.009074</v>
      </c>
    </row>
    <row r="6" spans="1:29" ht="11.25">
      <c r="A6" s="1" t="s">
        <v>0</v>
      </c>
      <c r="B6" s="14">
        <f>'Raw Data'!B6-AVERAGE('Raw Data'!B43,'Raw Data'!D43)</f>
        <v>10000</v>
      </c>
      <c r="C6" s="15">
        <f>'Raw Data'!C6-AVERAGE('Raw Data'!C43,'Raw Data'!E43)</f>
        <v>10000</v>
      </c>
      <c r="D6" s="14">
        <f>'Raw Data'!D6</f>
        <v>10000</v>
      </c>
      <c r="E6" s="15">
        <f>'Raw Data'!E6</f>
        <v>10000</v>
      </c>
      <c r="F6" s="14">
        <f>'Raw Data'!H6</f>
        <v>10000</v>
      </c>
      <c r="G6" s="15">
        <f>'Raw Data'!I6</f>
        <v>10000</v>
      </c>
      <c r="H6" s="14">
        <f>'Raw Data'!L6</f>
        <v>10000</v>
      </c>
      <c r="I6" s="15">
        <f>'Raw Data'!M6</f>
        <v>10000</v>
      </c>
      <c r="J6" s="14">
        <f>'Raw Data'!N6</f>
        <v>10000</v>
      </c>
      <c r="K6" s="15">
        <f>'Raw Data'!O6</f>
        <v>10000</v>
      </c>
      <c r="L6" s="14">
        <f>'Raw Data'!P6</f>
        <v>10000</v>
      </c>
      <c r="M6" s="15">
        <f>'Raw Data'!Q6</f>
        <v>10000</v>
      </c>
      <c r="N6" s="14">
        <f>'Raw Data'!R6</f>
        <v>10000</v>
      </c>
      <c r="O6" s="15">
        <f>'Raw Data'!S6</f>
        <v>10000</v>
      </c>
      <c r="P6" s="14">
        <f>'Raw Data'!T6</f>
        <v>10000</v>
      </c>
      <c r="Q6" s="15">
        <f>'Raw Data'!U6</f>
        <v>10000</v>
      </c>
      <c r="R6" s="14">
        <v>10000</v>
      </c>
      <c r="S6" s="15">
        <v>10000</v>
      </c>
      <c r="T6" s="14">
        <f>'Raw Data'!X6</f>
        <v>10000</v>
      </c>
      <c r="U6" s="15">
        <f>'Raw Data'!Y6</f>
        <v>10000</v>
      </c>
      <c r="V6" s="14">
        <f>'Raw Data'!Z6</f>
        <v>10000</v>
      </c>
      <c r="W6" s="15">
        <f>'Raw Data'!AA6</f>
        <v>10000</v>
      </c>
      <c r="X6" s="14">
        <f>'Raw Data'!AB6</f>
        <v>10000</v>
      </c>
      <c r="Y6" s="15">
        <f>'Raw Data'!AC6</f>
        <v>10000</v>
      </c>
      <c r="Z6" s="14">
        <f>'Raw Data'!AD6</f>
        <v>10000</v>
      </c>
      <c r="AA6" s="15">
        <f>'Raw Data'!AE6</f>
        <v>10000</v>
      </c>
      <c r="AB6" s="14">
        <f>'Raw Data'!AF6</f>
        <v>10000</v>
      </c>
      <c r="AC6" s="15">
        <f>'Raw Data'!AG6</f>
        <v>10000</v>
      </c>
    </row>
    <row r="7" spans="1:29" ht="11.25">
      <c r="A7" s="1" t="s">
        <v>1</v>
      </c>
      <c r="B7" s="14">
        <f>'Raw Data'!B7-AVERAGE('Raw Data'!B44,'Raw Data'!D44)</f>
        <v>-0.955786</v>
      </c>
      <c r="C7" s="15">
        <f>'Raw Data'!C7-AVERAGE('Raw Data'!C44,'Raw Data'!E44)</f>
        <v>0.5636397000000001</v>
      </c>
      <c r="D7" s="14">
        <f>'Raw Data'!D7</f>
        <v>-0.8319869</v>
      </c>
      <c r="E7" s="15">
        <f>'Raw Data'!E7</f>
        <v>0.5935664</v>
      </c>
      <c r="F7" s="14">
        <f>'Raw Data'!H7</f>
        <v>-0.8714633</v>
      </c>
      <c r="G7" s="15">
        <f>'Raw Data'!I7</f>
        <v>0.5679807</v>
      </c>
      <c r="H7" s="14">
        <f>'Raw Data'!L7</f>
        <v>-1.416647</v>
      </c>
      <c r="I7" s="15">
        <f>'Raw Data'!M7</f>
        <v>0.5239223</v>
      </c>
      <c r="J7" s="14">
        <f>'Raw Data'!N7</f>
        <v>-1.440147</v>
      </c>
      <c r="K7" s="15">
        <f>'Raw Data'!O7</f>
        <v>0.5523504</v>
      </c>
      <c r="L7" s="14">
        <f>-'Raw Data'!P7</f>
        <v>-1.708107</v>
      </c>
      <c r="M7" s="15">
        <f>-'Raw Data'!Q7</f>
        <v>0.2728005</v>
      </c>
      <c r="N7" s="14">
        <f>'Raw Data'!R7</f>
        <v>-1.592241</v>
      </c>
      <c r="O7" s="15">
        <f>'Raw Data'!S7</f>
        <v>0.4678559</v>
      </c>
      <c r="P7" s="14">
        <f>'Raw Data'!T7</f>
        <v>-1.602677</v>
      </c>
      <c r="Q7" s="15">
        <f>'Raw Data'!U7</f>
        <v>0.612806</v>
      </c>
      <c r="R7" s="14">
        <v>-1.22498</v>
      </c>
      <c r="S7" s="15">
        <v>0.4929085</v>
      </c>
      <c r="T7" s="14">
        <f>'Raw Data'!X7</f>
        <v>-1.140977</v>
      </c>
      <c r="U7" s="15">
        <f>'Raw Data'!Y7</f>
        <v>0.6315338</v>
      </c>
      <c r="V7" s="14">
        <f>'Raw Data'!Z7</f>
        <v>-1.232848</v>
      </c>
      <c r="W7" s="15">
        <f>'Raw Data'!AA7</f>
        <v>0.5920716</v>
      </c>
      <c r="X7" s="14">
        <f>'Raw Data'!AB7</f>
        <v>-1.037086</v>
      </c>
      <c r="Y7" s="15">
        <f>'Raw Data'!AC7</f>
        <v>0.5486409</v>
      </c>
      <c r="Z7" s="14">
        <f>'Raw Data'!AD7</f>
        <v>-1.204656</v>
      </c>
      <c r="AA7" s="15">
        <f>'Raw Data'!AE7</f>
        <v>0.6157087</v>
      </c>
      <c r="AB7" s="14">
        <f>'Raw Data'!AF7</f>
        <v>-1.460583</v>
      </c>
      <c r="AC7" s="15">
        <f>'Raw Data'!AG7</f>
        <v>0.5761422</v>
      </c>
    </row>
    <row r="8" spans="1:29" ht="11.25">
      <c r="A8" s="1" t="s">
        <v>2</v>
      </c>
      <c r="B8" s="14">
        <f>'Raw Data'!B8-AVERAGE('Raw Data'!B45,'Raw Data'!D45)</f>
        <v>5.0968955</v>
      </c>
      <c r="C8" s="15">
        <f>'Raw Data'!C8-AVERAGE('Raw Data'!C45,'Raw Data'!E45)</f>
        <v>5.214014499999999</v>
      </c>
      <c r="D8" s="14">
        <f>'Raw Data'!D8</f>
        <v>4.910439</v>
      </c>
      <c r="E8" s="15">
        <f>'Raw Data'!E8</f>
        <v>5.011011</v>
      </c>
      <c r="F8" s="14">
        <f>'Raw Data'!H8</f>
        <v>4.82836</v>
      </c>
      <c r="G8" s="15">
        <f>'Raw Data'!I8</f>
        <v>4.998377</v>
      </c>
      <c r="H8" s="41">
        <f>'Raw Data'!L8</f>
        <v>4.359537</v>
      </c>
      <c r="I8" s="42">
        <f>'Raw Data'!M8</f>
        <v>4.874032</v>
      </c>
      <c r="J8" s="14">
        <f>'Raw Data'!N8</f>
        <v>4.362949</v>
      </c>
      <c r="K8" s="15">
        <f>'Raw Data'!O8</f>
        <v>4.876655</v>
      </c>
      <c r="L8" s="14">
        <f>'Raw Data'!P8</f>
        <v>4.29903</v>
      </c>
      <c r="M8" s="15">
        <f>'Raw Data'!Q8</f>
        <v>4.946813</v>
      </c>
      <c r="N8" s="14">
        <f>'Raw Data'!R8</f>
        <v>4.087148</v>
      </c>
      <c r="O8" s="15">
        <f>'Raw Data'!S8</f>
        <v>4.811305</v>
      </c>
      <c r="P8" s="14">
        <f>'Raw Data'!T8</f>
        <v>2.249693</v>
      </c>
      <c r="Q8" s="15">
        <f>'Raw Data'!U8</f>
        <v>2.916126</v>
      </c>
      <c r="R8" s="14">
        <v>0.2933527</v>
      </c>
      <c r="S8" s="15">
        <v>1.088393</v>
      </c>
      <c r="T8" s="14">
        <f>'Raw Data'!X8</f>
        <v>3.235041</v>
      </c>
      <c r="U8" s="15">
        <f>'Raw Data'!Y8</f>
        <v>3.787137</v>
      </c>
      <c r="V8" s="14">
        <f>'Raw Data'!Z8</f>
        <v>3.791296</v>
      </c>
      <c r="W8" s="15">
        <f>'Raw Data'!AA8</f>
        <v>4.285991</v>
      </c>
      <c r="X8" s="14">
        <f>'Raw Data'!AB8</f>
        <v>1.369549</v>
      </c>
      <c r="Y8" s="15">
        <f>'Raw Data'!AC8</f>
        <v>1.858342</v>
      </c>
      <c r="Z8" s="14">
        <f>'Raw Data'!AD8</f>
        <v>0.1288334</v>
      </c>
      <c r="AA8" s="15">
        <f>'Raw Data'!AE8</f>
        <v>0.6537449</v>
      </c>
      <c r="AB8" s="14">
        <f>'Raw Data'!AF8</f>
        <v>-3.543587</v>
      </c>
      <c r="AC8" s="15">
        <f>'Raw Data'!AG8</f>
        <v>-2.641499</v>
      </c>
    </row>
    <row r="9" spans="1:29" ht="11.25">
      <c r="A9" s="1" t="s">
        <v>3</v>
      </c>
      <c r="B9" s="14">
        <f>'Raw Data'!B9-AVERAGE('Raw Data'!B46,'Raw Data'!D46)</f>
        <v>-0.75230555</v>
      </c>
      <c r="C9" s="15">
        <f>'Raw Data'!C9-AVERAGE('Raw Data'!C46,'Raw Data'!E46)</f>
        <v>0.12414729999999999</v>
      </c>
      <c r="D9" s="14">
        <f>'Raw Data'!D9</f>
        <v>-0.8335063</v>
      </c>
      <c r="E9" s="15">
        <f>'Raw Data'!E9</f>
        <v>0.167547</v>
      </c>
      <c r="F9" s="14">
        <f>'Raw Data'!H9</f>
        <v>-0.8279701</v>
      </c>
      <c r="G9" s="15">
        <f>'Raw Data'!I9</f>
        <v>0.1697396</v>
      </c>
      <c r="H9" s="41">
        <f>'Raw Data'!L9</f>
        <v>-0.7570852</v>
      </c>
      <c r="I9" s="42">
        <f>'Raw Data'!M9</f>
        <v>0.1414771</v>
      </c>
      <c r="J9" s="14">
        <f>'Raw Data'!N9</f>
        <v>-0.7549237</v>
      </c>
      <c r="K9" s="15">
        <f>'Raw Data'!O9</f>
        <v>0.1352015</v>
      </c>
      <c r="L9" s="14">
        <f>-'Raw Data'!P9</f>
        <v>-0.7567591</v>
      </c>
      <c r="M9" s="15">
        <f>-'Raw Data'!Q9</f>
        <v>0.1305716</v>
      </c>
      <c r="N9" s="14">
        <f>'Raw Data'!R9</f>
        <v>-0.7767301</v>
      </c>
      <c r="O9" s="15">
        <f>'Raw Data'!S9</f>
        <v>0.1295354</v>
      </c>
      <c r="P9" s="14">
        <f>'Raw Data'!T9</f>
        <v>-0.7713911</v>
      </c>
      <c r="Q9" s="15">
        <f>'Raw Data'!U9</f>
        <v>0.173058</v>
      </c>
      <c r="R9" s="14">
        <v>-0.8384425</v>
      </c>
      <c r="S9" s="15">
        <v>0.08627557</v>
      </c>
      <c r="T9" s="14">
        <f>'Raw Data'!X9</f>
        <v>-0.8665103</v>
      </c>
      <c r="U9" s="15">
        <f>'Raw Data'!Y9</f>
        <v>0.1388519</v>
      </c>
      <c r="V9" s="14">
        <f>'Raw Data'!Z9</f>
        <v>-0.8221579</v>
      </c>
      <c r="W9" s="15">
        <f>'Raw Data'!AA9</f>
        <v>0.1098252</v>
      </c>
      <c r="X9" s="14">
        <f>'Raw Data'!AB9</f>
        <v>-0.7752779</v>
      </c>
      <c r="Y9" s="15">
        <f>'Raw Data'!AC9</f>
        <v>0.1022561</v>
      </c>
      <c r="Z9" s="14">
        <f>'Raw Data'!AD9</f>
        <v>-0.7619682</v>
      </c>
      <c r="AA9" s="15">
        <f>'Raw Data'!AE9</f>
        <v>0.104905</v>
      </c>
      <c r="AB9" s="14">
        <f>'Raw Data'!AF9</f>
        <v>-0.8037205</v>
      </c>
      <c r="AC9" s="15">
        <f>'Raw Data'!AG9</f>
        <v>0.1029171</v>
      </c>
    </row>
    <row r="10" spans="1:29" ht="11.25">
      <c r="A10" s="1" t="s">
        <v>4</v>
      </c>
      <c r="B10" s="14">
        <f>'Raw Data'!B10-AVERAGE('Raw Data'!B47,'Raw Data'!D47)</f>
        <v>1.0019075000000002</v>
      </c>
      <c r="C10" s="15">
        <f>'Raw Data'!C10-AVERAGE('Raw Data'!C47,'Raw Data'!E47)</f>
        <v>1.0727365</v>
      </c>
      <c r="D10" s="14">
        <f>'Raw Data'!D10</f>
        <v>0.988634</v>
      </c>
      <c r="E10" s="15">
        <f>'Raw Data'!E10</f>
        <v>1.11618</v>
      </c>
      <c r="F10" s="14">
        <f>'Raw Data'!H10</f>
        <v>1.017259</v>
      </c>
      <c r="G10" s="15">
        <f>'Raw Data'!I10</f>
        <v>1.129486</v>
      </c>
      <c r="H10" s="41">
        <f>'Raw Data'!L10</f>
        <v>1.325196</v>
      </c>
      <c r="I10" s="42">
        <f>'Raw Data'!M10</f>
        <v>1.225298</v>
      </c>
      <c r="J10" s="14">
        <f>'Raw Data'!N10</f>
        <v>1.321636</v>
      </c>
      <c r="K10" s="15">
        <f>'Raw Data'!O10</f>
        <v>1.234281</v>
      </c>
      <c r="L10" s="14">
        <f>'Raw Data'!P10</f>
        <v>1.323329</v>
      </c>
      <c r="M10" s="15">
        <f>'Raw Data'!Q10</f>
        <v>1.236205</v>
      </c>
      <c r="N10" s="14">
        <f>'Raw Data'!R10</f>
        <v>1.375515</v>
      </c>
      <c r="O10" s="15">
        <f>'Raw Data'!S10</f>
        <v>1.222935</v>
      </c>
      <c r="P10" s="14">
        <f>'Raw Data'!T10</f>
        <v>0.9631786</v>
      </c>
      <c r="Q10" s="15">
        <f>'Raw Data'!U10</f>
        <v>0.7879135</v>
      </c>
      <c r="R10" s="14">
        <v>0.5240206</v>
      </c>
      <c r="S10" s="15">
        <v>0.3439882</v>
      </c>
      <c r="T10" s="14">
        <f>'Raw Data'!X10</f>
        <v>1.347765</v>
      </c>
      <c r="U10" s="15">
        <f>'Raw Data'!Y10</f>
        <v>1.211257</v>
      </c>
      <c r="V10" s="14">
        <f>'Raw Data'!Z10</f>
        <v>1.480921</v>
      </c>
      <c r="W10" s="15">
        <f>'Raw Data'!AA10</f>
        <v>1.280907</v>
      </c>
      <c r="X10" s="14">
        <f>'Raw Data'!AB10</f>
        <v>1.158192</v>
      </c>
      <c r="Y10" s="15">
        <f>'Raw Data'!AC10</f>
        <v>0.9573221</v>
      </c>
      <c r="Z10" s="14">
        <f>'Raw Data'!AD10</f>
        <v>1.168411</v>
      </c>
      <c r="AA10" s="15">
        <f>'Raw Data'!AE10</f>
        <v>0.9068296</v>
      </c>
      <c r="AB10" s="14">
        <f>'Raw Data'!AF10</f>
        <v>0.6768486</v>
      </c>
      <c r="AC10" s="15">
        <f>'Raw Data'!AG10</f>
        <v>0.3586543</v>
      </c>
    </row>
    <row r="11" spans="1:29" ht="11.25">
      <c r="A11" s="1" t="s">
        <v>5</v>
      </c>
      <c r="B11" s="14">
        <f>'Raw Data'!B11-AVERAGE('Raw Data'!B48,'Raw Data'!D48)</f>
        <v>-0.11481849999999999</v>
      </c>
      <c r="C11" s="15">
        <f>'Raw Data'!C11-AVERAGE('Raw Data'!C48,'Raw Data'!E48)</f>
        <v>0.01039098885</v>
      </c>
      <c r="D11" s="14">
        <f>'Raw Data'!D11</f>
        <v>-0.1224344</v>
      </c>
      <c r="E11" s="15">
        <f>'Raw Data'!E11</f>
        <v>-0.0008235213</v>
      </c>
      <c r="F11" s="14">
        <f>'Raw Data'!H11</f>
        <v>-0.1220741</v>
      </c>
      <c r="G11" s="15">
        <f>'Raw Data'!I11</f>
        <v>0.0052608</v>
      </c>
      <c r="H11" s="41">
        <f>'Raw Data'!L11</f>
        <v>-0.066263</v>
      </c>
      <c r="I11" s="42">
        <f>'Raw Data'!M11</f>
        <v>-0.02616634</v>
      </c>
      <c r="J11" s="14">
        <f>'Raw Data'!N11</f>
        <v>-0.07153116</v>
      </c>
      <c r="K11" s="15">
        <f>'Raw Data'!O11</f>
        <v>-0.0308192</v>
      </c>
      <c r="L11" s="14">
        <f>-'Raw Data'!P11</f>
        <v>-0.07248428</v>
      </c>
      <c r="M11" s="15">
        <f>-'Raw Data'!Q11</f>
        <v>-0.02781911</v>
      </c>
      <c r="N11" s="14">
        <f>'Raw Data'!R11</f>
        <v>-0.03606496</v>
      </c>
      <c r="O11" s="15">
        <f>'Raw Data'!S11</f>
        <v>-0.02149881</v>
      </c>
      <c r="P11" s="14">
        <f>'Raw Data'!T11</f>
        <v>-0.03139991</v>
      </c>
      <c r="Q11" s="15">
        <f>'Raw Data'!U11</f>
        <v>-0.02005715</v>
      </c>
      <c r="R11" s="14">
        <v>-0.05531183</v>
      </c>
      <c r="S11" s="15">
        <v>-0.04987017</v>
      </c>
      <c r="T11" s="14">
        <f>'Raw Data'!X11</f>
        <v>-0.05479548</v>
      </c>
      <c r="U11" s="15">
        <f>'Raw Data'!Y11</f>
        <v>-0.04929981</v>
      </c>
      <c r="V11" s="14">
        <f>'Raw Data'!Z11</f>
        <v>-0.007893043</v>
      </c>
      <c r="W11" s="15">
        <f>'Raw Data'!AA11</f>
        <v>-0.05338467</v>
      </c>
      <c r="X11" s="14">
        <f>'Raw Data'!AB11</f>
        <v>0.01462174</v>
      </c>
      <c r="Y11" s="15">
        <f>'Raw Data'!AC11</f>
        <v>-0.05384647</v>
      </c>
      <c r="Z11" s="14">
        <f>'Raw Data'!AD11</f>
        <v>0.003237736</v>
      </c>
      <c r="AA11" s="15">
        <f>'Raw Data'!AE11</f>
        <v>-0.0523042</v>
      </c>
      <c r="AB11" s="14">
        <f>'Raw Data'!AF11</f>
        <v>0.04939496</v>
      </c>
      <c r="AC11" s="15">
        <f>'Raw Data'!AG11</f>
        <v>-0.06619431</v>
      </c>
    </row>
    <row r="12" spans="1:29" ht="11.25">
      <c r="A12" s="1" t="s">
        <v>6</v>
      </c>
      <c r="B12" s="14">
        <f>'Raw Data'!B12-AVERAGE('Raw Data'!B49,'Raw Data'!D49)</f>
        <v>0.7407851000000001</v>
      </c>
      <c r="C12" s="15">
        <f>'Raw Data'!C12-AVERAGE('Raw Data'!C49,'Raw Data'!E49)</f>
        <v>0.7779851</v>
      </c>
      <c r="D12" s="14">
        <f>'Raw Data'!D12</f>
        <v>0.7535867</v>
      </c>
      <c r="E12" s="15">
        <f>'Raw Data'!E12</f>
        <v>0.7659171</v>
      </c>
      <c r="F12" s="14">
        <f>'Raw Data'!H12</f>
        <v>0.743585</v>
      </c>
      <c r="G12" s="15">
        <f>'Raw Data'!I12</f>
        <v>0.7570245</v>
      </c>
      <c r="H12" s="41">
        <f>'Raw Data'!L12</f>
        <v>0.6937372</v>
      </c>
      <c r="I12" s="42">
        <f>'Raw Data'!M12</f>
        <v>0.7632616</v>
      </c>
      <c r="J12" s="14">
        <f>'Raw Data'!N12</f>
        <v>0.6956823</v>
      </c>
      <c r="K12" s="15">
        <f>'Raw Data'!O12</f>
        <v>0.765713</v>
      </c>
      <c r="L12" s="14">
        <f>'Raw Data'!P12</f>
        <v>0.6958254</v>
      </c>
      <c r="M12" s="15">
        <f>'Raw Data'!Q12</f>
        <v>0.7648734</v>
      </c>
      <c r="N12" s="14">
        <f>'Raw Data'!R12</f>
        <v>0.7069769</v>
      </c>
      <c r="O12" s="15">
        <f>'Raw Data'!S12</f>
        <v>0.7552152</v>
      </c>
      <c r="P12" s="14">
        <f>'Raw Data'!T12</f>
        <v>0.5772227</v>
      </c>
      <c r="Q12" s="15">
        <f>'Raw Data'!U12</f>
        <v>0.6170967</v>
      </c>
      <c r="R12" s="14">
        <v>0.4411174</v>
      </c>
      <c r="S12" s="15">
        <v>0.4759874</v>
      </c>
      <c r="T12" s="14">
        <f>'Raw Data'!X12</f>
        <v>0.7392835</v>
      </c>
      <c r="U12" s="15">
        <f>'Raw Data'!Y12</f>
        <v>0.7505376</v>
      </c>
      <c r="V12" s="14">
        <f>'Raw Data'!Z12</f>
        <v>0.7494722</v>
      </c>
      <c r="W12" s="15">
        <f>'Raw Data'!AA12</f>
        <v>0.7397622</v>
      </c>
      <c r="X12" s="14">
        <f>'Raw Data'!AB12</f>
        <v>0.5620293</v>
      </c>
      <c r="Y12" s="15">
        <f>'Raw Data'!AC12</f>
        <v>0.5612563</v>
      </c>
      <c r="Z12" s="14">
        <f>'Raw Data'!AD12</f>
        <v>0.5420083</v>
      </c>
      <c r="AA12" s="15">
        <f>'Raw Data'!AE12</f>
        <v>0.5618152</v>
      </c>
      <c r="AB12" s="14">
        <f>'Raw Data'!AF12</f>
        <v>0.3546907</v>
      </c>
      <c r="AC12" s="15">
        <f>'Raw Data'!AG12</f>
        <v>0.3795921</v>
      </c>
    </row>
    <row r="13" spans="1:29" ht="11.25">
      <c r="A13" s="1" t="s">
        <v>7</v>
      </c>
      <c r="B13" s="14">
        <f>'Raw Data'!B13-AVERAGE('Raw Data'!B50,'Raw Data'!D50)</f>
        <v>-0.07749924</v>
      </c>
      <c r="C13" s="15">
        <f>'Raw Data'!C13-AVERAGE('Raw Data'!C50,'Raw Data'!E50)</f>
        <v>0.041155155000000006</v>
      </c>
      <c r="D13" s="14">
        <f>'Raw Data'!D13</f>
        <v>-0.06332504</v>
      </c>
      <c r="E13" s="15">
        <f>'Raw Data'!E13</f>
        <v>0.03502331</v>
      </c>
      <c r="F13" s="14">
        <f>'Raw Data'!H13</f>
        <v>-0.06739355</v>
      </c>
      <c r="G13" s="15">
        <f>'Raw Data'!I13</f>
        <v>0.04187165</v>
      </c>
      <c r="H13" s="14">
        <f>'Raw Data'!L13</f>
        <v>-0.107579</v>
      </c>
      <c r="I13" s="15">
        <f>'Raw Data'!M13</f>
        <v>0.03841554</v>
      </c>
      <c r="J13" s="14">
        <f>'Raw Data'!N13</f>
        <v>-0.1053142</v>
      </c>
      <c r="K13" s="15">
        <f>'Raw Data'!O13</f>
        <v>0.04045196</v>
      </c>
      <c r="L13" s="14">
        <f>-'Raw Data'!P13</f>
        <v>-0.1060679</v>
      </c>
      <c r="M13" s="15">
        <f>-'Raw Data'!Q13</f>
        <v>0.03629017</v>
      </c>
      <c r="N13" s="14">
        <f>'Raw Data'!R13</f>
        <v>-0.1099464</v>
      </c>
      <c r="O13" s="15">
        <f>'Raw Data'!S13</f>
        <v>0.04374782</v>
      </c>
      <c r="P13" s="14">
        <f>'Raw Data'!T13</f>
        <v>-0.1068791</v>
      </c>
      <c r="Q13" s="15">
        <f>'Raw Data'!U13</f>
        <v>0.04417214</v>
      </c>
      <c r="R13" s="14">
        <v>-0.1003695</v>
      </c>
      <c r="S13" s="15">
        <v>0.03705595</v>
      </c>
      <c r="T13" s="14">
        <f>'Raw Data'!X13</f>
        <v>-0.09298145</v>
      </c>
      <c r="U13" s="15">
        <f>'Raw Data'!Y13</f>
        <v>0.04492709</v>
      </c>
      <c r="V13" s="14">
        <f>'Raw Data'!Z13</f>
        <v>-0.0912786</v>
      </c>
      <c r="W13" s="15">
        <f>'Raw Data'!AA13</f>
        <v>0.04578398</v>
      </c>
      <c r="X13" s="14">
        <f>'Raw Data'!AB13</f>
        <v>-0.092984</v>
      </c>
      <c r="Y13" s="15">
        <f>'Raw Data'!AC13</f>
        <v>0.0410611</v>
      </c>
      <c r="Z13" s="14">
        <f>'Raw Data'!AD13</f>
        <v>-0.09848979</v>
      </c>
      <c r="AA13" s="15">
        <f>'Raw Data'!AE13</f>
        <v>0.04563811</v>
      </c>
      <c r="AB13" s="14">
        <f>'Raw Data'!AF13</f>
        <v>-0.1103842</v>
      </c>
      <c r="AC13" s="15">
        <f>'Raw Data'!AG13</f>
        <v>0.04761088</v>
      </c>
    </row>
    <row r="14" spans="1:29" ht="11.25">
      <c r="A14" s="1" t="s">
        <v>8</v>
      </c>
      <c r="B14" s="14">
        <f>'Raw Data'!B14-AVERAGE('Raw Data'!B51,'Raw Data'!D51)</f>
        <v>0.38636159999999997</v>
      </c>
      <c r="C14" s="15">
        <f>'Raw Data'!C14-AVERAGE('Raw Data'!C51,'Raw Data'!E51)</f>
        <v>0.35349850000000005</v>
      </c>
      <c r="D14" s="14">
        <f>'Raw Data'!D14</f>
        <v>0.381505</v>
      </c>
      <c r="E14" s="15">
        <f>'Raw Data'!E14</f>
        <v>0.3552773</v>
      </c>
      <c r="F14" s="14">
        <f>'Raw Data'!H14</f>
        <v>0.3770524</v>
      </c>
      <c r="G14" s="15">
        <f>'Raw Data'!I14</f>
        <v>0.3553725</v>
      </c>
      <c r="H14" s="14">
        <f>'Raw Data'!L14</f>
        <v>0.3858111</v>
      </c>
      <c r="I14" s="15">
        <f>'Raw Data'!M14</f>
        <v>0.3608472</v>
      </c>
      <c r="J14" s="14">
        <f>'Raw Data'!N14</f>
        <v>0.3864136</v>
      </c>
      <c r="K14" s="15">
        <f>'Raw Data'!O14</f>
        <v>0.3615899</v>
      </c>
      <c r="L14" s="14">
        <f>'Raw Data'!P14</f>
        <v>0.3853152</v>
      </c>
      <c r="M14" s="15">
        <f>'Raw Data'!Q14</f>
        <v>0.358709</v>
      </c>
      <c r="N14" s="14">
        <f>'Raw Data'!R14</f>
        <v>0.381404</v>
      </c>
      <c r="O14" s="15">
        <f>'Raw Data'!S14</f>
        <v>0.3607744</v>
      </c>
      <c r="P14" s="14">
        <f>'Raw Data'!T14</f>
        <v>0.3468813</v>
      </c>
      <c r="Q14" s="15">
        <f>'Raw Data'!U14</f>
        <v>0.3269108</v>
      </c>
      <c r="R14" s="14">
        <v>0.3113961</v>
      </c>
      <c r="S14" s="15">
        <v>0.2933494</v>
      </c>
      <c r="T14" s="14">
        <f>'Raw Data'!X14</f>
        <v>0.3771683</v>
      </c>
      <c r="U14" s="15">
        <f>'Raw Data'!Y14</f>
        <v>0.3551803</v>
      </c>
      <c r="V14" s="14">
        <f>'Raw Data'!Z14</f>
        <v>0.3716657</v>
      </c>
      <c r="W14" s="15">
        <f>'Raw Data'!AA14</f>
        <v>0.3564067</v>
      </c>
      <c r="X14" s="14">
        <f>'Raw Data'!AB14</f>
        <v>0.3565574</v>
      </c>
      <c r="Y14" s="15">
        <f>'Raw Data'!AC14</f>
        <v>0.3418548</v>
      </c>
      <c r="Z14" s="14">
        <f>'Raw Data'!AD14</f>
        <v>0.3596381</v>
      </c>
      <c r="AA14" s="15">
        <f>'Raw Data'!AE14</f>
        <v>0.3417808</v>
      </c>
      <c r="AB14" s="14">
        <f>'Raw Data'!AF14</f>
        <v>0.3210971</v>
      </c>
      <c r="AC14" s="15">
        <f>'Raw Data'!AG14</f>
        <v>0.3050739</v>
      </c>
    </row>
    <row r="15" spans="1:29" ht="11.25">
      <c r="A15" s="1" t="s">
        <v>9</v>
      </c>
      <c r="B15" s="14">
        <f>'Raw Data'!B15-AVERAGE('Raw Data'!B52,'Raw Data'!D52)</f>
        <v>-0.000935567</v>
      </c>
      <c r="C15" s="15">
        <f>'Raw Data'!C15-AVERAGE('Raw Data'!C52,'Raw Data'!E52)</f>
        <v>-0.008105965</v>
      </c>
      <c r="D15" s="14">
        <f>'Raw Data'!D15</f>
        <v>-0.001871134</v>
      </c>
      <c r="E15" s="15">
        <f>'Raw Data'!E15</f>
        <v>-0.01621193</v>
      </c>
      <c r="F15" s="14">
        <f>'Raw Data'!H15</f>
        <v>0</v>
      </c>
      <c r="G15" s="15">
        <f>'Raw Data'!I15</f>
        <v>0</v>
      </c>
      <c r="H15" s="14">
        <f>'Raw Data'!L15</f>
        <v>0</v>
      </c>
      <c r="I15" s="15">
        <f>'Raw Data'!M15</f>
        <v>0</v>
      </c>
      <c r="J15" s="14">
        <f>'Raw Data'!N15</f>
        <v>0</v>
      </c>
      <c r="K15" s="15">
        <f>'Raw Data'!O15</f>
        <v>0</v>
      </c>
      <c r="L15" s="14">
        <f>-'Raw Data'!P15</f>
        <v>0</v>
      </c>
      <c r="M15" s="15">
        <f>-'Raw Data'!Q15</f>
        <v>0</v>
      </c>
      <c r="N15" s="14">
        <f>'Raw Data'!R15</f>
        <v>0</v>
      </c>
      <c r="O15" s="15">
        <f>'Raw Data'!S15</f>
        <v>0</v>
      </c>
      <c r="P15" s="14">
        <f>'Raw Data'!T15</f>
        <v>0</v>
      </c>
      <c r="Q15" s="15">
        <f>'Raw Data'!U15</f>
        <v>0</v>
      </c>
      <c r="R15" s="14">
        <v>0</v>
      </c>
      <c r="S15" s="15">
        <v>0</v>
      </c>
      <c r="T15" s="14">
        <f>'Raw Data'!X15</f>
        <v>0</v>
      </c>
      <c r="U15" s="15">
        <f>'Raw Data'!Y15</f>
        <v>0</v>
      </c>
      <c r="V15" s="14">
        <f>'Raw Data'!Z15</f>
        <v>0</v>
      </c>
      <c r="W15" s="15">
        <f>'Raw Data'!AA15</f>
        <v>0</v>
      </c>
      <c r="X15" s="14">
        <f>'Raw Data'!AB15</f>
        <v>0</v>
      </c>
      <c r="Y15" s="15">
        <f>'Raw Data'!AC15</f>
        <v>0</v>
      </c>
      <c r="Z15" s="14">
        <f>'Raw Data'!AD15</f>
        <v>0</v>
      </c>
      <c r="AA15" s="15">
        <f>'Raw Data'!AE15</f>
        <v>0</v>
      </c>
      <c r="AB15" s="14">
        <f>'Raw Data'!AF15</f>
        <v>0</v>
      </c>
      <c r="AC15" s="15">
        <f>'Raw Data'!AG15</f>
        <v>0</v>
      </c>
    </row>
    <row r="16" spans="1:29" ht="11.25">
      <c r="A16" s="1" t="s">
        <v>10</v>
      </c>
      <c r="B16" s="14">
        <f>'Raw Data'!B16-AVERAGE('Raw Data'!B53,'Raw Data'!D53)</f>
        <v>0.71613115</v>
      </c>
      <c r="C16" s="15">
        <f>'Raw Data'!C16-AVERAGE('Raw Data'!C53,'Raw Data'!E53)</f>
        <v>0.7281586499999999</v>
      </c>
      <c r="D16" s="14">
        <f>'Raw Data'!D16</f>
        <v>0.7114463</v>
      </c>
      <c r="E16" s="15">
        <f>'Raw Data'!E16</f>
        <v>0.7274486</v>
      </c>
      <c r="F16" s="14">
        <f>'Raw Data'!H16</f>
        <v>0.712541</v>
      </c>
      <c r="G16" s="15">
        <f>'Raw Data'!I16</f>
        <v>0.7277714</v>
      </c>
      <c r="H16" s="14">
        <f>'Raw Data'!L16</f>
        <v>0.7169454</v>
      </c>
      <c r="I16" s="15">
        <f>'Raw Data'!M16</f>
        <v>0.7279988</v>
      </c>
      <c r="J16" s="14">
        <f>'Raw Data'!N16</f>
        <v>0.7183949</v>
      </c>
      <c r="K16" s="15">
        <f>'Raw Data'!O16</f>
        <v>0.7290202</v>
      </c>
      <c r="L16" s="14">
        <f>'Raw Data'!P16</f>
        <v>0.7159052</v>
      </c>
      <c r="M16" s="15">
        <f>'Raw Data'!Q16</f>
        <v>0.7291274</v>
      </c>
      <c r="N16" s="14">
        <f>'Raw Data'!R16</f>
        <v>0.7153731</v>
      </c>
      <c r="O16" s="15">
        <f>'Raw Data'!S16</f>
        <v>0.7272964</v>
      </c>
      <c r="P16" s="14">
        <f>'Raw Data'!T16</f>
        <v>0.6981498</v>
      </c>
      <c r="Q16" s="15">
        <f>'Raw Data'!U16</f>
        <v>0.7148827</v>
      </c>
      <c r="R16" s="14">
        <v>0.6839006</v>
      </c>
      <c r="S16" s="15">
        <v>0.6990692</v>
      </c>
      <c r="T16" s="14">
        <f>'Raw Data'!X16</f>
        <v>0.7121942</v>
      </c>
      <c r="U16" s="15">
        <f>'Raw Data'!Y16</f>
        <v>0.728225</v>
      </c>
      <c r="V16" s="14">
        <f>'Raw Data'!Z16</f>
        <v>0.7102632</v>
      </c>
      <c r="W16" s="15">
        <f>'Raw Data'!AA16</f>
        <v>0.7263806</v>
      </c>
      <c r="X16" s="14">
        <f>'Raw Data'!AB16</f>
        <v>0.6897746</v>
      </c>
      <c r="Y16" s="15">
        <f>'Raw Data'!AC16</f>
        <v>0.710228</v>
      </c>
      <c r="Z16" s="14">
        <f>'Raw Data'!AD16</f>
        <v>0.694268</v>
      </c>
      <c r="AA16" s="15">
        <f>'Raw Data'!AE16</f>
        <v>0.7102433</v>
      </c>
      <c r="AB16" s="14">
        <f>'Raw Data'!AF16</f>
        <v>0.675113</v>
      </c>
      <c r="AC16" s="15">
        <f>'Raw Data'!AG16</f>
        <v>0.6912539</v>
      </c>
    </row>
    <row r="17" spans="1:29" ht="11.25">
      <c r="A17" s="1" t="s">
        <v>11</v>
      </c>
      <c r="B17" s="14">
        <f>'Raw Data'!B17-AVERAGE('Raw Data'!B54,'Raw Data'!D54)</f>
        <v>-0.014338410000000001</v>
      </c>
      <c r="C17" s="15">
        <f>'Raw Data'!C17-AVERAGE('Raw Data'!C54,'Raw Data'!E54)</f>
        <v>0.006720476499999999</v>
      </c>
      <c r="D17" s="14">
        <f>'Raw Data'!D17</f>
        <v>-0.01241732</v>
      </c>
      <c r="E17" s="15">
        <f>'Raw Data'!E17</f>
        <v>0.006501926</v>
      </c>
      <c r="F17" s="14">
        <f>'Raw Data'!H17</f>
        <v>-0.01381793</v>
      </c>
      <c r="G17" s="15">
        <f>'Raw Data'!I17</f>
        <v>0.007995944</v>
      </c>
      <c r="H17" s="14">
        <f>'Raw Data'!L17</f>
        <v>-0.01883069</v>
      </c>
      <c r="I17" s="15">
        <f>'Raw Data'!M17</f>
        <v>0.008531502</v>
      </c>
      <c r="J17" s="14">
        <f>'Raw Data'!N17</f>
        <v>-0.01861227</v>
      </c>
      <c r="K17" s="15">
        <f>'Raw Data'!O17</f>
        <v>0.008939126</v>
      </c>
      <c r="L17" s="14">
        <f>-'Raw Data'!P17</f>
        <v>-0.019542</v>
      </c>
      <c r="M17" s="15">
        <f>-'Raw Data'!Q17</f>
        <v>0.008954553</v>
      </c>
      <c r="N17" s="14">
        <f>'Raw Data'!R17</f>
        <v>-0.02001377</v>
      </c>
      <c r="O17" s="15">
        <f>'Raw Data'!S17</f>
        <v>0.008874679</v>
      </c>
      <c r="P17" s="14">
        <f>'Raw Data'!T17</f>
        <v>-0.01853747</v>
      </c>
      <c r="Q17" s="15">
        <f>'Raw Data'!U17</f>
        <v>0.009937981</v>
      </c>
      <c r="R17" s="14">
        <v>-0.01852977</v>
      </c>
      <c r="S17" s="15">
        <v>0.007957442</v>
      </c>
      <c r="T17" s="14">
        <f>'Raw Data'!X17</f>
        <v>-0.0154107</v>
      </c>
      <c r="U17" s="15">
        <f>'Raw Data'!Y17</f>
        <v>0.009030197</v>
      </c>
      <c r="V17" s="14">
        <f>'Raw Data'!Z17</f>
        <v>-0.01628558</v>
      </c>
      <c r="W17" s="15">
        <f>'Raw Data'!AA17</f>
        <v>0.00962443</v>
      </c>
      <c r="X17" s="14">
        <f>'Raw Data'!AB17</f>
        <v>-0.01887489</v>
      </c>
      <c r="Y17" s="15">
        <f>'Raw Data'!AC17</f>
        <v>0.009274358</v>
      </c>
      <c r="Z17" s="14">
        <f>'Raw Data'!AD17</f>
        <v>-0.01759912</v>
      </c>
      <c r="AA17" s="15">
        <f>'Raw Data'!AE17</f>
        <v>0.01072944</v>
      </c>
      <c r="AB17" s="14">
        <f>'Raw Data'!AF17</f>
        <v>-0.0195273</v>
      </c>
      <c r="AC17" s="15">
        <f>'Raw Data'!AG17</f>
        <v>0.0103485</v>
      </c>
    </row>
    <row r="18" spans="1:29" ht="11.25">
      <c r="A18" s="1" t="s">
        <v>12</v>
      </c>
      <c r="B18" s="14">
        <f>'Raw Data'!B18-AVERAGE('Raw Data'!B55,'Raw Data'!D55)</f>
        <v>0.08573343</v>
      </c>
      <c r="C18" s="15">
        <f>'Raw Data'!C18-AVERAGE('Raw Data'!C55,'Raw Data'!E55)</f>
        <v>0.090878635</v>
      </c>
      <c r="D18" s="14">
        <f>'Raw Data'!D18</f>
        <v>0.08773667</v>
      </c>
      <c r="E18" s="15">
        <f>'Raw Data'!E18</f>
        <v>0.09090177</v>
      </c>
      <c r="F18" s="14">
        <f>'Raw Data'!H18</f>
        <v>0.08716744</v>
      </c>
      <c r="G18" s="15">
        <f>'Raw Data'!I18</f>
        <v>0.09052679</v>
      </c>
      <c r="H18" s="14">
        <f>'Raw Data'!L18</f>
        <v>0.0821658</v>
      </c>
      <c r="I18" s="15">
        <f>'Raw Data'!M18</f>
        <v>0.09003939</v>
      </c>
      <c r="J18" s="14">
        <f>'Raw Data'!N18</f>
        <v>0.0823755</v>
      </c>
      <c r="K18" s="15">
        <f>'Raw Data'!O18</f>
        <v>0.0903264</v>
      </c>
      <c r="L18" s="14">
        <f>'Raw Data'!P18</f>
        <v>0.08428028</v>
      </c>
      <c r="M18" s="15">
        <f>'Raw Data'!Q18</f>
        <v>0.09095438</v>
      </c>
      <c r="N18" s="14">
        <f>'Raw Data'!R18</f>
        <v>0.08376021</v>
      </c>
      <c r="O18" s="15">
        <f>'Raw Data'!S18</f>
        <v>0.08969456</v>
      </c>
      <c r="P18" s="14">
        <f>'Raw Data'!T18</f>
        <v>0.07611034</v>
      </c>
      <c r="Q18" s="15">
        <f>'Raw Data'!U18</f>
        <v>0.08476327</v>
      </c>
      <c r="R18" s="14">
        <v>0.06848915</v>
      </c>
      <c r="S18" s="15">
        <v>0.07633821</v>
      </c>
      <c r="T18" s="14">
        <f>'Raw Data'!X18</f>
        <v>0.08342297</v>
      </c>
      <c r="U18" s="15">
        <f>'Raw Data'!Y18</f>
        <v>0.08898128</v>
      </c>
      <c r="V18" s="14">
        <f>'Raw Data'!Z18</f>
        <v>0.08318527</v>
      </c>
      <c r="W18" s="15">
        <f>'Raw Data'!AA18</f>
        <v>0.08909588</v>
      </c>
      <c r="X18" s="14">
        <f>'Raw Data'!AB18</f>
        <v>0.07721153</v>
      </c>
      <c r="Y18" s="15">
        <f>'Raw Data'!AC18</f>
        <v>0.08401413</v>
      </c>
      <c r="Z18" s="14">
        <f>'Raw Data'!AD18</f>
        <v>0.07475765</v>
      </c>
      <c r="AA18" s="15">
        <f>'Raw Data'!AE18</f>
        <v>0.08219972</v>
      </c>
      <c r="AB18" s="14">
        <f>'Raw Data'!AF18</f>
        <v>0.06571278</v>
      </c>
      <c r="AC18" s="15">
        <f>'Raw Data'!AG18</f>
        <v>0.07408083</v>
      </c>
    </row>
    <row r="19" spans="1:29" ht="11.25">
      <c r="A19" s="1" t="s">
        <v>13</v>
      </c>
      <c r="B19" s="14">
        <f>'Raw Data'!B19-AVERAGE('Raw Data'!B56,'Raw Data'!D56)</f>
        <v>-0.0024419795</v>
      </c>
      <c r="C19" s="15">
        <f>'Raw Data'!C19-AVERAGE('Raw Data'!C56,'Raw Data'!E56)</f>
        <v>-0.006834767</v>
      </c>
      <c r="D19" s="14">
        <f>'Raw Data'!D19</f>
        <v>-0.003792803</v>
      </c>
      <c r="E19" s="15">
        <f>'Raw Data'!E19</f>
        <v>-0.008693657</v>
      </c>
      <c r="F19" s="14">
        <f>'Raw Data'!H19</f>
        <v>-0.003604783</v>
      </c>
      <c r="G19" s="15">
        <f>'Raw Data'!I19</f>
        <v>-0.008259588</v>
      </c>
      <c r="H19" s="14">
        <f>'Raw Data'!L19</f>
        <v>-0.004145286</v>
      </c>
      <c r="I19" s="15">
        <f>'Raw Data'!M19</f>
        <v>-0.003656852</v>
      </c>
      <c r="J19" s="14">
        <f>'Raw Data'!N19</f>
        <v>-0.004034647</v>
      </c>
      <c r="K19" s="15">
        <f>'Raw Data'!O19</f>
        <v>-0.003125945</v>
      </c>
      <c r="L19" s="14">
        <f>-'Raw Data'!P19</f>
        <v>0.01091238</v>
      </c>
      <c r="M19" s="15">
        <f>-'Raw Data'!Q19</f>
        <v>0.007770312</v>
      </c>
      <c r="N19" s="14">
        <f>'Raw Data'!R19</f>
        <v>-0.004472786</v>
      </c>
      <c r="O19" s="15">
        <f>'Raw Data'!S19</f>
        <v>-0.003439349</v>
      </c>
      <c r="P19" s="14">
        <f>'Raw Data'!T19</f>
        <v>-0.003761854</v>
      </c>
      <c r="Q19" s="15">
        <f>'Raw Data'!U19</f>
        <v>-0.006392011</v>
      </c>
      <c r="R19" s="14">
        <v>-0.004810853</v>
      </c>
      <c r="S19" s="15">
        <v>-0.003939423</v>
      </c>
      <c r="T19" s="14">
        <f>'Raw Data'!X19</f>
        <v>-0.003613913</v>
      </c>
      <c r="U19" s="15">
        <f>'Raw Data'!Y19</f>
        <v>-0.0088223</v>
      </c>
      <c r="V19" s="14">
        <f>'Raw Data'!Z19</f>
        <v>-0.005282205</v>
      </c>
      <c r="W19" s="15">
        <f>'Raw Data'!AA19</f>
        <v>-0.007755978</v>
      </c>
      <c r="X19" s="14">
        <f>'Raw Data'!AB19</f>
        <v>-0.004274594</v>
      </c>
      <c r="Y19" s="15">
        <f>'Raw Data'!AC19</f>
        <v>-0.003693419</v>
      </c>
      <c r="Z19" s="14">
        <f>'Raw Data'!AD19</f>
        <v>-0.003549461</v>
      </c>
      <c r="AA19" s="15">
        <f>'Raw Data'!AE19</f>
        <v>-0.002801575</v>
      </c>
      <c r="AB19" s="14">
        <f>'Raw Data'!AF19</f>
        <v>-0.002957675</v>
      </c>
      <c r="AC19" s="15">
        <f>'Raw Data'!AG19</f>
        <v>-0.005530088</v>
      </c>
    </row>
    <row r="20" spans="1:29" ht="11.25">
      <c r="A20" s="1" t="s">
        <v>14</v>
      </c>
      <c r="B20" s="14">
        <f>'Raw Data'!B20-AVERAGE('Raw Data'!B57,'Raw Data'!D57)</f>
        <v>0.025045265</v>
      </c>
      <c r="C20" s="15">
        <f>'Raw Data'!C20-AVERAGE('Raw Data'!C57,'Raw Data'!E57)</f>
        <v>0.023830715000000002</v>
      </c>
      <c r="D20" s="14">
        <f>'Raw Data'!D20</f>
        <v>0.02176174</v>
      </c>
      <c r="E20" s="15">
        <f>'Raw Data'!E20</f>
        <v>0.02004389</v>
      </c>
      <c r="F20" s="14">
        <f>'Raw Data'!H20</f>
        <v>0.02252935</v>
      </c>
      <c r="G20" s="15">
        <f>'Raw Data'!I20</f>
        <v>0.01962657</v>
      </c>
      <c r="H20" s="14">
        <f>'Raw Data'!L20</f>
        <v>0.02190112</v>
      </c>
      <c r="I20" s="15">
        <f>'Raw Data'!M20</f>
        <v>0.01900406</v>
      </c>
      <c r="J20" s="14">
        <f>'Raw Data'!N20</f>
        <v>0.0214869</v>
      </c>
      <c r="K20" s="15">
        <f>'Raw Data'!O20</f>
        <v>0.0192799</v>
      </c>
      <c r="L20" s="14">
        <f>'Raw Data'!P20</f>
        <v>0.0223073</v>
      </c>
      <c r="M20" s="15">
        <f>'Raw Data'!Q20</f>
        <v>0.02159469</v>
      </c>
      <c r="N20" s="14">
        <f>'Raw Data'!R20</f>
        <v>0.02162329</v>
      </c>
      <c r="O20" s="15">
        <f>'Raw Data'!S20</f>
        <v>0.02173382</v>
      </c>
      <c r="P20" s="14">
        <f>'Raw Data'!T20</f>
        <v>0.02079077</v>
      </c>
      <c r="Q20" s="15">
        <f>'Raw Data'!U20</f>
        <v>0.01340882</v>
      </c>
      <c r="R20" s="14">
        <v>0.01910149</v>
      </c>
      <c r="S20" s="15">
        <v>0.01900276</v>
      </c>
      <c r="T20" s="14">
        <f>'Raw Data'!X20</f>
        <v>0.02426205</v>
      </c>
      <c r="U20" s="15">
        <f>'Raw Data'!Y20</f>
        <v>0.02344146</v>
      </c>
      <c r="V20" s="14">
        <f>'Raw Data'!Z20</f>
        <v>0.025001</v>
      </c>
      <c r="W20" s="15">
        <f>'Raw Data'!AA20</f>
        <v>0.02399246</v>
      </c>
      <c r="X20" s="14">
        <f>'Raw Data'!AB20</f>
        <v>0.02137879</v>
      </c>
      <c r="Y20" s="15">
        <f>'Raw Data'!AC20</f>
        <v>0.01673535</v>
      </c>
      <c r="Z20" s="14">
        <f>'Raw Data'!AD20</f>
        <v>0.02349685</v>
      </c>
      <c r="AA20" s="15">
        <f>'Raw Data'!AE20</f>
        <v>0.02099809</v>
      </c>
      <c r="AB20" s="14">
        <f>'Raw Data'!AF20</f>
        <v>0.01683248</v>
      </c>
      <c r="AC20" s="15">
        <f>'Raw Data'!AG20</f>
        <v>0.01041652</v>
      </c>
    </row>
    <row r="21" spans="1:36" ht="11.25">
      <c r="A21" s="1" t="s">
        <v>15</v>
      </c>
      <c r="B21" s="14">
        <f>'Raw Data'!B21-AVERAGE('Raw Data'!B58,'Raw Data'!D58)</f>
        <v>0.45240903499999996</v>
      </c>
      <c r="C21" s="15">
        <f>'Raw Data'!C21-AVERAGE('Raw Data'!C58,'Raw Data'!E58)</f>
        <v>-0.6670933215</v>
      </c>
      <c r="D21" s="14">
        <f>'Raw Data'!D21</f>
        <v>0.8484079</v>
      </c>
      <c r="E21" s="15">
        <f>'Raw Data'!E21</f>
        <v>-1.473013</v>
      </c>
      <c r="F21" s="14">
        <f>'Raw Data'!H21</f>
        <v>0.01312584</v>
      </c>
      <c r="G21" s="15">
        <f>'Raw Data'!I21</f>
        <v>0.1007965</v>
      </c>
      <c r="H21" s="14">
        <f>'Raw Data'!L21</f>
        <v>-0.003926907</v>
      </c>
      <c r="I21" s="15">
        <f>'Raw Data'!M21</f>
        <v>0.03319999</v>
      </c>
      <c r="J21" s="14">
        <f>'Raw Data'!N21</f>
        <v>-0.005476343</v>
      </c>
      <c r="K21" s="15">
        <f>'Raw Data'!O21</f>
        <v>0.03454127</v>
      </c>
      <c r="L21" s="14">
        <f>'Raw Data'!P21</f>
        <v>0.127852</v>
      </c>
      <c r="M21" s="15">
        <f>'Raw Data'!Q21</f>
        <v>0.02138452</v>
      </c>
      <c r="N21" s="14">
        <f>'Raw Data'!R21</f>
        <v>0.0006293823</v>
      </c>
      <c r="O21" s="15">
        <f>'Raw Data'!S21</f>
        <v>0.05476495</v>
      </c>
      <c r="P21" s="14">
        <f>'Raw Data'!T21</f>
        <v>0.003867166</v>
      </c>
      <c r="Q21" s="15">
        <f>'Raw Data'!U21</f>
        <v>0.09044305</v>
      </c>
      <c r="R21" s="14">
        <v>0.02178779</v>
      </c>
      <c r="S21" s="15">
        <v>0.07974578</v>
      </c>
      <c r="T21" s="14">
        <f>'Raw Data'!X21</f>
        <v>0.01047533</v>
      </c>
      <c r="U21" s="15">
        <f>'Raw Data'!Y21</f>
        <v>0.1063488</v>
      </c>
      <c r="V21" s="14">
        <f>'Raw Data'!Z21</f>
        <v>0.01297856</v>
      </c>
      <c r="W21" s="15">
        <f>'Raw Data'!AA21</f>
        <v>0.09706377</v>
      </c>
      <c r="X21" s="14">
        <f>'Raw Data'!AB21</f>
        <v>0.01778846</v>
      </c>
      <c r="Y21" s="15">
        <f>'Raw Data'!AC21</f>
        <v>0.04510257</v>
      </c>
      <c r="Z21" s="14">
        <f>'Raw Data'!AD21</f>
        <v>0.004879309</v>
      </c>
      <c r="AA21" s="15">
        <f>'Raw Data'!AE21</f>
        <v>0.05541916</v>
      </c>
      <c r="AB21" s="14">
        <f>'Raw Data'!AF21</f>
        <v>0.01989179</v>
      </c>
      <c r="AC21" s="15">
        <f>'Raw Data'!AG21</f>
        <v>0.09074177</v>
      </c>
      <c r="AE21" s="2" t="s">
        <v>125</v>
      </c>
      <c r="AF21" s="2" t="s">
        <v>123</v>
      </c>
      <c r="AG21" s="2" t="s">
        <v>124</v>
      </c>
      <c r="AH21" s="1" t="s">
        <v>126</v>
      </c>
      <c r="AI21" s="1" t="s">
        <v>127</v>
      </c>
      <c r="AJ21" s="1" t="s">
        <v>128</v>
      </c>
    </row>
    <row r="22" spans="1:36" s="79" customFormat="1" ht="11.25">
      <c r="A22" s="79" t="s">
        <v>16</v>
      </c>
      <c r="B22" s="41">
        <f>'Raw Data'!B22-AVERAGE('Raw Data'!B59,'Raw Data'!D59)</f>
        <v>0.7826764000000002</v>
      </c>
      <c r="C22" s="42">
        <f>'Raw Data'!C22-AVERAGE('Raw Data'!C59,'Raw Data'!E59)</f>
        <v>1.9390315</v>
      </c>
      <c r="D22" s="41">
        <f>'Raw Data'!D22</f>
        <v>0.6623221</v>
      </c>
      <c r="E22" s="42">
        <f>'Raw Data'!E22</f>
        <v>1.842002</v>
      </c>
      <c r="F22" s="41">
        <f>'Raw Data'!H22</f>
        <v>0.6213287</v>
      </c>
      <c r="G22" s="42">
        <f>'Raw Data'!I22</f>
        <v>1.779899</v>
      </c>
      <c r="H22" s="41">
        <f>'Raw Data'!L22</f>
        <v>0.004881724</v>
      </c>
      <c r="I22" s="42">
        <f>'Raw Data'!M22</f>
        <v>2.036501</v>
      </c>
      <c r="J22" s="41">
        <f>'Raw Data'!N22</f>
        <v>0.0692625</v>
      </c>
      <c r="K22" s="42">
        <f>'Raw Data'!O22</f>
        <v>2.041524</v>
      </c>
      <c r="L22" s="41">
        <f>-'Raw Data'!P22</f>
        <v>-1.893454</v>
      </c>
      <c r="M22" s="42">
        <f>-'Raw Data'!Q22</f>
        <v>0.009437042</v>
      </c>
      <c r="N22" s="41">
        <f>'Raw Data'!R22</f>
        <v>0.4537505</v>
      </c>
      <c r="O22" s="42">
        <f>'Raw Data'!S22</f>
        <v>2.141048</v>
      </c>
      <c r="P22" s="41">
        <f>'Raw Data'!T22</f>
        <v>0.9230891</v>
      </c>
      <c r="Q22" s="42">
        <f>'Raw Data'!U22</f>
        <v>2.309683</v>
      </c>
      <c r="R22" s="41">
        <v>1.088183</v>
      </c>
      <c r="S22" s="42">
        <v>2.225464</v>
      </c>
      <c r="T22" s="41">
        <f>'Raw Data'!X22</f>
        <v>1.031561</v>
      </c>
      <c r="U22" s="42">
        <f>'Raw Data'!Y22</f>
        <v>1.872474</v>
      </c>
      <c r="V22" s="41">
        <f>'Raw Data'!Z22</f>
        <v>0.7778868</v>
      </c>
      <c r="W22" s="42">
        <f>'Raw Data'!AA22</f>
        <v>2.094015</v>
      </c>
      <c r="X22" s="41">
        <f>'Raw Data'!AB22</f>
        <v>0.6679856</v>
      </c>
      <c r="Y22" s="42">
        <f>'Raw Data'!AC22</f>
        <v>2.235706</v>
      </c>
      <c r="Z22" s="41">
        <f>'Raw Data'!AD22</f>
        <v>0.8712394</v>
      </c>
      <c r="AA22" s="42">
        <f>'Raw Data'!AE22</f>
        <v>2.258157</v>
      </c>
      <c r="AB22" s="41">
        <f>'Raw Data'!AF22</f>
        <v>1.093597</v>
      </c>
      <c r="AC22" s="42">
        <f>'Raw Data'!AG22</f>
        <v>2.567041</v>
      </c>
      <c r="AE22" s="80">
        <f>(AB22-Z22)</f>
        <v>0.22235759999999993</v>
      </c>
      <c r="AF22" s="80">
        <f>AVERAGE(B22,D22,F22,H22,J22,N22,P22,R22,T22,V22,X22,Z22)</f>
        <v>0.6628472353333333</v>
      </c>
      <c r="AG22" s="80">
        <f>STDEV(Z22,X22,V22,T22,R22,P22,N22,J22,H22,F22,D22,B22)</f>
        <v>0.3419649064542659</v>
      </c>
      <c r="AH22" s="80">
        <f>AC22-AA22</f>
        <v>0.30888399999999994</v>
      </c>
      <c r="AI22" s="80">
        <f>AVERAGE(C22,E22,G22,I22,K22,O22,Q22,S22,U22,W22,Y22,AA22)</f>
        <v>2.064625375</v>
      </c>
      <c r="AJ22" s="80">
        <f>STDEV(AA22,Y22,W22,U22,S22,Q22,O22,K22,I22,G22,E22,C22)</f>
        <v>0.1768410798435498</v>
      </c>
    </row>
    <row r="23" spans="1:36" s="79" customFormat="1" ht="11.25">
      <c r="A23" s="79" t="s">
        <v>17</v>
      </c>
      <c r="B23" s="41">
        <f>'Raw Data'!B23-AVERAGE('Raw Data'!B60,'Raw Data'!D60)</f>
        <v>-0.1501103</v>
      </c>
      <c r="C23" s="42">
        <f>'Raw Data'!C23-AVERAGE('Raw Data'!C60,'Raw Data'!E60)</f>
        <v>0.16189735</v>
      </c>
      <c r="D23" s="41">
        <f>'Raw Data'!D23</f>
        <v>-0.1142094</v>
      </c>
      <c r="E23" s="42">
        <f>'Raw Data'!E23</f>
        <v>0.2157389</v>
      </c>
      <c r="F23" s="41">
        <f>'Raw Data'!H23</f>
        <v>-0.1060863</v>
      </c>
      <c r="G23" s="42">
        <f>'Raw Data'!I23</f>
        <v>0.2023428</v>
      </c>
      <c r="H23" s="41">
        <f>'Raw Data'!L23</f>
        <v>0.04434026</v>
      </c>
      <c r="I23" s="42">
        <f>'Raw Data'!M23</f>
        <v>0.164238</v>
      </c>
      <c r="J23" s="41">
        <f>'Raw Data'!N23</f>
        <v>0.03585547</v>
      </c>
      <c r="K23" s="42">
        <f>'Raw Data'!O23</f>
        <v>0.1625229</v>
      </c>
      <c r="L23" s="41">
        <f>'Raw Data'!P23</f>
        <v>-0.05120582</v>
      </c>
      <c r="M23" s="42">
        <f>'Raw Data'!Q23</f>
        <v>0.2517566</v>
      </c>
      <c r="N23" s="41">
        <f>'Raw Data'!R23</f>
        <v>0.175858</v>
      </c>
      <c r="O23" s="42">
        <f>'Raw Data'!S23</f>
        <v>0.1774313</v>
      </c>
      <c r="P23" s="41">
        <f>'Raw Data'!T23</f>
        <v>-0.2737256</v>
      </c>
      <c r="Q23" s="42">
        <f>'Raw Data'!U23</f>
        <v>0.2077637</v>
      </c>
      <c r="R23" s="41">
        <v>-0.3040163</v>
      </c>
      <c r="S23" s="42">
        <v>0.3006789</v>
      </c>
      <c r="T23" s="41">
        <f>'Raw Data'!X23</f>
        <v>-0.1782576</v>
      </c>
      <c r="U23" s="42">
        <f>'Raw Data'!Y23</f>
        <v>0.3785905</v>
      </c>
      <c r="V23" s="41">
        <f>'Raw Data'!Z23</f>
        <v>-0.05506969</v>
      </c>
      <c r="W23" s="42">
        <f>'Raw Data'!AA23</f>
        <v>0.4917397</v>
      </c>
      <c r="X23" s="41">
        <f>'Raw Data'!AB23</f>
        <v>-0.1780647</v>
      </c>
      <c r="Y23" s="42">
        <f>'Raw Data'!AC23</f>
        <v>0.4375305</v>
      </c>
      <c r="Z23" s="41">
        <f>'Raw Data'!AD23</f>
        <v>-0.1753176</v>
      </c>
      <c r="AA23" s="42">
        <f>'Raw Data'!AE23</f>
        <v>0.4611616</v>
      </c>
      <c r="AB23" s="41">
        <f>'Raw Data'!AF23</f>
        <v>-0.2074249</v>
      </c>
      <c r="AC23" s="42">
        <f>'Raw Data'!AG23</f>
        <v>0.5640688</v>
      </c>
      <c r="AE23" s="80"/>
      <c r="AF23" s="80"/>
      <c r="AG23" s="80"/>
      <c r="AH23" s="80"/>
      <c r="AI23" s="80"/>
      <c r="AJ23" s="80"/>
    </row>
    <row r="24" spans="1:36" s="79" customFormat="1" ht="11.25">
      <c r="A24" s="79" t="s">
        <v>18</v>
      </c>
      <c r="B24" s="41">
        <f>'Raw Data'!B24-AVERAGE('Raw Data'!B61,'Raw Data'!D61)</f>
        <v>-0.4191201</v>
      </c>
      <c r="C24" s="42">
        <f>'Raw Data'!C24-AVERAGE('Raw Data'!C61,'Raw Data'!E61)</f>
        <v>-0.6349722</v>
      </c>
      <c r="D24" s="41">
        <f>'Raw Data'!D24</f>
        <v>-0.4035019</v>
      </c>
      <c r="E24" s="42">
        <f>'Raw Data'!E24</f>
        <v>-0.5978709</v>
      </c>
      <c r="F24" s="41">
        <f>'Raw Data'!H24</f>
        <v>-0.4137638</v>
      </c>
      <c r="G24" s="42">
        <f>'Raw Data'!I24</f>
        <v>-0.5845654</v>
      </c>
      <c r="H24" s="41">
        <f>'Raw Data'!L24</f>
        <v>-0.3424895</v>
      </c>
      <c r="I24" s="42">
        <f>'Raw Data'!M24</f>
        <v>-0.5175392</v>
      </c>
      <c r="J24" s="41">
        <f>'Raw Data'!N24</f>
        <v>-0.347996</v>
      </c>
      <c r="K24" s="42">
        <f>'Raw Data'!O24</f>
        <v>-0.5178353</v>
      </c>
      <c r="L24" s="41">
        <f>-'Raw Data'!P24</f>
        <v>-0.3484388</v>
      </c>
      <c r="M24" s="42">
        <f>-'Raw Data'!Q24</f>
        <v>-0.510524</v>
      </c>
      <c r="N24" s="41">
        <f>'Raw Data'!R24</f>
        <v>-0.2209367</v>
      </c>
      <c r="O24" s="42">
        <f>'Raw Data'!S24</f>
        <v>-0.551429</v>
      </c>
      <c r="P24" s="41">
        <f>'Raw Data'!T24</f>
        <v>-0.3130245</v>
      </c>
      <c r="Q24" s="42">
        <f>'Raw Data'!U24</f>
        <v>-0.5400947</v>
      </c>
      <c r="R24" s="41">
        <v>-0.3133225</v>
      </c>
      <c r="S24" s="42">
        <v>-0.6956029</v>
      </c>
      <c r="T24" s="41">
        <f>'Raw Data'!X24</f>
        <v>-0.258731</v>
      </c>
      <c r="U24" s="42">
        <f>'Raw Data'!Y24</f>
        <v>-0.6767207</v>
      </c>
      <c r="V24" s="41">
        <f>'Raw Data'!Z24</f>
        <v>-0.1803501</v>
      </c>
      <c r="W24" s="42">
        <f>'Raw Data'!AA24</f>
        <v>-0.6683529</v>
      </c>
      <c r="X24" s="41">
        <f>'Raw Data'!AB24</f>
        <v>-0.2973111</v>
      </c>
      <c r="Y24" s="42">
        <f>'Raw Data'!AC24</f>
        <v>-0.5956582</v>
      </c>
      <c r="Z24" s="41">
        <f>'Raw Data'!AD24</f>
        <v>-0.3296308</v>
      </c>
      <c r="AA24" s="42">
        <f>'Raw Data'!AE24</f>
        <v>-0.7097381</v>
      </c>
      <c r="AB24" s="41">
        <f>'Raw Data'!AF24</f>
        <v>-0.4482116</v>
      </c>
      <c r="AC24" s="42">
        <f>'Raw Data'!AG24</f>
        <v>-0.6488511</v>
      </c>
      <c r="AE24" s="80">
        <f>(AB24-Z24)</f>
        <v>-0.11858079999999999</v>
      </c>
      <c r="AF24" s="80">
        <f>AVERAGE(B24,D24,F24,H24,J24,N24,P24,R24,T24,V24,X24,Z24)</f>
        <v>-0.3200148333333333</v>
      </c>
      <c r="AG24" s="80">
        <f>STDEV(Z24,X24,V24,T24,R24,P24,N24,J24,H24,F24,D24,B24)</f>
        <v>0.07425317265350678</v>
      </c>
      <c r="AH24" s="80">
        <f>AC24-AA24</f>
        <v>0.060887000000000024</v>
      </c>
      <c r="AI24" s="80">
        <f>AVERAGE(C24,E24,G24,I24,K24,O24,Q24,S24,U24,W24,Y24,AA24)</f>
        <v>-0.6075316249999999</v>
      </c>
      <c r="AJ24" s="80">
        <f>STDEV(AA24,Y24,W24,U24,S24,Q24,O24,K24,I24,G24,E24,C24)</f>
        <v>0.06878366596610481</v>
      </c>
    </row>
    <row r="25" spans="1:29" ht="11.25">
      <c r="A25" s="1" t="s">
        <v>19</v>
      </c>
      <c r="B25" s="14">
        <f>'Raw Data'!B25-AVERAGE('Raw Data'!B62,'Raw Data'!D62)</f>
        <v>-0.2899736</v>
      </c>
      <c r="C25" s="15">
        <f>'Raw Data'!C25-AVERAGE('Raw Data'!C62,'Raw Data'!E62)</f>
        <v>-0.0405477075</v>
      </c>
      <c r="D25" s="14">
        <f>'Raw Data'!D25</f>
        <v>-0.2588293</v>
      </c>
      <c r="E25" s="15">
        <f>'Raw Data'!E25</f>
        <v>-0.01272728</v>
      </c>
      <c r="F25" s="14">
        <f>'Raw Data'!H25</f>
        <v>-0.2594849</v>
      </c>
      <c r="G25" s="15">
        <f>'Raw Data'!I25</f>
        <v>-0.02066387</v>
      </c>
      <c r="H25" s="14">
        <f>'Raw Data'!L25</f>
        <v>-0.2233399</v>
      </c>
      <c r="I25" s="15">
        <f>'Raw Data'!M25</f>
        <v>-0.06572439</v>
      </c>
      <c r="J25" s="14">
        <f>'Raw Data'!N25</f>
        <v>-0.2287538</v>
      </c>
      <c r="K25" s="15">
        <f>'Raw Data'!O25</f>
        <v>-0.06357368</v>
      </c>
      <c r="L25" s="14">
        <f>'Raw Data'!P25</f>
        <v>-0.2311918</v>
      </c>
      <c r="M25" s="15">
        <f>'Raw Data'!Q25</f>
        <v>-0.06169436</v>
      </c>
      <c r="N25" s="14">
        <f>'Raw Data'!R25</f>
        <v>-0.2949063</v>
      </c>
      <c r="O25" s="15">
        <f>'Raw Data'!S25</f>
        <v>-0.08428075</v>
      </c>
      <c r="P25" s="14">
        <f>'Raw Data'!T25</f>
        <v>-0.4464036</v>
      </c>
      <c r="Q25" s="15">
        <f>'Raw Data'!U25</f>
        <v>-0.1187743</v>
      </c>
      <c r="R25" s="14">
        <v>-0.4138283</v>
      </c>
      <c r="S25" s="15">
        <v>-0.0994803</v>
      </c>
      <c r="T25" s="14">
        <f>'Raw Data'!X25</f>
        <v>-0.3704999</v>
      </c>
      <c r="U25" s="15">
        <f>'Raw Data'!Y25</f>
        <v>-0.06319374</v>
      </c>
      <c r="V25" s="14">
        <f>'Raw Data'!Z25</f>
        <v>-0.3856391</v>
      </c>
      <c r="W25" s="15">
        <f>'Raw Data'!AA25</f>
        <v>-0.05254</v>
      </c>
      <c r="X25" s="14">
        <f>'Raw Data'!AB25</f>
        <v>-0.3670807</v>
      </c>
      <c r="Y25" s="15">
        <f>'Raw Data'!AC25</f>
        <v>-0.1025634</v>
      </c>
      <c r="Z25" s="14">
        <f>'Raw Data'!AD25</f>
        <v>-0.3489485</v>
      </c>
      <c r="AA25" s="15">
        <f>'Raw Data'!AE25</f>
        <v>-0.1070523</v>
      </c>
      <c r="AB25" s="14">
        <f>'Raw Data'!AF25</f>
        <v>-0.3553485</v>
      </c>
      <c r="AC25" s="15">
        <f>'Raw Data'!AG25</f>
        <v>-0.1083933</v>
      </c>
    </row>
    <row r="26" spans="1:29" ht="11.25">
      <c r="A26" s="1" t="s">
        <v>20</v>
      </c>
      <c r="B26" s="14">
        <f>'Raw Data'!B26-AVERAGE('Raw Data'!B63,'Raw Data'!D63)</f>
        <v>0.024263372000000002</v>
      </c>
      <c r="C26" s="15">
        <f>'Raw Data'!C26-AVERAGE('Raw Data'!C63,'Raw Data'!E63)</f>
        <v>0.15650585</v>
      </c>
      <c r="D26" s="14">
        <f>'Raw Data'!D26</f>
        <v>0.02367669</v>
      </c>
      <c r="E26" s="15">
        <f>'Raw Data'!E26</f>
        <v>0.1498005</v>
      </c>
      <c r="F26" s="14">
        <f>'Raw Data'!H26</f>
        <v>0.01818068</v>
      </c>
      <c r="G26" s="15">
        <f>'Raw Data'!I26</f>
        <v>0.1512132</v>
      </c>
      <c r="H26" s="14">
        <f>'Raw Data'!L26</f>
        <v>0.001114019</v>
      </c>
      <c r="I26" s="15">
        <f>'Raw Data'!M26</f>
        <v>0.1614173</v>
      </c>
      <c r="J26" s="14">
        <f>'Raw Data'!N26</f>
        <v>0.001696885</v>
      </c>
      <c r="K26" s="15">
        <f>'Raw Data'!O26</f>
        <v>0.1611007</v>
      </c>
      <c r="L26" s="14">
        <f>-'Raw Data'!P26</f>
        <v>0.006461261</v>
      </c>
      <c r="M26" s="15">
        <f>-'Raw Data'!Q26</f>
        <v>0.1583974</v>
      </c>
      <c r="N26" s="14">
        <f>'Raw Data'!R26</f>
        <v>0.01001334</v>
      </c>
      <c r="O26" s="15">
        <f>'Raw Data'!S26</f>
        <v>0.1403407</v>
      </c>
      <c r="P26" s="14">
        <f>'Raw Data'!T26</f>
        <v>0.05921405</v>
      </c>
      <c r="Q26" s="15">
        <f>'Raw Data'!U26</f>
        <v>0.1170674</v>
      </c>
      <c r="R26" s="14">
        <v>0.01537254</v>
      </c>
      <c r="S26" s="15">
        <v>0.07758392</v>
      </c>
      <c r="T26" s="14">
        <f>'Raw Data'!X26</f>
        <v>0.02916224</v>
      </c>
      <c r="U26" s="15">
        <f>'Raw Data'!Y26</f>
        <v>0.1096443</v>
      </c>
      <c r="V26" s="14">
        <f>'Raw Data'!Z26</f>
        <v>0.04833006</v>
      </c>
      <c r="W26" s="15">
        <f>'Raw Data'!AA26</f>
        <v>0.1175021</v>
      </c>
      <c r="X26" s="14">
        <f>'Raw Data'!AB26</f>
        <v>0.0255736</v>
      </c>
      <c r="Y26" s="15">
        <f>'Raw Data'!AC26</f>
        <v>0.1209138</v>
      </c>
      <c r="Z26" s="14">
        <f>'Raw Data'!AD26</f>
        <v>0.05510936</v>
      </c>
      <c r="AA26" s="15">
        <f>'Raw Data'!AE26</f>
        <v>0.1173462</v>
      </c>
      <c r="AB26" s="14">
        <f>'Raw Data'!AF26</f>
        <v>0.05957228</v>
      </c>
      <c r="AC26" s="15">
        <f>'Raw Data'!AG26</f>
        <v>0.1088239</v>
      </c>
    </row>
    <row r="27" spans="1:29" ht="11.25">
      <c r="A27" s="1" t="s">
        <v>21</v>
      </c>
      <c r="B27" s="14">
        <f>'Raw Data'!B27-AVERAGE('Raw Data'!B64,'Raw Data'!D64)</f>
        <v>-0.12030674999999999</v>
      </c>
      <c r="C27" s="15">
        <f>'Raw Data'!C27-AVERAGE('Raw Data'!C64,'Raw Data'!E64)</f>
        <v>-0.047019375</v>
      </c>
      <c r="D27" s="14">
        <f>'Raw Data'!D27</f>
        <v>-0.1153104</v>
      </c>
      <c r="E27" s="15">
        <f>'Raw Data'!E27</f>
        <v>-0.04701245</v>
      </c>
      <c r="F27" s="14">
        <f>'Raw Data'!H27</f>
        <v>-0.1189489</v>
      </c>
      <c r="G27" s="15">
        <f>'Raw Data'!I27</f>
        <v>-0.04976378</v>
      </c>
      <c r="H27" s="14">
        <f>'Raw Data'!L27</f>
        <v>-0.1121325</v>
      </c>
      <c r="I27" s="15">
        <f>'Raw Data'!M27</f>
        <v>-0.07303326</v>
      </c>
      <c r="J27" s="14">
        <f>'Raw Data'!N27</f>
        <v>-0.1141703</v>
      </c>
      <c r="K27" s="15">
        <f>'Raw Data'!O27</f>
        <v>-0.06583017</v>
      </c>
      <c r="L27" s="14">
        <f>'Raw Data'!P27</f>
        <v>-0.1161317</v>
      </c>
      <c r="M27" s="15">
        <f>'Raw Data'!Q27</f>
        <v>-0.0688126</v>
      </c>
      <c r="N27" s="14">
        <f>'Raw Data'!R27</f>
        <v>-0.1316808</v>
      </c>
      <c r="O27" s="15">
        <f>'Raw Data'!S27</f>
        <v>-0.07204941</v>
      </c>
      <c r="P27" s="14">
        <f>'Raw Data'!T27</f>
        <v>-0.1503182</v>
      </c>
      <c r="Q27" s="15">
        <f>'Raw Data'!U27</f>
        <v>-0.09366871</v>
      </c>
      <c r="R27" s="14">
        <v>-0.1501722</v>
      </c>
      <c r="S27" s="15">
        <v>-0.09631298</v>
      </c>
      <c r="T27" s="14">
        <f>'Raw Data'!X27</f>
        <v>-0.1251312</v>
      </c>
      <c r="U27" s="15">
        <f>'Raw Data'!Y27</f>
        <v>-0.07881305</v>
      </c>
      <c r="V27" s="14">
        <f>'Raw Data'!Z27</f>
        <v>-0.1478407</v>
      </c>
      <c r="W27" s="15">
        <f>'Raw Data'!AA27</f>
        <v>-0.07362142</v>
      </c>
      <c r="X27" s="14">
        <f>'Raw Data'!AB27</f>
        <v>-0.1280801</v>
      </c>
      <c r="Y27" s="15">
        <f>'Raw Data'!AC27</f>
        <v>-0.08255947</v>
      </c>
      <c r="Z27" s="14">
        <f>'Raw Data'!AD27</f>
        <v>-0.1249833</v>
      </c>
      <c r="AA27" s="15">
        <f>'Raw Data'!AE27</f>
        <v>-0.09088365</v>
      </c>
      <c r="AB27" s="14">
        <f>'Raw Data'!AF27</f>
        <v>-0.08839816</v>
      </c>
      <c r="AC27" s="15">
        <f>'Raw Data'!AG27</f>
        <v>-0.08005716</v>
      </c>
    </row>
    <row r="28" spans="1:29" ht="11.25">
      <c r="A28" s="1" t="s">
        <v>22</v>
      </c>
      <c r="B28" s="14">
        <f>'Raw Data'!B28-AVERAGE('Raw Data'!B65,'Raw Data'!D65)</f>
        <v>0.0001340899000000004</v>
      </c>
      <c r="C28" s="15">
        <f>'Raw Data'!C28-AVERAGE('Raw Data'!C65,'Raw Data'!E65)</f>
        <v>-0.015595125</v>
      </c>
      <c r="D28" s="14">
        <f>'Raw Data'!D28</f>
        <v>0.005816291</v>
      </c>
      <c r="E28" s="15">
        <f>'Raw Data'!E28</f>
        <v>-0.01407187</v>
      </c>
      <c r="F28" s="14">
        <f>'Raw Data'!H28</f>
        <v>0.003733921</v>
      </c>
      <c r="G28" s="15">
        <f>'Raw Data'!I28</f>
        <v>-0.01150875</v>
      </c>
      <c r="H28" s="14">
        <f>'Raw Data'!L28</f>
        <v>0.02409732</v>
      </c>
      <c r="I28" s="15">
        <f>'Raw Data'!M28</f>
        <v>-0.007137949</v>
      </c>
      <c r="J28" s="14">
        <f>'Raw Data'!N28</f>
        <v>0.02422697</v>
      </c>
      <c r="K28" s="15">
        <f>'Raw Data'!O28</f>
        <v>-0.00617147</v>
      </c>
      <c r="L28" s="14">
        <f>-'Raw Data'!P28</f>
        <v>0.02423938</v>
      </c>
      <c r="M28" s="15">
        <f>-'Raw Data'!Q28</f>
        <v>-0.005426069</v>
      </c>
      <c r="N28" s="14">
        <f>'Raw Data'!R28</f>
        <v>0.03366191</v>
      </c>
      <c r="O28" s="15">
        <f>'Raw Data'!S28</f>
        <v>-0.01613717</v>
      </c>
      <c r="P28" s="14">
        <f>'Raw Data'!T28</f>
        <v>0.04597268</v>
      </c>
      <c r="Q28" s="15">
        <f>'Raw Data'!U28</f>
        <v>-0.01382162</v>
      </c>
      <c r="R28" s="14">
        <v>0.03513274</v>
      </c>
      <c r="S28" s="15">
        <v>-0.02887892</v>
      </c>
      <c r="T28" s="14">
        <f>'Raw Data'!X28</f>
        <v>0.04246144</v>
      </c>
      <c r="U28" s="15">
        <f>'Raw Data'!Y28</f>
        <v>-0.01976324</v>
      </c>
      <c r="V28" s="14">
        <f>'Raw Data'!Z28</f>
        <v>0.05434076</v>
      </c>
      <c r="W28" s="15">
        <f>'Raw Data'!AA28</f>
        <v>-0.01831532</v>
      </c>
      <c r="X28" s="14">
        <f>'Raw Data'!AB28</f>
        <v>0.04276132</v>
      </c>
      <c r="Y28" s="15">
        <f>'Raw Data'!AC28</f>
        <v>-0.01179329</v>
      </c>
      <c r="Z28" s="14">
        <f>'Raw Data'!AD28</f>
        <v>0.03650989</v>
      </c>
      <c r="AA28" s="15">
        <f>'Raw Data'!AE28</f>
        <v>-0.02121849</v>
      </c>
      <c r="AB28" s="14">
        <f>'Raw Data'!AF28</f>
        <v>0.04874206</v>
      </c>
      <c r="AC28" s="15">
        <f>'Raw Data'!AG28</f>
        <v>-0.02134555</v>
      </c>
    </row>
    <row r="29" spans="1:29" ht="11.25">
      <c r="A29" s="1" t="s">
        <v>23</v>
      </c>
      <c r="B29" s="14">
        <f>'Raw Data'!B29-AVERAGE('Raw Data'!B66,'Raw Data'!D66)</f>
        <v>-0.040806885</v>
      </c>
      <c r="C29" s="15">
        <f>'Raw Data'!C29-AVERAGE('Raw Data'!C66,'Raw Data'!E66)</f>
        <v>0.03677174</v>
      </c>
      <c r="D29" s="14">
        <f>'Raw Data'!D29</f>
        <v>-0.03929401</v>
      </c>
      <c r="E29" s="15">
        <f>'Raw Data'!E29</f>
        <v>0.04409498</v>
      </c>
      <c r="F29" s="14">
        <f>'Raw Data'!H29</f>
        <v>-0.03887794</v>
      </c>
      <c r="G29" s="15">
        <f>'Raw Data'!I29</f>
        <v>0.0427363</v>
      </c>
      <c r="H29" s="14">
        <f>'Raw Data'!L29</f>
        <v>-0.02152247</v>
      </c>
      <c r="I29" s="15">
        <f>'Raw Data'!M29</f>
        <v>0.03926391</v>
      </c>
      <c r="J29" s="14">
        <f>'Raw Data'!N29</f>
        <v>-0.02139254</v>
      </c>
      <c r="K29" s="15">
        <f>'Raw Data'!O29</f>
        <v>0.0392553</v>
      </c>
      <c r="L29" s="14">
        <f>'Raw Data'!P29</f>
        <v>-0.02446895</v>
      </c>
      <c r="M29" s="15">
        <f>'Raw Data'!Q29</f>
        <v>0.03750478</v>
      </c>
      <c r="N29" s="14">
        <f>'Raw Data'!R29</f>
        <v>-0.0243156</v>
      </c>
      <c r="O29" s="15">
        <f>'Raw Data'!S29</f>
        <v>0.03283543</v>
      </c>
      <c r="P29" s="14">
        <f>'Raw Data'!T29</f>
        <v>-0.04685759</v>
      </c>
      <c r="Q29" s="15">
        <f>'Raw Data'!U29</f>
        <v>0.02787924</v>
      </c>
      <c r="R29" s="14">
        <v>-0.05390108</v>
      </c>
      <c r="S29" s="15">
        <v>0.03079249</v>
      </c>
      <c r="T29" s="14">
        <f>'Raw Data'!X29</f>
        <v>-0.03842062</v>
      </c>
      <c r="U29" s="15">
        <f>'Raw Data'!Y29</f>
        <v>0.03656074</v>
      </c>
      <c r="V29" s="14">
        <f>'Raw Data'!Z29</f>
        <v>-0.02706246</v>
      </c>
      <c r="W29" s="15">
        <f>'Raw Data'!AA29</f>
        <v>0.03508639</v>
      </c>
      <c r="X29" s="14">
        <f>'Raw Data'!AB29</f>
        <v>-0.03248975</v>
      </c>
      <c r="Y29" s="15">
        <f>'Raw Data'!AC29</f>
        <v>0.03450669</v>
      </c>
      <c r="Z29" s="14">
        <f>'Raw Data'!AD29</f>
        <v>-0.03565274</v>
      </c>
      <c r="AA29" s="15">
        <f>'Raw Data'!AE29</f>
        <v>0.03211945</v>
      </c>
      <c r="AB29" s="14">
        <f>'Raw Data'!AF29</f>
        <v>-0.03305943</v>
      </c>
      <c r="AC29" s="15">
        <f>'Raw Data'!AG29</f>
        <v>0.03631214</v>
      </c>
    </row>
    <row r="30" spans="1:29" ht="11.25">
      <c r="A30" s="1" t="s">
        <v>24</v>
      </c>
      <c r="B30" s="14">
        <f>'Raw Data'!B30-AVERAGE('Raw Data'!B67,'Raw Data'!D67)</f>
        <v>0.003208834</v>
      </c>
      <c r="C30" s="15">
        <f>'Raw Data'!C30-AVERAGE('Raw Data'!C67,'Raw Data'!E67)</f>
        <v>0.00044710675</v>
      </c>
      <c r="D30" s="14">
        <f>'Raw Data'!D30</f>
        <v>0.006417668</v>
      </c>
      <c r="E30" s="15">
        <f>'Raw Data'!E30</f>
        <v>0.0008942135</v>
      </c>
      <c r="F30" s="14">
        <f>'Raw Data'!H30</f>
        <v>0</v>
      </c>
      <c r="G30" s="15">
        <f>'Raw Data'!I30</f>
        <v>0</v>
      </c>
      <c r="H30" s="14">
        <f>'Raw Data'!L30</f>
        <v>0</v>
      </c>
      <c r="I30" s="15">
        <f>'Raw Data'!M30</f>
        <v>0</v>
      </c>
      <c r="J30" s="14">
        <f>'Raw Data'!N30</f>
        <v>0</v>
      </c>
      <c r="K30" s="15">
        <f>'Raw Data'!O30</f>
        <v>0</v>
      </c>
      <c r="L30" s="14">
        <f>-'Raw Data'!P30</f>
        <v>0</v>
      </c>
      <c r="M30" s="15">
        <f>-'Raw Data'!Q30</f>
        <v>0</v>
      </c>
      <c r="N30" s="14">
        <f>'Raw Data'!R30</f>
        <v>0</v>
      </c>
      <c r="O30" s="15">
        <f>'Raw Data'!S30</f>
        <v>0</v>
      </c>
      <c r="P30" s="14">
        <f>'Raw Data'!T30</f>
        <v>0</v>
      </c>
      <c r="Q30" s="15">
        <f>'Raw Data'!U30</f>
        <v>0</v>
      </c>
      <c r="R30" s="14">
        <v>0</v>
      </c>
      <c r="S30" s="15">
        <v>0</v>
      </c>
      <c r="T30" s="14">
        <f>'Raw Data'!X30</f>
        <v>0</v>
      </c>
      <c r="U30" s="15">
        <f>'Raw Data'!Y30</f>
        <v>0</v>
      </c>
      <c r="V30" s="14">
        <f>'Raw Data'!Z30</f>
        <v>0</v>
      </c>
      <c r="W30" s="15">
        <f>'Raw Data'!AA30</f>
        <v>0</v>
      </c>
      <c r="X30" s="14">
        <f>'Raw Data'!AB30</f>
        <v>0</v>
      </c>
      <c r="Y30" s="15">
        <f>'Raw Data'!AC30</f>
        <v>0</v>
      </c>
      <c r="Z30" s="14">
        <f>'Raw Data'!AD30</f>
        <v>0</v>
      </c>
      <c r="AA30" s="15">
        <f>'Raw Data'!AE30</f>
        <v>0</v>
      </c>
      <c r="AB30" s="14">
        <f>'Raw Data'!AF30</f>
        <v>0</v>
      </c>
      <c r="AC30" s="15">
        <f>'Raw Data'!AG30</f>
        <v>0</v>
      </c>
    </row>
    <row r="31" spans="1:29" ht="11.25">
      <c r="A31" s="1" t="s">
        <v>25</v>
      </c>
      <c r="B31" s="14">
        <f>'Raw Data'!B31-AVERAGE('Raw Data'!B68,'Raw Data'!D68)</f>
        <v>-0.02494618</v>
      </c>
      <c r="C31" s="15">
        <f>'Raw Data'!C31-AVERAGE('Raw Data'!C68,'Raw Data'!E68)</f>
        <v>-0.015757325</v>
      </c>
      <c r="D31" s="14">
        <f>'Raw Data'!D31</f>
        <v>-0.02356921</v>
      </c>
      <c r="E31" s="15">
        <f>'Raw Data'!E31</f>
        <v>-0.0165529</v>
      </c>
      <c r="F31" s="14">
        <f>'Raw Data'!H31</f>
        <v>-0.02753189</v>
      </c>
      <c r="G31" s="15">
        <f>'Raw Data'!I31</f>
        <v>-0.01620901</v>
      </c>
      <c r="H31" s="14">
        <f>'Raw Data'!L31</f>
        <v>-0.02686556</v>
      </c>
      <c r="I31" s="15">
        <f>'Raw Data'!M31</f>
        <v>-0.02162682</v>
      </c>
      <c r="J31" s="14">
        <f>'Raw Data'!N31</f>
        <v>-0.02732922</v>
      </c>
      <c r="K31" s="15">
        <f>'Raw Data'!O31</f>
        <v>-0.02185788</v>
      </c>
      <c r="L31" s="14">
        <f>'Raw Data'!P31</f>
        <v>-0.03137246</v>
      </c>
      <c r="M31" s="15">
        <f>'Raw Data'!Q31</f>
        <v>-0.01822641</v>
      </c>
      <c r="N31" s="14">
        <f>'Raw Data'!R31</f>
        <v>-0.03491036</v>
      </c>
      <c r="O31" s="15">
        <f>'Raw Data'!S31</f>
        <v>-0.02108098</v>
      </c>
      <c r="P31" s="14">
        <f>'Raw Data'!T31</f>
        <v>-0.03827194</v>
      </c>
      <c r="Q31" s="15">
        <f>'Raw Data'!U31</f>
        <v>-0.02540365</v>
      </c>
      <c r="R31" s="14">
        <v>-0.03937853</v>
      </c>
      <c r="S31" s="15">
        <v>-0.02944737</v>
      </c>
      <c r="T31" s="14">
        <f>'Raw Data'!X31</f>
        <v>-0.03815372</v>
      </c>
      <c r="U31" s="15">
        <f>'Raw Data'!Y31</f>
        <v>-0.02970106</v>
      </c>
      <c r="V31" s="14">
        <f>'Raw Data'!Z31</f>
        <v>-0.0451935</v>
      </c>
      <c r="W31" s="15">
        <f>'Raw Data'!AA31</f>
        <v>-0.02889317</v>
      </c>
      <c r="X31" s="14">
        <f>'Raw Data'!AB31</f>
        <v>-0.0441028</v>
      </c>
      <c r="Y31" s="15">
        <f>'Raw Data'!AC31</f>
        <v>-0.03388133</v>
      </c>
      <c r="Z31" s="14">
        <f>'Raw Data'!AD31</f>
        <v>-0.04005157</v>
      </c>
      <c r="AA31" s="15">
        <f>'Raw Data'!AE31</f>
        <v>-0.03303424</v>
      </c>
      <c r="AB31" s="14">
        <f>'Raw Data'!AF31</f>
        <v>-0.0337598</v>
      </c>
      <c r="AC31" s="15">
        <f>'Raw Data'!AG31</f>
        <v>-0.02715515</v>
      </c>
    </row>
    <row r="32" spans="1:29" ht="11.25">
      <c r="A32" s="1" t="s">
        <v>26</v>
      </c>
      <c r="B32" s="14">
        <f>'Raw Data'!B32-AVERAGE('Raw Data'!B69,'Raw Data'!D69)</f>
        <v>-0.0040819185</v>
      </c>
      <c r="C32" s="15">
        <f>'Raw Data'!C32-AVERAGE('Raw Data'!C69,'Raw Data'!E69)</f>
        <v>0.0088478655</v>
      </c>
      <c r="D32" s="14">
        <f>'Raw Data'!D32</f>
        <v>-0.002927385</v>
      </c>
      <c r="E32" s="15">
        <f>'Raw Data'!E32</f>
        <v>0.008120654</v>
      </c>
      <c r="F32" s="14">
        <f>'Raw Data'!H32</f>
        <v>-0.003710895</v>
      </c>
      <c r="G32" s="15">
        <f>'Raw Data'!I32</f>
        <v>0.008550097</v>
      </c>
      <c r="H32" s="14">
        <f>'Raw Data'!L32</f>
        <v>-0.006143144</v>
      </c>
      <c r="I32" s="15">
        <f>'Raw Data'!M32</f>
        <v>0.007144815</v>
      </c>
      <c r="J32" s="14">
        <f>'Raw Data'!N32</f>
        <v>-0.005776901</v>
      </c>
      <c r="K32" s="15">
        <f>'Raw Data'!O32</f>
        <v>0.008346559</v>
      </c>
      <c r="L32" s="14">
        <f>-'Raw Data'!P32</f>
        <v>-0.0058969</v>
      </c>
      <c r="M32" s="15">
        <f>-'Raw Data'!Q32</f>
        <v>0.008174433</v>
      </c>
      <c r="N32" s="14">
        <f>'Raw Data'!R32</f>
        <v>-0.005883521</v>
      </c>
      <c r="O32" s="15">
        <f>'Raw Data'!S32</f>
        <v>0.008741127</v>
      </c>
      <c r="P32" s="14">
        <f>'Raw Data'!T32</f>
        <v>-0.004052768</v>
      </c>
      <c r="Q32" s="15">
        <f>'Raw Data'!U32</f>
        <v>0.007665707</v>
      </c>
      <c r="R32" s="14">
        <v>-0.005147653</v>
      </c>
      <c r="S32" s="15">
        <v>0.005805362</v>
      </c>
      <c r="T32" s="14">
        <f>'Raw Data'!X32</f>
        <v>-0.004324848</v>
      </c>
      <c r="U32" s="15">
        <f>'Raw Data'!Y32</f>
        <v>0.007235217</v>
      </c>
      <c r="V32" s="14">
        <f>'Raw Data'!Z32</f>
        <v>-0.004882416</v>
      </c>
      <c r="W32" s="15">
        <f>'Raw Data'!AA32</f>
        <v>0.007930304</v>
      </c>
      <c r="X32" s="14">
        <f>'Raw Data'!AB32</f>
        <v>-0.0054911</v>
      </c>
      <c r="Y32" s="15">
        <f>'Raw Data'!AC32</f>
        <v>0.007681333</v>
      </c>
      <c r="Z32" s="14">
        <f>'Raw Data'!AD32</f>
        <v>-0.006611842</v>
      </c>
      <c r="AA32" s="15">
        <f>'Raw Data'!AE32</f>
        <v>0.008363562</v>
      </c>
      <c r="AB32" s="14">
        <f>'Raw Data'!AF32</f>
        <v>-0.004808564</v>
      </c>
      <c r="AC32" s="15">
        <f>'Raw Data'!AG32</f>
        <v>0.00730669</v>
      </c>
    </row>
    <row r="33" spans="1:29" ht="11.25">
      <c r="A33" s="1" t="s">
        <v>27</v>
      </c>
      <c r="B33" s="14">
        <f>'Raw Data'!B33-AVERAGE('Raw Data'!B70,'Raw Data'!D70)</f>
        <v>-0.0048335305000000005</v>
      </c>
      <c r="C33" s="15">
        <f>'Raw Data'!C33-AVERAGE('Raw Data'!C70,'Raw Data'!E70)</f>
        <v>0.0011947945</v>
      </c>
      <c r="D33" s="14">
        <f>'Raw Data'!D33</f>
        <v>-0.002545049</v>
      </c>
      <c r="E33" s="15">
        <f>'Raw Data'!E33</f>
        <v>0.001788805</v>
      </c>
      <c r="F33" s="14">
        <f>'Raw Data'!H33</f>
        <v>-0.003071424</v>
      </c>
      <c r="G33" s="15">
        <f>'Raw Data'!I33</f>
        <v>0.003184097</v>
      </c>
      <c r="H33" s="14">
        <f>'Raw Data'!L33</f>
        <v>-0.001735324</v>
      </c>
      <c r="I33" s="15">
        <f>'Raw Data'!M33</f>
        <v>0.0009427193</v>
      </c>
      <c r="J33" s="14">
        <f>'Raw Data'!N33</f>
        <v>-0.002288847</v>
      </c>
      <c r="K33" s="15">
        <f>'Raw Data'!O33</f>
        <v>0.0005415143</v>
      </c>
      <c r="L33" s="14">
        <f>'Raw Data'!P33</f>
        <v>-0.0009611717</v>
      </c>
      <c r="M33" s="15">
        <f>'Raw Data'!Q33</f>
        <v>0.0006627327</v>
      </c>
      <c r="N33" s="14">
        <f>'Raw Data'!R33</f>
        <v>-0.0012227</v>
      </c>
      <c r="O33" s="15">
        <f>'Raw Data'!S33</f>
        <v>-3.554999E-05</v>
      </c>
      <c r="P33" s="14">
        <f>'Raw Data'!T33</f>
        <v>-0.005739001</v>
      </c>
      <c r="Q33" s="15">
        <f>'Raw Data'!U33</f>
        <v>4.843166E-05</v>
      </c>
      <c r="R33" s="14">
        <v>-0.005451839</v>
      </c>
      <c r="S33" s="15">
        <v>0.001762347</v>
      </c>
      <c r="T33" s="14">
        <f>'Raw Data'!X33</f>
        <v>-0.005234486</v>
      </c>
      <c r="U33" s="15">
        <f>'Raw Data'!Y33</f>
        <v>0.001001093</v>
      </c>
      <c r="V33" s="14">
        <f>'Raw Data'!Z33</f>
        <v>-0.005606144</v>
      </c>
      <c r="W33" s="15">
        <f>'Raw Data'!AA33</f>
        <v>0.001723863</v>
      </c>
      <c r="X33" s="14">
        <f>'Raw Data'!AB33</f>
        <v>-0.004633739</v>
      </c>
      <c r="Y33" s="15">
        <f>'Raw Data'!AC33</f>
        <v>-0.0009294681</v>
      </c>
      <c r="Z33" s="14">
        <f>'Raw Data'!AD33</f>
        <v>-0.004156267</v>
      </c>
      <c r="AA33" s="15">
        <f>'Raw Data'!AE33</f>
        <v>-0.001086462</v>
      </c>
      <c r="AB33" s="14">
        <f>'Raw Data'!AF33</f>
        <v>-0.004648843</v>
      </c>
      <c r="AC33" s="15">
        <f>'Raw Data'!AG33</f>
        <v>0.001844496</v>
      </c>
    </row>
    <row r="34" spans="1:29" ht="11.25">
      <c r="A34" s="1" t="s">
        <v>28</v>
      </c>
      <c r="B34" s="14">
        <f>'Raw Data'!B34-AVERAGE('Raw Data'!B71,'Raw Data'!D71)</f>
        <v>-0.0085896425</v>
      </c>
      <c r="C34" s="15">
        <f>'Raw Data'!C34-AVERAGE('Raw Data'!C71,'Raw Data'!E71)</f>
        <v>-0.013675075</v>
      </c>
      <c r="D34" s="14">
        <f>'Raw Data'!D34</f>
        <v>-0.005517153</v>
      </c>
      <c r="E34" s="15">
        <f>'Raw Data'!E34</f>
        <v>-0.01042415</v>
      </c>
      <c r="F34" s="14">
        <f>'Raw Data'!H34</f>
        <v>-0.006688719</v>
      </c>
      <c r="G34" s="15">
        <f>'Raw Data'!I34</f>
        <v>-0.01098102</v>
      </c>
      <c r="H34" s="14">
        <f>'Raw Data'!L34</f>
        <v>-0.003913327</v>
      </c>
      <c r="I34" s="15">
        <f>'Raw Data'!M34</f>
        <v>-0.006178786</v>
      </c>
      <c r="J34" s="14">
        <f>'Raw Data'!N34</f>
        <v>-0.003572754</v>
      </c>
      <c r="K34" s="15">
        <f>'Raw Data'!O34</f>
        <v>-0.00584041</v>
      </c>
      <c r="L34" s="14">
        <f>-'Raw Data'!P34</f>
        <v>0.006490732</v>
      </c>
      <c r="M34" s="15">
        <f>-'Raw Data'!Q34</f>
        <v>0.00321224</v>
      </c>
      <c r="N34" s="14">
        <f>'Raw Data'!R34</f>
        <v>-0.003697404</v>
      </c>
      <c r="O34" s="15">
        <f>'Raw Data'!S34</f>
        <v>-0.009599602</v>
      </c>
      <c r="P34" s="14">
        <f>'Raw Data'!T34</f>
        <v>-0.005409288</v>
      </c>
      <c r="Q34" s="15">
        <f>'Raw Data'!U34</f>
        <v>-0.005136087</v>
      </c>
      <c r="R34" s="14">
        <v>-0.004493394</v>
      </c>
      <c r="S34" s="15">
        <v>-0.01066831</v>
      </c>
      <c r="T34" s="14">
        <f>'Raw Data'!X34</f>
        <v>-0.005634296</v>
      </c>
      <c r="U34" s="15">
        <f>'Raw Data'!Y34</f>
        <v>-0.01229414</v>
      </c>
      <c r="V34" s="14">
        <f>'Raw Data'!Z34</f>
        <v>-0.004563338</v>
      </c>
      <c r="W34" s="15">
        <f>'Raw Data'!AA34</f>
        <v>-0.0117974</v>
      </c>
      <c r="X34" s="14">
        <f>'Raw Data'!AB34</f>
        <v>-0.006294616</v>
      </c>
      <c r="Y34" s="15">
        <f>'Raw Data'!AC34</f>
        <v>-0.006563628</v>
      </c>
      <c r="Z34" s="14">
        <f>'Raw Data'!AD34</f>
        <v>-0.00546623</v>
      </c>
      <c r="AA34" s="15">
        <f>'Raw Data'!AE34</f>
        <v>-0.01097852</v>
      </c>
      <c r="AB34" s="14">
        <f>'Raw Data'!AF34</f>
        <v>-0.004328157</v>
      </c>
      <c r="AC34" s="15">
        <f>'Raw Data'!AG34</f>
        <v>-0.005747307</v>
      </c>
    </row>
    <row r="35" spans="1:29" ht="12" thickBot="1">
      <c r="A35" s="1" t="s">
        <v>29</v>
      </c>
      <c r="B35" s="16">
        <f>'Raw Data'!B35-AVERAGE('Raw Data'!B72,'Raw Data'!D72)</f>
        <v>-0.006245282</v>
      </c>
      <c r="C35" s="17">
        <f>'Raw Data'!C35-AVERAGE('Raw Data'!C72,'Raw Data'!E72)</f>
        <v>-0.008708907</v>
      </c>
      <c r="D35" s="16">
        <f>'Raw Data'!D35</f>
        <v>-0.007236111</v>
      </c>
      <c r="E35" s="17">
        <f>'Raw Data'!E35</f>
        <v>-0.008985492</v>
      </c>
      <c r="F35" s="16">
        <f>'Raw Data'!H35</f>
        <v>-0.006848559</v>
      </c>
      <c r="G35" s="17">
        <f>'Raw Data'!I35</f>
        <v>-0.009402349</v>
      </c>
      <c r="H35" s="16">
        <f>'Raw Data'!L35</f>
        <v>-0.005452569</v>
      </c>
      <c r="I35" s="17">
        <f>'Raw Data'!M35</f>
        <v>-0.000401767</v>
      </c>
      <c r="J35" s="16">
        <f>'Raw Data'!N35</f>
        <v>-0.004633158</v>
      </c>
      <c r="K35" s="17">
        <f>'Raw Data'!O35</f>
        <v>-0.0006191931</v>
      </c>
      <c r="L35" s="16">
        <f>'Raw Data'!P35</f>
        <v>-0.008461125</v>
      </c>
      <c r="M35" s="17">
        <f>'Raw Data'!Q35</f>
        <v>-0.01224556</v>
      </c>
      <c r="N35" s="16">
        <f>'Raw Data'!R35</f>
        <v>-0.007283854</v>
      </c>
      <c r="O35" s="17">
        <f>'Raw Data'!S35</f>
        <v>-0.002876362</v>
      </c>
      <c r="P35" s="16">
        <f>'Raw Data'!T35</f>
        <v>-0.008286879</v>
      </c>
      <c r="Q35" s="17">
        <f>'Raw Data'!U35</f>
        <v>-0.002825668</v>
      </c>
      <c r="R35" s="16">
        <v>-0.01088666</v>
      </c>
      <c r="S35" s="17">
        <v>-0.004727286</v>
      </c>
      <c r="T35" s="16">
        <f>'Raw Data'!X35</f>
        <v>-0.007050907</v>
      </c>
      <c r="U35" s="17">
        <f>'Raw Data'!Y35</f>
        <v>-0.008390934</v>
      </c>
      <c r="V35" s="16">
        <f>'Raw Data'!Z35</f>
        <v>-0.008739389</v>
      </c>
      <c r="W35" s="17">
        <f>'Raw Data'!AA35</f>
        <v>-0.006763897</v>
      </c>
      <c r="X35" s="16">
        <f>'Raw Data'!AB35</f>
        <v>-0.009619698</v>
      </c>
      <c r="Y35" s="17">
        <f>'Raw Data'!AC35</f>
        <v>-0.0007319932</v>
      </c>
      <c r="Z35" s="16">
        <f>'Raw Data'!AD35</f>
        <v>-0.009053113</v>
      </c>
      <c r="AA35" s="17">
        <f>'Raw Data'!AE35</f>
        <v>-0.001935357</v>
      </c>
      <c r="AB35" s="16">
        <f>'Raw Data'!AF35</f>
        <v>-0.009843459</v>
      </c>
      <c r="AC35" s="17">
        <f>'Raw Data'!AG35</f>
        <v>-0.002797683</v>
      </c>
    </row>
    <row r="36" spans="2:29" ht="12" thickBot="1">
      <c r="B36" s="1">
        <v>1</v>
      </c>
      <c r="C36" s="1">
        <v>2</v>
      </c>
      <c r="D36" s="1">
        <v>3</v>
      </c>
      <c r="E36" s="1">
        <v>4</v>
      </c>
      <c r="F36" s="1">
        <v>5</v>
      </c>
      <c r="G36" s="1">
        <v>6</v>
      </c>
      <c r="H36" s="1">
        <v>7</v>
      </c>
      <c r="I36" s="1">
        <v>8</v>
      </c>
      <c r="J36" s="1">
        <v>9</v>
      </c>
      <c r="K36" s="1">
        <v>10</v>
      </c>
      <c r="L36" s="1">
        <v>11</v>
      </c>
      <c r="M36" s="1">
        <v>12</v>
      </c>
      <c r="N36" s="1">
        <v>13</v>
      </c>
      <c r="O36" s="1">
        <v>14</v>
      </c>
      <c r="P36" s="1">
        <v>15</v>
      </c>
      <c r="Q36" s="1">
        <v>16</v>
      </c>
      <c r="R36" s="1">
        <v>17</v>
      </c>
      <c r="S36" s="1">
        <v>18</v>
      </c>
      <c r="T36" s="1">
        <v>19</v>
      </c>
      <c r="U36" s="1">
        <v>20</v>
      </c>
      <c r="V36" s="1">
        <v>21</v>
      </c>
      <c r="W36" s="1">
        <v>22</v>
      </c>
      <c r="X36" s="1">
        <v>23</v>
      </c>
      <c r="Y36" s="1">
        <v>24</v>
      </c>
      <c r="Z36" s="1">
        <v>25</v>
      </c>
      <c r="AA36" s="1">
        <v>26</v>
      </c>
      <c r="AB36" s="1">
        <v>27</v>
      </c>
      <c r="AC36" s="1">
        <v>28</v>
      </c>
    </row>
    <row r="37" spans="2:31" ht="11.25">
      <c r="B37" s="90" t="s">
        <v>69</v>
      </c>
      <c r="C37" s="91"/>
      <c r="D37" s="90" t="s">
        <v>70</v>
      </c>
      <c r="E37" s="91"/>
      <c r="F37" s="90" t="s">
        <v>71</v>
      </c>
      <c r="G37" s="91"/>
      <c r="H37" s="90" t="s">
        <v>72</v>
      </c>
      <c r="I37" s="91"/>
      <c r="J37" s="90" t="s">
        <v>73</v>
      </c>
      <c r="K37" s="91"/>
      <c r="L37" s="90" t="s">
        <v>79</v>
      </c>
      <c r="M37" s="91"/>
      <c r="N37" s="90" t="s">
        <v>82</v>
      </c>
      <c r="O37" s="91"/>
      <c r="P37" s="90" t="s">
        <v>91</v>
      </c>
      <c r="Q37" s="91"/>
      <c r="R37" s="90" t="s">
        <v>93</v>
      </c>
      <c r="S37" s="91"/>
      <c r="T37" s="90" t="s">
        <v>102</v>
      </c>
      <c r="U37" s="91"/>
      <c r="V37" s="90" t="s">
        <v>103</v>
      </c>
      <c r="W37" s="91"/>
      <c r="X37" s="90" t="s">
        <v>105</v>
      </c>
      <c r="Y37" s="91"/>
      <c r="Z37" s="90" t="s">
        <v>111</v>
      </c>
      <c r="AA37" s="91"/>
      <c r="AB37" s="90" t="s">
        <v>116</v>
      </c>
      <c r="AC37" s="91"/>
      <c r="AD37" s="90" t="s">
        <v>122</v>
      </c>
      <c r="AE37" s="91"/>
    </row>
    <row r="38" spans="2:31" ht="11.25">
      <c r="B38" s="8" t="s">
        <v>31</v>
      </c>
      <c r="C38" s="9" t="s">
        <v>32</v>
      </c>
      <c r="D38" s="8" t="s">
        <v>31</v>
      </c>
      <c r="E38" s="9" t="s">
        <v>32</v>
      </c>
      <c r="F38" s="8" t="s">
        <v>31</v>
      </c>
      <c r="G38" s="9" t="s">
        <v>32</v>
      </c>
      <c r="H38" s="8" t="s">
        <v>31</v>
      </c>
      <c r="I38" s="9" t="s">
        <v>32</v>
      </c>
      <c r="J38" s="8" t="s">
        <v>31</v>
      </c>
      <c r="K38" s="9" t="s">
        <v>32</v>
      </c>
      <c r="L38" s="8" t="s">
        <v>31</v>
      </c>
      <c r="M38" s="9" t="s">
        <v>32</v>
      </c>
      <c r="N38" s="8" t="s">
        <v>31</v>
      </c>
      <c r="O38" s="9" t="s">
        <v>32</v>
      </c>
      <c r="P38" s="8" t="s">
        <v>31</v>
      </c>
      <c r="Q38" s="9" t="s">
        <v>32</v>
      </c>
      <c r="R38" s="8" t="s">
        <v>31</v>
      </c>
      <c r="S38" s="9" t="s">
        <v>32</v>
      </c>
      <c r="T38" s="8" t="s">
        <v>31</v>
      </c>
      <c r="U38" s="9" t="s">
        <v>32</v>
      </c>
      <c r="V38" s="8" t="s">
        <v>31</v>
      </c>
      <c r="W38" s="9" t="s">
        <v>32</v>
      </c>
      <c r="X38" s="8" t="s">
        <v>31</v>
      </c>
      <c r="Y38" s="9" t="s">
        <v>32</v>
      </c>
      <c r="Z38" s="8" t="s">
        <v>31</v>
      </c>
      <c r="AA38" s="9" t="s">
        <v>32</v>
      </c>
      <c r="AB38" s="8" t="s">
        <v>31</v>
      </c>
      <c r="AC38" s="9" t="s">
        <v>32</v>
      </c>
      <c r="AD38" s="8" t="s">
        <v>31</v>
      </c>
      <c r="AE38" s="9" t="s">
        <v>32</v>
      </c>
    </row>
    <row r="39" spans="1:31" ht="11.25">
      <c r="A39" s="1" t="s">
        <v>33</v>
      </c>
      <c r="B39" s="8"/>
      <c r="C39" s="9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8"/>
      <c r="Y39" s="9"/>
      <c r="Z39" s="8"/>
      <c r="AA39" s="9"/>
      <c r="AB39" s="8"/>
      <c r="AC39" s="9"/>
      <c r="AD39" s="8"/>
      <c r="AE39" s="9"/>
    </row>
    <row r="40" spans="1:31" ht="11.25">
      <c r="A40" s="4" t="s">
        <v>40</v>
      </c>
      <c r="B40" s="12">
        <f aca="true" t="shared" si="0" ref="B40:G40">D4-B4</f>
        <v>-1.0000000000001327E-06</v>
      </c>
      <c r="C40" s="13">
        <f t="shared" si="0"/>
        <v>-5.000000000005E-07</v>
      </c>
      <c r="D40" s="12">
        <f t="shared" si="0"/>
        <v>0</v>
      </c>
      <c r="E40" s="13">
        <f t="shared" si="0"/>
        <v>-1.0000000000001327E-06</v>
      </c>
      <c r="F40" s="12">
        <f t="shared" si="0"/>
        <v>0</v>
      </c>
      <c r="G40" s="13">
        <f t="shared" si="0"/>
        <v>1.0000000000001327E-06</v>
      </c>
      <c r="H40" s="12">
        <f aca="true" t="shared" si="1" ref="H40:H71">J4-H4</f>
        <v>0</v>
      </c>
      <c r="I40" s="13">
        <f aca="true" t="shared" si="2" ref="I40:I71">K4-I4</f>
        <v>-1.0000000000001327E-06</v>
      </c>
      <c r="J40" s="12">
        <f aca="true" t="shared" si="3" ref="J40:J71">L4-J4</f>
        <v>2.999999999999531E-06</v>
      </c>
      <c r="K40" s="37">
        <f aca="true" t="shared" si="4" ref="K40:K71">M4-K4</f>
        <v>-1.999999999999398E-06</v>
      </c>
      <c r="L40" s="12">
        <f aca="true" t="shared" si="5" ref="L40:M42">L4-B4</f>
        <v>1.999999999999398E-06</v>
      </c>
      <c r="M40" s="37">
        <f t="shared" si="5"/>
        <v>-3.500000000000031E-06</v>
      </c>
      <c r="N40" s="12">
        <f aca="true" t="shared" si="6" ref="N40:S40">N4-L4</f>
        <v>-2.999999999999531E-06</v>
      </c>
      <c r="O40" s="37">
        <f t="shared" si="6"/>
        <v>1.999999999999398E-06</v>
      </c>
      <c r="P40" s="12">
        <f t="shared" si="6"/>
        <v>-2.0000000000002655E-06</v>
      </c>
      <c r="Q40" s="37">
        <f t="shared" si="6"/>
        <v>-9.999999999992654E-07</v>
      </c>
      <c r="R40" s="12">
        <f t="shared" si="6"/>
        <v>-2.0000000000002655E-06</v>
      </c>
      <c r="S40" s="37">
        <f t="shared" si="6"/>
        <v>-2.0000000000002655E-06</v>
      </c>
      <c r="T40" s="12">
        <f>T4-N4</f>
        <v>-2.0000000000002655E-06</v>
      </c>
      <c r="U40" s="13">
        <f>U4-O4</f>
        <v>-9.999999999992654E-07</v>
      </c>
      <c r="V40" s="12">
        <f>V4-N4</f>
        <v>-1.0000000000001327E-06</v>
      </c>
      <c r="W40" s="13">
        <f>W4-O4</f>
        <v>0</v>
      </c>
      <c r="X40" s="12">
        <f>T4-V4</f>
        <v>-1.0000000000001327E-06</v>
      </c>
      <c r="Y40" s="13">
        <f>U4-W4</f>
        <v>-9.999999999992654E-07</v>
      </c>
      <c r="Z40" s="12">
        <f>X4-V4</f>
        <v>-2.0000000000002655E-06</v>
      </c>
      <c r="AA40" s="13">
        <f>Y4-W4</f>
        <v>-1.999999999999398E-06</v>
      </c>
      <c r="AB40" s="12">
        <f>Z4-V4</f>
        <v>-3.000000000000398E-06</v>
      </c>
      <c r="AC40" s="13">
        <f>AA4-W4</f>
        <v>-2.999999999999531E-06</v>
      </c>
      <c r="AD40" s="12">
        <f aca="true" t="shared" si="7" ref="AD40:AD71">AB4-Z4</f>
        <v>-3.9999999999996635E-06</v>
      </c>
      <c r="AE40" s="13">
        <f aca="true" t="shared" si="8" ref="AE40:AE71">AC4-AA4</f>
        <v>-4.000000000000531E-06</v>
      </c>
    </row>
    <row r="41" spans="1:31" ht="11.25">
      <c r="A41" s="1" t="s">
        <v>39</v>
      </c>
      <c r="B41" s="14">
        <f aca="true" t="shared" si="9" ref="B41:B71">D5-B5</f>
        <v>0.0396</v>
      </c>
      <c r="C41" s="15">
        <f aca="true" t="shared" si="10" ref="C41:C71">E5-C5</f>
        <v>-0.080592</v>
      </c>
      <c r="D41" s="14">
        <f aca="true" t="shared" si="11" ref="D41:D71">F5-D5</f>
        <v>-0.083528</v>
      </c>
      <c r="E41" s="15">
        <f aca="true" t="shared" si="12" ref="E41:E71">G5-E5</f>
        <v>0.157381</v>
      </c>
      <c r="F41" s="14">
        <f aca="true" t="shared" si="13" ref="F41:F71">H5-F5</f>
        <v>-0.001706</v>
      </c>
      <c r="G41" s="15">
        <f aca="true" t="shared" si="14" ref="G41:G71">I5-G5</f>
        <v>-0.00676</v>
      </c>
      <c r="H41" s="14">
        <f t="shared" si="1"/>
        <v>-0.00015499999999999997</v>
      </c>
      <c r="I41" s="15">
        <f t="shared" si="2"/>
        <v>0.000134</v>
      </c>
      <c r="J41" s="14">
        <f t="shared" si="3"/>
        <v>0.013333</v>
      </c>
      <c r="K41" s="15">
        <f t="shared" si="4"/>
        <v>-0.001316</v>
      </c>
      <c r="L41" s="14">
        <f t="shared" si="5"/>
        <v>-0.032456</v>
      </c>
      <c r="M41" s="15">
        <f t="shared" si="5"/>
        <v>0.06884699999999999</v>
      </c>
      <c r="N41" s="14">
        <f aca="true" t="shared" si="15" ref="N41:O71">N5-L5</f>
        <v>-0.012721999999999999</v>
      </c>
      <c r="O41" s="15">
        <f t="shared" si="15"/>
        <v>0.003338</v>
      </c>
      <c r="P41" s="14">
        <f aca="true" t="shared" si="16" ref="P41:P71">P5-N5</f>
        <v>0.00032399999999999996</v>
      </c>
      <c r="Q41" s="15">
        <f aca="true" t="shared" si="17" ref="Q41:Q71">Q5-O5</f>
        <v>0.003568</v>
      </c>
      <c r="R41" s="14">
        <f aca="true" t="shared" si="18" ref="R41:R71">R5-P5</f>
        <v>0.001792</v>
      </c>
      <c r="S41" s="15">
        <f aca="true" t="shared" si="19" ref="S41:S71">S5-Q5</f>
        <v>-0.0010690000000000005</v>
      </c>
      <c r="T41" s="14">
        <f>T5-N5</f>
        <v>0.0009850000000000002</v>
      </c>
      <c r="U41" s="15">
        <f aca="true" t="shared" si="20" ref="T41:U71">U5-O5</f>
        <v>0.005159</v>
      </c>
      <c r="V41" s="14">
        <f aca="true" t="shared" si="21" ref="V41:V71">V5-N5</f>
        <v>0.001235</v>
      </c>
      <c r="W41" s="15">
        <f aca="true" t="shared" si="22" ref="W41:W71">W5-O5</f>
        <v>0.004229999999999999</v>
      </c>
      <c r="X41" s="14">
        <f aca="true" t="shared" si="23" ref="X41:X71">T5-V5</f>
        <v>-0.0002499999999999998</v>
      </c>
      <c r="Y41" s="15">
        <f aca="true" t="shared" si="24" ref="Y41:Y71">U5-W5</f>
        <v>0.000929000000000001</v>
      </c>
      <c r="Z41" s="14">
        <f aca="true" t="shared" si="25" ref="Z41:AA71">X5-V5</f>
        <v>0.0004810000000000001</v>
      </c>
      <c r="AA41" s="15">
        <f t="shared" si="25"/>
        <v>-0.005195999999999999</v>
      </c>
      <c r="AB41" s="14">
        <f aca="true" t="shared" si="26" ref="AB41:AB71">Z5-V5</f>
        <v>-0.00081</v>
      </c>
      <c r="AC41" s="15">
        <f aca="true" t="shared" si="27" ref="AC41:AC71">AA5-W5</f>
        <v>-0.004163999999999999</v>
      </c>
      <c r="AD41" s="14">
        <f t="shared" si="7"/>
        <v>0.001501</v>
      </c>
      <c r="AE41" s="15">
        <f t="shared" si="8"/>
        <v>0.0035320000000000004</v>
      </c>
    </row>
    <row r="42" spans="1:31" ht="11.25">
      <c r="A42" s="1" t="s">
        <v>0</v>
      </c>
      <c r="B42" s="14">
        <f t="shared" si="9"/>
        <v>0</v>
      </c>
      <c r="C42" s="15">
        <f t="shared" si="10"/>
        <v>0</v>
      </c>
      <c r="D42" s="14">
        <f t="shared" si="11"/>
        <v>0</v>
      </c>
      <c r="E42" s="15">
        <f t="shared" si="12"/>
        <v>0</v>
      </c>
      <c r="F42" s="14">
        <f t="shared" si="13"/>
        <v>0</v>
      </c>
      <c r="G42" s="15">
        <f t="shared" si="14"/>
        <v>0</v>
      </c>
      <c r="H42" s="14">
        <f t="shared" si="1"/>
        <v>0</v>
      </c>
      <c r="I42" s="15">
        <f t="shared" si="2"/>
        <v>0</v>
      </c>
      <c r="J42" s="14">
        <f t="shared" si="3"/>
        <v>0</v>
      </c>
      <c r="K42" s="15">
        <f t="shared" si="4"/>
        <v>0</v>
      </c>
      <c r="L42" s="14">
        <f t="shared" si="5"/>
        <v>0</v>
      </c>
      <c r="M42" s="15">
        <f t="shared" si="5"/>
        <v>0</v>
      </c>
      <c r="N42" s="14">
        <f t="shared" si="15"/>
        <v>0</v>
      </c>
      <c r="O42" s="15">
        <f t="shared" si="15"/>
        <v>0</v>
      </c>
      <c r="P42" s="14">
        <f t="shared" si="16"/>
        <v>0</v>
      </c>
      <c r="Q42" s="15">
        <f t="shared" si="17"/>
        <v>0</v>
      </c>
      <c r="R42" s="14">
        <f t="shared" si="18"/>
        <v>0</v>
      </c>
      <c r="S42" s="15">
        <f t="shared" si="19"/>
        <v>0</v>
      </c>
      <c r="T42" s="14">
        <f t="shared" si="20"/>
        <v>0</v>
      </c>
      <c r="U42" s="15">
        <f t="shared" si="20"/>
        <v>0</v>
      </c>
      <c r="V42" s="14">
        <f t="shared" si="21"/>
        <v>0</v>
      </c>
      <c r="W42" s="15">
        <f t="shared" si="22"/>
        <v>0</v>
      </c>
      <c r="X42" s="14">
        <f t="shared" si="23"/>
        <v>0</v>
      </c>
      <c r="Y42" s="15">
        <f t="shared" si="24"/>
        <v>0</v>
      </c>
      <c r="Z42" s="14">
        <f t="shared" si="25"/>
        <v>0</v>
      </c>
      <c r="AA42" s="15">
        <f t="shared" si="25"/>
        <v>0</v>
      </c>
      <c r="AB42" s="14">
        <f t="shared" si="26"/>
        <v>0</v>
      </c>
      <c r="AC42" s="15">
        <f t="shared" si="27"/>
        <v>0</v>
      </c>
      <c r="AD42" s="14">
        <f t="shared" si="7"/>
        <v>0</v>
      </c>
      <c r="AE42" s="15">
        <f t="shared" si="8"/>
        <v>0</v>
      </c>
    </row>
    <row r="43" spans="1:31" ht="11.25">
      <c r="A43" s="1" t="s">
        <v>1</v>
      </c>
      <c r="B43" s="14">
        <f t="shared" si="9"/>
        <v>0.12379910000000005</v>
      </c>
      <c r="C43" s="15">
        <f t="shared" si="10"/>
        <v>0.029926699999999973</v>
      </c>
      <c r="D43" s="14">
        <f t="shared" si="11"/>
        <v>-0.03947640000000008</v>
      </c>
      <c r="E43" s="15">
        <f t="shared" si="12"/>
        <v>-0.025585700000000045</v>
      </c>
      <c r="F43" s="14">
        <f t="shared" si="13"/>
        <v>-0.5451836999999999</v>
      </c>
      <c r="G43" s="15">
        <f t="shared" si="14"/>
        <v>-0.04405840000000005</v>
      </c>
      <c r="H43" s="14">
        <f t="shared" si="1"/>
        <v>-0.023500000000000076</v>
      </c>
      <c r="I43" s="15">
        <f t="shared" si="2"/>
        <v>0.028428100000000067</v>
      </c>
      <c r="J43" s="14">
        <f t="shared" si="3"/>
        <v>-0.26796</v>
      </c>
      <c r="K43" s="15">
        <f t="shared" si="4"/>
        <v>-0.2795499</v>
      </c>
      <c r="L43" s="14">
        <f aca="true" t="shared" si="28" ref="L43:L71">L7-B7</f>
        <v>-0.752321</v>
      </c>
      <c r="M43" s="15">
        <f aca="true" t="shared" si="29" ref="M43:M71">M7-C7</f>
        <v>-0.2908392000000001</v>
      </c>
      <c r="N43" s="14">
        <f t="shared" si="15"/>
        <v>0.11586600000000002</v>
      </c>
      <c r="O43" s="15">
        <f t="shared" si="15"/>
        <v>0.1950554</v>
      </c>
      <c r="P43" s="14">
        <f t="shared" si="16"/>
        <v>-0.01043599999999989</v>
      </c>
      <c r="Q43" s="15">
        <f t="shared" si="17"/>
        <v>0.14495009999999997</v>
      </c>
      <c r="R43" s="14">
        <f t="shared" si="18"/>
        <v>0.37769699999999995</v>
      </c>
      <c r="S43" s="15">
        <f t="shared" si="19"/>
        <v>-0.11989749999999993</v>
      </c>
      <c r="T43" s="14">
        <f t="shared" si="20"/>
        <v>0.4512640000000001</v>
      </c>
      <c r="U43" s="15">
        <f t="shared" si="20"/>
        <v>0.16367790000000004</v>
      </c>
      <c r="V43" s="14">
        <f t="shared" si="21"/>
        <v>0.3593930000000001</v>
      </c>
      <c r="W43" s="15">
        <f t="shared" si="22"/>
        <v>0.12421570000000004</v>
      </c>
      <c r="X43" s="14">
        <f t="shared" si="23"/>
        <v>0.09187100000000004</v>
      </c>
      <c r="Y43" s="15">
        <f t="shared" si="24"/>
        <v>0.0394622</v>
      </c>
      <c r="Z43" s="14">
        <f t="shared" si="25"/>
        <v>0.195762</v>
      </c>
      <c r="AA43" s="15">
        <f t="shared" si="25"/>
        <v>-0.043430700000000044</v>
      </c>
      <c r="AB43" s="14">
        <f t="shared" si="26"/>
        <v>0.028191999999999995</v>
      </c>
      <c r="AC43" s="15">
        <f t="shared" si="27"/>
        <v>0.023637099999999966</v>
      </c>
      <c r="AD43" s="14">
        <f t="shared" si="7"/>
        <v>-0.255927</v>
      </c>
      <c r="AE43" s="15">
        <f t="shared" si="8"/>
        <v>-0.03956649999999995</v>
      </c>
    </row>
    <row r="44" spans="1:31" ht="11.25">
      <c r="A44" s="1" t="s">
        <v>2</v>
      </c>
      <c r="B44" s="14">
        <f t="shared" si="9"/>
        <v>-0.18645649999999936</v>
      </c>
      <c r="C44" s="15">
        <f t="shared" si="10"/>
        <v>-0.20300349999999945</v>
      </c>
      <c r="D44" s="14">
        <f t="shared" si="11"/>
        <v>-0.08207900000000024</v>
      </c>
      <c r="E44" s="15">
        <f t="shared" si="12"/>
        <v>-0.012634000000000256</v>
      </c>
      <c r="F44" s="43">
        <f t="shared" si="13"/>
        <v>-0.46882299999999955</v>
      </c>
      <c r="G44" s="15">
        <f t="shared" si="14"/>
        <v>-0.12434499999999993</v>
      </c>
      <c r="H44" s="14">
        <f t="shared" si="1"/>
        <v>0.0034119999999999706</v>
      </c>
      <c r="I44" s="15">
        <f t="shared" si="2"/>
        <v>0.002623000000000708</v>
      </c>
      <c r="J44" s="14">
        <f t="shared" si="3"/>
        <v>-0.06391900000000028</v>
      </c>
      <c r="K44" s="15">
        <f t="shared" si="4"/>
        <v>0.07015799999999928</v>
      </c>
      <c r="L44" s="38">
        <f t="shared" si="28"/>
        <v>-0.7978654999999995</v>
      </c>
      <c r="M44" s="39">
        <f t="shared" si="29"/>
        <v>-0.26720149999999965</v>
      </c>
      <c r="N44" s="41">
        <f t="shared" si="15"/>
        <v>-0.21188200000000013</v>
      </c>
      <c r="O44" s="42">
        <f t="shared" si="15"/>
        <v>-0.13550799999999974</v>
      </c>
      <c r="P44" s="41">
        <f t="shared" si="16"/>
        <v>-1.8374549999999998</v>
      </c>
      <c r="Q44" s="42">
        <f t="shared" si="17"/>
        <v>-1.8951789999999997</v>
      </c>
      <c r="R44" s="41">
        <f>R8-P8</f>
        <v>-1.9563403000000001</v>
      </c>
      <c r="S44" s="42">
        <f t="shared" si="19"/>
        <v>-1.8277330000000003</v>
      </c>
      <c r="T44" s="41">
        <f t="shared" si="20"/>
        <v>-0.8521070000000002</v>
      </c>
      <c r="U44" s="42">
        <f t="shared" si="20"/>
        <v>-1.024168</v>
      </c>
      <c r="V44" s="41">
        <f t="shared" si="21"/>
        <v>-0.295852</v>
      </c>
      <c r="W44" s="42">
        <f t="shared" si="22"/>
        <v>-0.5253139999999998</v>
      </c>
      <c r="X44" s="41">
        <f t="shared" si="23"/>
        <v>-0.5562550000000002</v>
      </c>
      <c r="Y44" s="42">
        <f t="shared" si="24"/>
        <v>-0.49885400000000013</v>
      </c>
      <c r="Z44" s="41">
        <f t="shared" si="25"/>
        <v>-2.421747</v>
      </c>
      <c r="AA44" s="42">
        <f t="shared" si="25"/>
        <v>-2.427649</v>
      </c>
      <c r="AB44" s="41">
        <f t="shared" si="26"/>
        <v>-3.6624626</v>
      </c>
      <c r="AC44" s="42">
        <f t="shared" si="27"/>
        <v>-3.6322461</v>
      </c>
      <c r="AD44" s="41">
        <f t="shared" si="7"/>
        <v>-3.6724204</v>
      </c>
      <c r="AE44" s="42">
        <f t="shared" si="8"/>
        <v>-3.2952439</v>
      </c>
    </row>
    <row r="45" spans="1:31" ht="11.25">
      <c r="A45" s="1" t="s">
        <v>3</v>
      </c>
      <c r="B45" s="14">
        <f t="shared" si="9"/>
        <v>-0.08120075000000004</v>
      </c>
      <c r="C45" s="15">
        <f t="shared" si="10"/>
        <v>0.04339970000000001</v>
      </c>
      <c r="D45" s="14">
        <f t="shared" si="11"/>
        <v>0.005536199999999991</v>
      </c>
      <c r="E45" s="15">
        <f t="shared" si="12"/>
        <v>0.002192599999999989</v>
      </c>
      <c r="F45" s="14">
        <f t="shared" si="13"/>
        <v>0.07088490000000003</v>
      </c>
      <c r="G45" s="15">
        <f t="shared" si="14"/>
        <v>-0.028262499999999996</v>
      </c>
      <c r="H45" s="14">
        <f t="shared" si="1"/>
        <v>0.0021615000000000384</v>
      </c>
      <c r="I45" s="15">
        <f t="shared" si="2"/>
        <v>-0.006275599999999992</v>
      </c>
      <c r="J45" s="14">
        <f t="shared" si="3"/>
        <v>-0.0018354000000000426</v>
      </c>
      <c r="K45" s="15">
        <f t="shared" si="4"/>
        <v>-0.004629899999999992</v>
      </c>
      <c r="L45" s="14">
        <f t="shared" si="28"/>
        <v>-0.004453550000000028</v>
      </c>
      <c r="M45" s="15">
        <f t="shared" si="29"/>
        <v>0.006424300000000022</v>
      </c>
      <c r="N45" s="41">
        <f t="shared" si="15"/>
        <v>-0.01997099999999996</v>
      </c>
      <c r="O45" s="42">
        <f t="shared" si="15"/>
        <v>-0.0010362000000000149</v>
      </c>
      <c r="P45" s="41">
        <f t="shared" si="16"/>
        <v>0.005338999999999983</v>
      </c>
      <c r="Q45" s="42">
        <f t="shared" si="17"/>
        <v>0.043522599999999995</v>
      </c>
      <c r="R45" s="41">
        <f t="shared" si="18"/>
        <v>-0.06705139999999998</v>
      </c>
      <c r="S45" s="42">
        <f t="shared" si="19"/>
        <v>-0.08678243</v>
      </c>
      <c r="T45" s="41">
        <f t="shared" si="20"/>
        <v>-0.08978019999999998</v>
      </c>
      <c r="U45" s="42">
        <f t="shared" si="20"/>
        <v>0.009316500000000005</v>
      </c>
      <c r="V45" s="41">
        <f t="shared" si="21"/>
        <v>-0.04542780000000002</v>
      </c>
      <c r="W45" s="42">
        <f t="shared" si="22"/>
        <v>-0.019710199999999997</v>
      </c>
      <c r="X45" s="41">
        <f t="shared" si="23"/>
        <v>-0.04435239999999996</v>
      </c>
      <c r="Y45" s="42">
        <f t="shared" si="24"/>
        <v>0.029026700000000002</v>
      </c>
      <c r="Z45" s="41">
        <f t="shared" si="25"/>
        <v>0.04688000000000003</v>
      </c>
      <c r="AA45" s="42">
        <f t="shared" si="25"/>
        <v>-0.007569099999999995</v>
      </c>
      <c r="AB45" s="41">
        <f t="shared" si="26"/>
        <v>0.06018970000000001</v>
      </c>
      <c r="AC45" s="42">
        <f t="shared" si="27"/>
        <v>-0.0049202</v>
      </c>
      <c r="AD45" s="41">
        <f t="shared" si="7"/>
        <v>-0.041752299999999964</v>
      </c>
      <c r="AE45" s="42">
        <f t="shared" si="8"/>
        <v>-0.0019879000000000008</v>
      </c>
    </row>
    <row r="46" spans="1:31" ht="11.25">
      <c r="A46" s="1" t="s">
        <v>4</v>
      </c>
      <c r="B46" s="14">
        <f t="shared" si="9"/>
        <v>-0.01327350000000016</v>
      </c>
      <c r="C46" s="15">
        <f t="shared" si="10"/>
        <v>0.04344349999999997</v>
      </c>
      <c r="D46" s="14">
        <f t="shared" si="11"/>
        <v>0.0286249999999999</v>
      </c>
      <c r="E46" s="15">
        <f t="shared" si="12"/>
        <v>0.01330600000000004</v>
      </c>
      <c r="F46" s="43">
        <f t="shared" si="13"/>
        <v>0.3079370000000001</v>
      </c>
      <c r="G46" s="15">
        <f t="shared" si="14"/>
        <v>0.09581200000000001</v>
      </c>
      <c r="H46" s="14">
        <f t="shared" si="1"/>
        <v>-0.0035600000000000076</v>
      </c>
      <c r="I46" s="15">
        <f t="shared" si="2"/>
        <v>0.008982999999999963</v>
      </c>
      <c r="J46" s="14">
        <f t="shared" si="3"/>
        <v>0.0016929999999999445</v>
      </c>
      <c r="K46" s="15">
        <f t="shared" si="4"/>
        <v>0.0019240000000000368</v>
      </c>
      <c r="L46" s="38">
        <f t="shared" si="28"/>
        <v>0.3214214999999998</v>
      </c>
      <c r="M46" s="39">
        <f t="shared" si="29"/>
        <v>0.16346850000000002</v>
      </c>
      <c r="N46" s="41">
        <f t="shared" si="15"/>
        <v>0.052186000000000066</v>
      </c>
      <c r="O46" s="42">
        <f t="shared" si="15"/>
        <v>-0.013269999999999893</v>
      </c>
      <c r="P46" s="41">
        <f t="shared" si="16"/>
        <v>-0.41233640000000005</v>
      </c>
      <c r="Q46" s="42">
        <f t="shared" si="17"/>
        <v>-0.43502150000000006</v>
      </c>
      <c r="R46" s="41">
        <f t="shared" si="18"/>
        <v>-0.43915800000000005</v>
      </c>
      <c r="S46" s="42">
        <f t="shared" si="19"/>
        <v>-0.4439253</v>
      </c>
      <c r="T46" s="41">
        <f t="shared" si="20"/>
        <v>-0.02774999999999994</v>
      </c>
      <c r="U46" s="42">
        <f t="shared" si="20"/>
        <v>-0.011678000000000077</v>
      </c>
      <c r="V46" s="41">
        <f t="shared" si="21"/>
        <v>0.10540599999999989</v>
      </c>
      <c r="W46" s="42">
        <f t="shared" si="22"/>
        <v>0.05797199999999991</v>
      </c>
      <c r="X46" s="41">
        <f t="shared" si="23"/>
        <v>-0.13315599999999983</v>
      </c>
      <c r="Y46" s="42">
        <f t="shared" si="24"/>
        <v>-0.06964999999999999</v>
      </c>
      <c r="Z46" s="41">
        <f t="shared" si="25"/>
        <v>-0.3227289999999998</v>
      </c>
      <c r="AA46" s="42">
        <f t="shared" si="25"/>
        <v>-0.32358490000000006</v>
      </c>
      <c r="AB46" s="41">
        <f t="shared" si="26"/>
        <v>-0.31250999999999984</v>
      </c>
      <c r="AC46" s="42">
        <f t="shared" si="27"/>
        <v>-0.3740774</v>
      </c>
      <c r="AD46" s="41">
        <f t="shared" si="7"/>
        <v>-0.49156240000000007</v>
      </c>
      <c r="AE46" s="42">
        <f t="shared" si="8"/>
        <v>-0.5481753</v>
      </c>
    </row>
    <row r="47" spans="1:31" ht="11.25">
      <c r="A47" s="1" t="s">
        <v>5</v>
      </c>
      <c r="B47" s="14">
        <f t="shared" si="9"/>
        <v>-0.007615900000000009</v>
      </c>
      <c r="C47" s="15">
        <f t="shared" si="10"/>
        <v>-0.011214510149999999</v>
      </c>
      <c r="D47" s="14">
        <f t="shared" si="11"/>
        <v>0.00036029999999999396</v>
      </c>
      <c r="E47" s="15">
        <f t="shared" si="12"/>
        <v>0.006084321300000001</v>
      </c>
      <c r="F47" s="14">
        <f t="shared" si="13"/>
        <v>0.0558111</v>
      </c>
      <c r="G47" s="15">
        <f t="shared" si="14"/>
        <v>-0.03142714</v>
      </c>
      <c r="H47" s="14">
        <f t="shared" si="1"/>
        <v>-0.005268159999999994</v>
      </c>
      <c r="I47" s="15">
        <f t="shared" si="2"/>
        <v>-0.004652860000000002</v>
      </c>
      <c r="J47" s="14">
        <f t="shared" si="3"/>
        <v>-0.0009531200000000017</v>
      </c>
      <c r="K47" s="15">
        <f t="shared" si="4"/>
        <v>0.0030000900000000004</v>
      </c>
      <c r="L47" s="14">
        <f t="shared" si="28"/>
        <v>0.04233421999999999</v>
      </c>
      <c r="M47" s="15">
        <f t="shared" si="29"/>
        <v>-0.03821009885</v>
      </c>
      <c r="N47" s="41">
        <f t="shared" si="15"/>
        <v>0.03641932</v>
      </c>
      <c r="O47" s="42">
        <f t="shared" si="15"/>
        <v>0.006320300000000001</v>
      </c>
      <c r="P47" s="41">
        <f t="shared" si="16"/>
        <v>0.004665049999999997</v>
      </c>
      <c r="Q47" s="42">
        <f t="shared" si="17"/>
        <v>0.0014416600000000009</v>
      </c>
      <c r="R47" s="41">
        <f t="shared" si="18"/>
        <v>-0.023911919999999996</v>
      </c>
      <c r="S47" s="42">
        <f t="shared" si="19"/>
        <v>-0.02981302</v>
      </c>
      <c r="T47" s="41">
        <f t="shared" si="20"/>
        <v>-0.01873052</v>
      </c>
      <c r="U47" s="42">
        <f t="shared" si="20"/>
        <v>-0.027801</v>
      </c>
      <c r="V47" s="41">
        <f t="shared" si="21"/>
        <v>0.028171916999999998</v>
      </c>
      <c r="W47" s="42">
        <f t="shared" si="22"/>
        <v>-0.03188586</v>
      </c>
      <c r="X47" s="41">
        <f t="shared" si="23"/>
        <v>-0.046902437</v>
      </c>
      <c r="Y47" s="42">
        <f t="shared" si="24"/>
        <v>0.004084860000000003</v>
      </c>
      <c r="Z47" s="41">
        <f t="shared" si="25"/>
        <v>0.022514783</v>
      </c>
      <c r="AA47" s="42">
        <f t="shared" si="25"/>
        <v>-0.0004617999999999983</v>
      </c>
      <c r="AB47" s="41">
        <f t="shared" si="26"/>
        <v>0.011130779</v>
      </c>
      <c r="AC47" s="42">
        <f t="shared" si="27"/>
        <v>0.00108047</v>
      </c>
      <c r="AD47" s="41">
        <f t="shared" si="7"/>
        <v>0.046157224000000004</v>
      </c>
      <c r="AE47" s="42">
        <f t="shared" si="8"/>
        <v>-0.013890110000000004</v>
      </c>
    </row>
    <row r="48" spans="1:31" ht="11.25">
      <c r="A48" s="1" t="s">
        <v>6</v>
      </c>
      <c r="B48" s="14">
        <f t="shared" si="9"/>
        <v>0.012801599999999969</v>
      </c>
      <c r="C48" s="15">
        <f t="shared" si="10"/>
        <v>-0.012067999999999968</v>
      </c>
      <c r="D48" s="14">
        <f t="shared" si="11"/>
        <v>-0.010001700000000002</v>
      </c>
      <c r="E48" s="15">
        <f t="shared" si="12"/>
        <v>-0.008892600000000028</v>
      </c>
      <c r="F48" s="14">
        <f t="shared" si="13"/>
        <v>-0.0498478</v>
      </c>
      <c r="G48" s="15">
        <f t="shared" si="14"/>
        <v>0.006237099999999995</v>
      </c>
      <c r="H48" s="14">
        <f t="shared" si="1"/>
        <v>0.0019450999999999219</v>
      </c>
      <c r="I48" s="15">
        <f t="shared" si="2"/>
        <v>0.0024513999999999925</v>
      </c>
      <c r="J48" s="14">
        <f t="shared" si="3"/>
        <v>0.00014310000000006262</v>
      </c>
      <c r="K48" s="15">
        <f t="shared" si="4"/>
        <v>-0.0008395999999999404</v>
      </c>
      <c r="L48" s="38">
        <f t="shared" si="28"/>
        <v>-0.04495970000000005</v>
      </c>
      <c r="M48" s="39">
        <f t="shared" si="29"/>
        <v>-0.013111699999999948</v>
      </c>
      <c r="N48" s="41">
        <f t="shared" si="15"/>
        <v>0.011151499999999981</v>
      </c>
      <c r="O48" s="42">
        <f t="shared" si="15"/>
        <v>-0.009658200000000061</v>
      </c>
      <c r="P48" s="41">
        <f t="shared" si="16"/>
        <v>-0.12975420000000004</v>
      </c>
      <c r="Q48" s="42">
        <f t="shared" si="17"/>
        <v>-0.13811849999999992</v>
      </c>
      <c r="R48" s="41">
        <f t="shared" si="18"/>
        <v>-0.13610529999999998</v>
      </c>
      <c r="S48" s="42">
        <f t="shared" si="19"/>
        <v>-0.14110930000000005</v>
      </c>
      <c r="T48" s="41">
        <f t="shared" si="20"/>
        <v>0.03230659999999996</v>
      </c>
      <c r="U48" s="42">
        <f t="shared" si="20"/>
        <v>-0.0046775999999999485</v>
      </c>
      <c r="V48" s="41">
        <f t="shared" si="21"/>
        <v>0.042495300000000014</v>
      </c>
      <c r="W48" s="42">
        <f t="shared" si="22"/>
        <v>-0.015452999999999939</v>
      </c>
      <c r="X48" s="41">
        <f t="shared" si="23"/>
        <v>-0.01018870000000005</v>
      </c>
      <c r="Y48" s="42">
        <f t="shared" si="24"/>
        <v>0.01077539999999999</v>
      </c>
      <c r="Z48" s="41">
        <f t="shared" si="25"/>
        <v>-0.18744290000000008</v>
      </c>
      <c r="AA48" s="42">
        <f t="shared" si="25"/>
        <v>-0.1785059</v>
      </c>
      <c r="AB48" s="41">
        <f t="shared" si="26"/>
        <v>-0.20746390000000003</v>
      </c>
      <c r="AC48" s="42">
        <f t="shared" si="27"/>
        <v>-0.17794700000000008</v>
      </c>
      <c r="AD48" s="41">
        <f t="shared" si="7"/>
        <v>-0.18731759999999997</v>
      </c>
      <c r="AE48" s="42">
        <f t="shared" si="8"/>
        <v>-0.18222309999999997</v>
      </c>
    </row>
    <row r="49" spans="1:31" ht="11.25">
      <c r="A49" s="1" t="s">
        <v>7</v>
      </c>
      <c r="B49" s="14">
        <f t="shared" si="9"/>
        <v>0.014174199999999998</v>
      </c>
      <c r="C49" s="15">
        <f t="shared" si="10"/>
        <v>-0.006131845000000004</v>
      </c>
      <c r="D49" s="14">
        <f t="shared" si="11"/>
        <v>-0.004068509999999997</v>
      </c>
      <c r="E49" s="15">
        <f t="shared" si="12"/>
        <v>0.006848340000000001</v>
      </c>
      <c r="F49" s="14">
        <f t="shared" si="13"/>
        <v>-0.04018545</v>
      </c>
      <c r="G49" s="15">
        <f t="shared" si="14"/>
        <v>-0.0034561100000000053</v>
      </c>
      <c r="H49" s="14">
        <f t="shared" si="1"/>
        <v>0.0022647999999999974</v>
      </c>
      <c r="I49" s="15">
        <f t="shared" si="2"/>
        <v>0.002036420000000004</v>
      </c>
      <c r="J49" s="14">
        <f t="shared" si="3"/>
        <v>-0.0007537000000000099</v>
      </c>
      <c r="K49" s="15">
        <f t="shared" si="4"/>
        <v>-0.0041617900000000055</v>
      </c>
      <c r="L49" s="14">
        <f t="shared" si="28"/>
        <v>-0.02856866000000001</v>
      </c>
      <c r="M49" s="15">
        <f t="shared" si="29"/>
        <v>-0.004864985000000009</v>
      </c>
      <c r="N49" s="41">
        <f t="shared" si="15"/>
        <v>-0.003878499999999993</v>
      </c>
      <c r="O49" s="42">
        <f t="shared" si="15"/>
        <v>0.007457650000000003</v>
      </c>
      <c r="P49" s="41">
        <f t="shared" si="16"/>
        <v>0.003067299999999995</v>
      </c>
      <c r="Q49" s="42">
        <f t="shared" si="17"/>
        <v>0.00042431999999999886</v>
      </c>
      <c r="R49" s="41">
        <f t="shared" si="18"/>
        <v>0.006509600000000004</v>
      </c>
      <c r="S49" s="42">
        <f t="shared" si="19"/>
        <v>-0.007116190000000001</v>
      </c>
      <c r="T49" s="41">
        <f t="shared" si="20"/>
        <v>0.016964950000000006</v>
      </c>
      <c r="U49" s="42">
        <f t="shared" si="20"/>
        <v>0.001179270000000003</v>
      </c>
      <c r="V49" s="41">
        <f t="shared" si="21"/>
        <v>0.0186678</v>
      </c>
      <c r="W49" s="42">
        <f t="shared" si="22"/>
        <v>0.002036160000000002</v>
      </c>
      <c r="X49" s="41">
        <f t="shared" si="23"/>
        <v>-0.0017028499999999919</v>
      </c>
      <c r="Y49" s="42">
        <f t="shared" si="24"/>
        <v>-0.000856889999999999</v>
      </c>
      <c r="Z49" s="41">
        <f t="shared" si="25"/>
        <v>-0.0017053999999999958</v>
      </c>
      <c r="AA49" s="42">
        <f t="shared" si="25"/>
        <v>-0.004722879999999999</v>
      </c>
      <c r="AB49" s="41">
        <f t="shared" si="26"/>
        <v>-0.007211189999999992</v>
      </c>
      <c r="AC49" s="42">
        <f t="shared" si="27"/>
        <v>-0.00014586999999999933</v>
      </c>
      <c r="AD49" s="41">
        <f t="shared" si="7"/>
        <v>-0.011894410000000008</v>
      </c>
      <c r="AE49" s="42">
        <f t="shared" si="8"/>
        <v>0.0019727699999999987</v>
      </c>
    </row>
    <row r="50" spans="1:31" ht="11.25">
      <c r="A50" s="1" t="s">
        <v>8</v>
      </c>
      <c r="B50" s="14">
        <f t="shared" si="9"/>
        <v>-0.004856599999999989</v>
      </c>
      <c r="C50" s="15">
        <f t="shared" si="10"/>
        <v>0.0017787999999999693</v>
      </c>
      <c r="D50" s="14">
        <f t="shared" si="11"/>
        <v>-0.004452599999999973</v>
      </c>
      <c r="E50" s="15">
        <f t="shared" si="12"/>
        <v>9.519999999996198E-05</v>
      </c>
      <c r="F50" s="14">
        <f t="shared" si="13"/>
        <v>0.008758700000000008</v>
      </c>
      <c r="G50" s="15">
        <f t="shared" si="14"/>
        <v>0.005474699999999999</v>
      </c>
      <c r="H50" s="14">
        <f t="shared" si="1"/>
        <v>0.0006025000000000058</v>
      </c>
      <c r="I50" s="15">
        <f t="shared" si="2"/>
        <v>0.0007427000000000405</v>
      </c>
      <c r="J50" s="14">
        <f t="shared" si="3"/>
        <v>-0.0010983999999999994</v>
      </c>
      <c r="K50" s="15">
        <f t="shared" si="4"/>
        <v>-0.0028809000000000196</v>
      </c>
      <c r="L50" s="14">
        <f t="shared" si="28"/>
        <v>-0.0010463999999999474</v>
      </c>
      <c r="M50" s="15">
        <f t="shared" si="29"/>
        <v>0.005210499999999951</v>
      </c>
      <c r="N50" s="14">
        <f t="shared" si="15"/>
        <v>-0.0039112000000000036</v>
      </c>
      <c r="O50" s="15">
        <f t="shared" si="15"/>
        <v>0.002065399999999995</v>
      </c>
      <c r="P50" s="14">
        <f t="shared" si="16"/>
        <v>-0.03452270000000002</v>
      </c>
      <c r="Q50" s="15">
        <f t="shared" si="17"/>
        <v>-0.033863599999999994</v>
      </c>
      <c r="R50" s="14">
        <f t="shared" si="18"/>
        <v>-0.035485199999999995</v>
      </c>
      <c r="S50" s="15">
        <f t="shared" si="19"/>
        <v>-0.03356140000000002</v>
      </c>
      <c r="T50" s="14">
        <f t="shared" si="20"/>
        <v>-0.004235700000000009</v>
      </c>
      <c r="U50" s="15">
        <f t="shared" si="20"/>
        <v>-0.005594099999999991</v>
      </c>
      <c r="V50" s="14">
        <f t="shared" si="21"/>
        <v>-0.009738300000000033</v>
      </c>
      <c r="W50" s="15">
        <f t="shared" si="22"/>
        <v>-0.004367699999999974</v>
      </c>
      <c r="X50" s="14">
        <f t="shared" si="23"/>
        <v>0.005502600000000024</v>
      </c>
      <c r="Y50" s="15">
        <f t="shared" si="24"/>
        <v>-0.0012264000000000164</v>
      </c>
      <c r="Z50" s="14">
        <f t="shared" si="25"/>
        <v>-0.015108299999999963</v>
      </c>
      <c r="AA50" s="15">
        <f t="shared" si="25"/>
        <v>-0.014551900000000006</v>
      </c>
      <c r="AB50" s="14">
        <f t="shared" si="26"/>
        <v>-0.012027599999999972</v>
      </c>
      <c r="AC50" s="15">
        <f t="shared" si="27"/>
        <v>-0.014625900000000025</v>
      </c>
      <c r="AD50" s="14">
        <f t="shared" si="7"/>
        <v>-0.03854099999999999</v>
      </c>
      <c r="AE50" s="15">
        <f t="shared" si="8"/>
        <v>-0.03670689999999999</v>
      </c>
    </row>
    <row r="51" spans="1:31" ht="11.25">
      <c r="A51" s="1" t="s">
        <v>9</v>
      </c>
      <c r="B51" s="14">
        <f t="shared" si="9"/>
        <v>-0.000935567</v>
      </c>
      <c r="C51" s="15">
        <f t="shared" si="10"/>
        <v>-0.008105965</v>
      </c>
      <c r="D51" s="14">
        <f t="shared" si="11"/>
        <v>0.001871134</v>
      </c>
      <c r="E51" s="15">
        <f t="shared" si="12"/>
        <v>0.01621193</v>
      </c>
      <c r="F51" s="14">
        <f t="shared" si="13"/>
        <v>0</v>
      </c>
      <c r="G51" s="15">
        <f t="shared" si="14"/>
        <v>0</v>
      </c>
      <c r="H51" s="14">
        <f t="shared" si="1"/>
        <v>0</v>
      </c>
      <c r="I51" s="15">
        <f t="shared" si="2"/>
        <v>0</v>
      </c>
      <c r="J51" s="14">
        <f t="shared" si="3"/>
        <v>0</v>
      </c>
      <c r="K51" s="15">
        <f t="shared" si="4"/>
        <v>0</v>
      </c>
      <c r="L51" s="14">
        <f t="shared" si="28"/>
        <v>0.000935567</v>
      </c>
      <c r="M51" s="15">
        <f t="shared" si="29"/>
        <v>0.008105965</v>
      </c>
      <c r="N51" s="14">
        <f t="shared" si="15"/>
        <v>0</v>
      </c>
      <c r="O51" s="15">
        <f t="shared" si="15"/>
        <v>0</v>
      </c>
      <c r="P51" s="14">
        <f t="shared" si="16"/>
        <v>0</v>
      </c>
      <c r="Q51" s="15">
        <f t="shared" si="17"/>
        <v>0</v>
      </c>
      <c r="R51" s="14">
        <f t="shared" si="18"/>
        <v>0</v>
      </c>
      <c r="S51" s="15">
        <f t="shared" si="19"/>
        <v>0</v>
      </c>
      <c r="T51" s="14">
        <f t="shared" si="20"/>
        <v>0</v>
      </c>
      <c r="U51" s="15">
        <f t="shared" si="20"/>
        <v>0</v>
      </c>
      <c r="V51" s="14">
        <f t="shared" si="21"/>
        <v>0</v>
      </c>
      <c r="W51" s="15">
        <f t="shared" si="22"/>
        <v>0</v>
      </c>
      <c r="X51" s="14">
        <f t="shared" si="23"/>
        <v>0</v>
      </c>
      <c r="Y51" s="15">
        <f t="shared" si="24"/>
        <v>0</v>
      </c>
      <c r="Z51" s="14">
        <f t="shared" si="25"/>
        <v>0</v>
      </c>
      <c r="AA51" s="15">
        <f t="shared" si="25"/>
        <v>0</v>
      </c>
      <c r="AB51" s="14">
        <f t="shared" si="26"/>
        <v>0</v>
      </c>
      <c r="AC51" s="15">
        <f t="shared" si="27"/>
        <v>0</v>
      </c>
      <c r="AD51" s="14">
        <f t="shared" si="7"/>
        <v>0</v>
      </c>
      <c r="AE51" s="15">
        <f t="shared" si="8"/>
        <v>0</v>
      </c>
    </row>
    <row r="52" spans="1:31" ht="11.25">
      <c r="A52" s="1" t="s">
        <v>10</v>
      </c>
      <c r="B52" s="14">
        <f t="shared" si="9"/>
        <v>-0.004684850000000074</v>
      </c>
      <c r="C52" s="15">
        <f t="shared" si="10"/>
        <v>-0.0007100499999999066</v>
      </c>
      <c r="D52" s="14">
        <f t="shared" si="11"/>
        <v>0.001094700000000004</v>
      </c>
      <c r="E52" s="15">
        <f t="shared" si="12"/>
        <v>0.00032279999999995646</v>
      </c>
      <c r="F52" s="14">
        <f t="shared" si="13"/>
        <v>0.004404399999999975</v>
      </c>
      <c r="G52" s="15">
        <f t="shared" si="14"/>
        <v>0.00022739999999998872</v>
      </c>
      <c r="H52" s="14">
        <f t="shared" si="1"/>
        <v>0.0014494999999999925</v>
      </c>
      <c r="I52" s="15">
        <f t="shared" si="2"/>
        <v>0.0010214000000000611</v>
      </c>
      <c r="J52" s="14">
        <f t="shared" si="3"/>
        <v>-0.002489699999999928</v>
      </c>
      <c r="K52" s="15">
        <f t="shared" si="4"/>
        <v>0.00010719999999997398</v>
      </c>
      <c r="L52" s="14">
        <f t="shared" si="28"/>
        <v>-0.0002259500000000303</v>
      </c>
      <c r="M52" s="15">
        <f t="shared" si="29"/>
        <v>0.0009687500000000737</v>
      </c>
      <c r="N52" s="14">
        <f t="shared" si="15"/>
        <v>-0.0005321000000000353</v>
      </c>
      <c r="O52" s="15">
        <f t="shared" si="15"/>
        <v>-0.001831000000000027</v>
      </c>
      <c r="P52" s="14">
        <f t="shared" si="16"/>
        <v>-0.01722329999999994</v>
      </c>
      <c r="Q52" s="15">
        <f t="shared" si="17"/>
        <v>-0.012413699999999972</v>
      </c>
      <c r="R52" s="14">
        <f t="shared" si="18"/>
        <v>-0.014249200000000073</v>
      </c>
      <c r="S52" s="15">
        <f t="shared" si="19"/>
        <v>-0.015813500000000036</v>
      </c>
      <c r="T52" s="14">
        <f t="shared" si="20"/>
        <v>-0.0031788999999999845</v>
      </c>
      <c r="U52" s="15">
        <f t="shared" si="20"/>
        <v>0.0009286000000000572</v>
      </c>
      <c r="V52" s="14">
        <f t="shared" si="21"/>
        <v>-0.0051099000000000006</v>
      </c>
      <c r="W52" s="15">
        <f t="shared" si="22"/>
        <v>-0.0009157999999999111</v>
      </c>
      <c r="X52" s="14">
        <f t="shared" si="23"/>
        <v>0.001931000000000016</v>
      </c>
      <c r="Y52" s="15">
        <f t="shared" si="24"/>
        <v>0.0018443999999999683</v>
      </c>
      <c r="Z52" s="14">
        <f t="shared" si="25"/>
        <v>-0.020488599999999968</v>
      </c>
      <c r="AA52" s="15">
        <f t="shared" si="25"/>
        <v>-0.016152600000000072</v>
      </c>
      <c r="AB52" s="14">
        <f t="shared" si="26"/>
        <v>-0.015995199999999987</v>
      </c>
      <c r="AC52" s="15">
        <f t="shared" si="27"/>
        <v>-0.01613730000000002</v>
      </c>
      <c r="AD52" s="14">
        <f t="shared" si="7"/>
        <v>-0.019155000000000033</v>
      </c>
      <c r="AE52" s="15">
        <f t="shared" si="8"/>
        <v>-0.018989400000000045</v>
      </c>
    </row>
    <row r="53" spans="1:31" ht="11.25">
      <c r="A53" s="1" t="s">
        <v>11</v>
      </c>
      <c r="B53" s="14">
        <f t="shared" si="9"/>
        <v>0.0019210900000000003</v>
      </c>
      <c r="C53" s="15">
        <f t="shared" si="10"/>
        <v>-0.00021855049999999938</v>
      </c>
      <c r="D53" s="14">
        <f t="shared" si="11"/>
        <v>-0.00140061</v>
      </c>
      <c r="E53" s="15">
        <f t="shared" si="12"/>
        <v>0.0014940179999999997</v>
      </c>
      <c r="F53" s="14">
        <f t="shared" si="13"/>
        <v>-0.00501276</v>
      </c>
      <c r="G53" s="15">
        <f t="shared" si="14"/>
        <v>0.0005355580000000002</v>
      </c>
      <c r="H53" s="14">
        <f t="shared" si="1"/>
        <v>0.00021842000000000042</v>
      </c>
      <c r="I53" s="15">
        <f t="shared" si="2"/>
        <v>0.00040762400000000053</v>
      </c>
      <c r="J53" s="14">
        <f t="shared" si="3"/>
        <v>-0.0009297300000000001</v>
      </c>
      <c r="K53" s="15">
        <f t="shared" si="4"/>
        <v>1.542700000000015E-05</v>
      </c>
      <c r="L53" s="14">
        <f t="shared" si="28"/>
        <v>-0.005203589999999999</v>
      </c>
      <c r="M53" s="15">
        <f t="shared" si="29"/>
        <v>0.0022340765000000012</v>
      </c>
      <c r="N53" s="14">
        <f t="shared" si="15"/>
        <v>-0.00047176999999999983</v>
      </c>
      <c r="O53" s="15">
        <f t="shared" si="15"/>
        <v>-7.987400000000061E-05</v>
      </c>
      <c r="P53" s="14">
        <f t="shared" si="16"/>
        <v>0.0014762999999999998</v>
      </c>
      <c r="Q53" s="15">
        <f t="shared" si="17"/>
        <v>0.0010633020000000003</v>
      </c>
      <c r="R53" s="14">
        <f t="shared" si="18"/>
        <v>7.699999999999374E-06</v>
      </c>
      <c r="S53" s="15">
        <f t="shared" si="19"/>
        <v>-0.001980539</v>
      </c>
      <c r="T53" s="14">
        <f t="shared" si="20"/>
        <v>0.004603070000000001</v>
      </c>
      <c r="U53" s="15">
        <f t="shared" si="20"/>
        <v>0.00015551800000000032</v>
      </c>
      <c r="V53" s="14">
        <f t="shared" si="21"/>
        <v>0.0037281899999999993</v>
      </c>
      <c r="W53" s="15">
        <f t="shared" si="22"/>
        <v>0.0007497509999999999</v>
      </c>
      <c r="X53" s="14">
        <f t="shared" si="23"/>
        <v>0.0008748800000000015</v>
      </c>
      <c r="Y53" s="15">
        <f t="shared" si="24"/>
        <v>-0.0005942329999999996</v>
      </c>
      <c r="Z53" s="14">
        <f t="shared" si="25"/>
        <v>-0.0025893099999999974</v>
      </c>
      <c r="AA53" s="15">
        <f t="shared" si="25"/>
        <v>-0.0003500719999999999</v>
      </c>
      <c r="AB53" s="14">
        <f t="shared" si="26"/>
        <v>-0.0013135399999999985</v>
      </c>
      <c r="AC53" s="15">
        <f t="shared" si="27"/>
        <v>0.00110501</v>
      </c>
      <c r="AD53" s="14">
        <f t="shared" si="7"/>
        <v>-0.0019281800000000016</v>
      </c>
      <c r="AE53" s="15">
        <f t="shared" si="8"/>
        <v>-0.00038093999999999975</v>
      </c>
    </row>
    <row r="54" spans="1:31" ht="11.25">
      <c r="A54" s="1" t="s">
        <v>12</v>
      </c>
      <c r="B54" s="14">
        <f t="shared" si="9"/>
        <v>0.0020032400000000034</v>
      </c>
      <c r="C54" s="15">
        <f t="shared" si="10"/>
        <v>2.3135000000007455E-05</v>
      </c>
      <c r="D54" s="14">
        <f t="shared" si="11"/>
        <v>-0.0005692300000000039</v>
      </c>
      <c r="E54" s="15">
        <f t="shared" si="12"/>
        <v>-0.00037498000000001086</v>
      </c>
      <c r="F54" s="14">
        <f t="shared" si="13"/>
        <v>-0.005001640000000002</v>
      </c>
      <c r="G54" s="15">
        <f t="shared" si="14"/>
        <v>-0.00048739999999999895</v>
      </c>
      <c r="H54" s="14">
        <f t="shared" si="1"/>
        <v>0.0002097000000000071</v>
      </c>
      <c r="I54" s="15">
        <f t="shared" si="2"/>
        <v>0.0002870100000000042</v>
      </c>
      <c r="J54" s="14">
        <f t="shared" si="3"/>
        <v>0.0019047799999999948</v>
      </c>
      <c r="K54" s="15">
        <f t="shared" si="4"/>
        <v>0.0006279800000000002</v>
      </c>
      <c r="L54" s="14">
        <f t="shared" si="28"/>
        <v>-0.0014531500000000003</v>
      </c>
      <c r="M54" s="15">
        <f t="shared" si="29"/>
        <v>7.574500000000206E-05</v>
      </c>
      <c r="N54" s="14">
        <f t="shared" si="15"/>
        <v>-0.0005200699999999975</v>
      </c>
      <c r="O54" s="15">
        <f t="shared" si="15"/>
        <v>-0.0012598199999999948</v>
      </c>
      <c r="P54" s="14">
        <f t="shared" si="16"/>
        <v>-0.007649870000000003</v>
      </c>
      <c r="Q54" s="15">
        <f t="shared" si="17"/>
        <v>-0.004931290000000005</v>
      </c>
      <c r="R54" s="14">
        <f t="shared" si="18"/>
        <v>-0.00762119</v>
      </c>
      <c r="S54" s="15">
        <f t="shared" si="19"/>
        <v>-0.008425059999999998</v>
      </c>
      <c r="T54" s="14">
        <f t="shared" si="20"/>
        <v>-0.00033724000000000254</v>
      </c>
      <c r="U54" s="15">
        <f t="shared" si="20"/>
        <v>-0.0007132800000000106</v>
      </c>
      <c r="V54" s="14">
        <f t="shared" si="21"/>
        <v>-0.000574939999999996</v>
      </c>
      <c r="W54" s="15">
        <f t="shared" si="22"/>
        <v>-0.0005986800000000042</v>
      </c>
      <c r="X54" s="14">
        <f t="shared" si="23"/>
        <v>0.00023769999999999347</v>
      </c>
      <c r="Y54" s="15">
        <f t="shared" si="24"/>
        <v>-0.00011460000000000636</v>
      </c>
      <c r="Z54" s="14">
        <f t="shared" si="25"/>
        <v>-0.005973740000000005</v>
      </c>
      <c r="AA54" s="15">
        <f t="shared" si="25"/>
        <v>-0.005081749999999996</v>
      </c>
      <c r="AB54" s="14">
        <f t="shared" si="26"/>
        <v>-0.00842762000000001</v>
      </c>
      <c r="AC54" s="15">
        <f t="shared" si="27"/>
        <v>-0.006896159999999998</v>
      </c>
      <c r="AD54" s="14">
        <f t="shared" si="7"/>
        <v>-0.009044869999999997</v>
      </c>
      <c r="AE54" s="15">
        <f t="shared" si="8"/>
        <v>-0.008118890000000004</v>
      </c>
    </row>
    <row r="55" spans="1:31" ht="11.25">
      <c r="A55" s="1" t="s">
        <v>13</v>
      </c>
      <c r="B55" s="14">
        <f t="shared" si="9"/>
        <v>-0.0013508234999999999</v>
      </c>
      <c r="C55" s="15">
        <f t="shared" si="10"/>
        <v>-0.0018588900000000002</v>
      </c>
      <c r="D55" s="14">
        <f t="shared" si="11"/>
        <v>0.00018802000000000011</v>
      </c>
      <c r="E55" s="15">
        <f t="shared" si="12"/>
        <v>0.00043406900000000047</v>
      </c>
      <c r="F55" s="14">
        <f t="shared" si="13"/>
        <v>-0.0005405029999999999</v>
      </c>
      <c r="G55" s="15">
        <f t="shared" si="14"/>
        <v>0.004602736</v>
      </c>
      <c r="H55" s="14">
        <f t="shared" si="1"/>
        <v>0.00011063900000000005</v>
      </c>
      <c r="I55" s="15">
        <f t="shared" si="2"/>
        <v>0.0005309069999999997</v>
      </c>
      <c r="J55" s="14">
        <f t="shared" si="3"/>
        <v>0.014947026999999998</v>
      </c>
      <c r="K55" s="15">
        <f t="shared" si="4"/>
        <v>0.010896257</v>
      </c>
      <c r="L55" s="14">
        <f t="shared" si="28"/>
        <v>0.0133543595</v>
      </c>
      <c r="M55" s="15">
        <f t="shared" si="29"/>
        <v>0.014605079</v>
      </c>
      <c r="N55" s="14">
        <f t="shared" si="15"/>
        <v>-0.015385165999999999</v>
      </c>
      <c r="O55" s="15">
        <f t="shared" si="15"/>
        <v>-0.011209661</v>
      </c>
      <c r="P55" s="14">
        <f t="shared" si="16"/>
        <v>0.0007109320000000005</v>
      </c>
      <c r="Q55" s="15">
        <f t="shared" si="17"/>
        <v>-0.0029526620000000004</v>
      </c>
      <c r="R55" s="14">
        <f t="shared" si="18"/>
        <v>-0.0010489990000000005</v>
      </c>
      <c r="S55" s="15">
        <f t="shared" si="19"/>
        <v>0.0024525880000000003</v>
      </c>
      <c r="T55" s="14">
        <f t="shared" si="20"/>
        <v>0.0008588730000000004</v>
      </c>
      <c r="U55" s="15">
        <f t="shared" si="20"/>
        <v>-0.005382951</v>
      </c>
      <c r="V55" s="14">
        <f t="shared" si="21"/>
        <v>-0.0008094189999999996</v>
      </c>
      <c r="W55" s="15">
        <f t="shared" si="22"/>
        <v>-0.004316629000000001</v>
      </c>
      <c r="X55" s="14">
        <f t="shared" si="23"/>
        <v>0.001668292</v>
      </c>
      <c r="Y55" s="15">
        <f t="shared" si="24"/>
        <v>-0.0010663219999999998</v>
      </c>
      <c r="Z55" s="14">
        <f t="shared" si="25"/>
        <v>0.0010076110000000003</v>
      </c>
      <c r="AA55" s="15">
        <f t="shared" si="25"/>
        <v>0.004062559</v>
      </c>
      <c r="AB55" s="14">
        <f t="shared" si="26"/>
        <v>0.001732744</v>
      </c>
      <c r="AC55" s="15">
        <f t="shared" si="27"/>
        <v>0.004954403</v>
      </c>
      <c r="AD55" s="14">
        <f t="shared" si="7"/>
        <v>0.000591786</v>
      </c>
      <c r="AE55" s="15">
        <f t="shared" si="8"/>
        <v>-0.0027285129999999997</v>
      </c>
    </row>
    <row r="56" spans="1:31" ht="11.25">
      <c r="A56" s="1" t="s">
        <v>14</v>
      </c>
      <c r="B56" s="14">
        <f t="shared" si="9"/>
        <v>-0.003283524999999999</v>
      </c>
      <c r="C56" s="15">
        <f t="shared" si="10"/>
        <v>-0.0037868250000000006</v>
      </c>
      <c r="D56" s="14">
        <f t="shared" si="11"/>
        <v>0.0007676099999999984</v>
      </c>
      <c r="E56" s="15">
        <f t="shared" si="12"/>
        <v>-0.00041732000000000227</v>
      </c>
      <c r="F56" s="14">
        <f t="shared" si="13"/>
        <v>-0.0006282300000000005</v>
      </c>
      <c r="G56" s="15">
        <f t="shared" si="14"/>
        <v>-0.0006225099999999997</v>
      </c>
      <c r="H56" s="14">
        <f t="shared" si="1"/>
        <v>-0.00041421999999999987</v>
      </c>
      <c r="I56" s="15">
        <f t="shared" si="2"/>
        <v>0.0002758399999999994</v>
      </c>
      <c r="J56" s="14">
        <f t="shared" si="3"/>
        <v>0.0008203999999999989</v>
      </c>
      <c r="K56" s="15">
        <f t="shared" si="4"/>
        <v>0.0023147900000000006</v>
      </c>
      <c r="L56" s="14">
        <f t="shared" si="28"/>
        <v>-0.002737965000000002</v>
      </c>
      <c r="M56" s="15">
        <f t="shared" si="29"/>
        <v>-0.0022360250000000026</v>
      </c>
      <c r="N56" s="14">
        <f t="shared" si="15"/>
        <v>-0.0006840099999999988</v>
      </c>
      <c r="O56" s="15">
        <f t="shared" si="15"/>
        <v>0.0001391300000000012</v>
      </c>
      <c r="P56" s="14">
        <f t="shared" si="16"/>
        <v>-0.0008325199999999998</v>
      </c>
      <c r="Q56" s="15">
        <f t="shared" si="17"/>
        <v>-0.008325</v>
      </c>
      <c r="R56" s="14">
        <f t="shared" si="18"/>
        <v>-0.0016892800000000013</v>
      </c>
      <c r="S56" s="15">
        <f t="shared" si="19"/>
        <v>0.00559394</v>
      </c>
      <c r="T56" s="14">
        <f t="shared" si="20"/>
        <v>0.0026387600000000004</v>
      </c>
      <c r="U56" s="15">
        <f t="shared" si="20"/>
        <v>0.0017076399999999999</v>
      </c>
      <c r="V56" s="14">
        <f t="shared" si="21"/>
        <v>0.003377709999999999</v>
      </c>
      <c r="W56" s="15">
        <f t="shared" si="22"/>
        <v>0.0022586399999999993</v>
      </c>
      <c r="X56" s="14">
        <f t="shared" si="23"/>
        <v>-0.0007389499999999986</v>
      </c>
      <c r="Y56" s="15">
        <f t="shared" si="24"/>
        <v>-0.0005509999999999994</v>
      </c>
      <c r="Z56" s="14">
        <f t="shared" si="25"/>
        <v>-0.0036222099999999972</v>
      </c>
      <c r="AA56" s="15">
        <f t="shared" si="25"/>
        <v>-0.007257110000000001</v>
      </c>
      <c r="AB56" s="14">
        <f t="shared" si="26"/>
        <v>-0.0015041499999999992</v>
      </c>
      <c r="AC56" s="15">
        <f t="shared" si="27"/>
        <v>-0.0029943699999999997</v>
      </c>
      <c r="AD56" s="14">
        <f t="shared" si="7"/>
        <v>-0.006664369999999999</v>
      </c>
      <c r="AE56" s="15">
        <f t="shared" si="8"/>
        <v>-0.01058157</v>
      </c>
    </row>
    <row r="57" spans="1:31" ht="11.25">
      <c r="A57" s="1" t="s">
        <v>15</v>
      </c>
      <c r="B57" s="14">
        <f t="shared" si="9"/>
        <v>0.39599886500000003</v>
      </c>
      <c r="C57" s="15">
        <f t="shared" si="10"/>
        <v>-0.8059196784999999</v>
      </c>
      <c r="D57" s="14">
        <f t="shared" si="11"/>
        <v>-0.8352820599999999</v>
      </c>
      <c r="E57" s="15">
        <f t="shared" si="12"/>
        <v>1.5738094999999999</v>
      </c>
      <c r="F57" s="14">
        <f t="shared" si="13"/>
        <v>-0.017052747</v>
      </c>
      <c r="G57" s="15">
        <f t="shared" si="14"/>
        <v>-0.06759651</v>
      </c>
      <c r="H57" s="14">
        <f t="shared" si="1"/>
        <v>-0.0015494359999999995</v>
      </c>
      <c r="I57" s="15">
        <f t="shared" si="2"/>
        <v>0.0013412800000000002</v>
      </c>
      <c r="J57" s="14">
        <f t="shared" si="3"/>
        <v>0.133328343</v>
      </c>
      <c r="K57" s="15">
        <f t="shared" si="4"/>
        <v>-0.013156749999999998</v>
      </c>
      <c r="L57" s="14">
        <f t="shared" si="28"/>
        <v>-0.324557035</v>
      </c>
      <c r="M57" s="15">
        <f t="shared" si="29"/>
        <v>0.6884778415</v>
      </c>
      <c r="N57" s="14">
        <f t="shared" si="15"/>
        <v>-0.12722261769999998</v>
      </c>
      <c r="O57" s="15">
        <f t="shared" si="15"/>
        <v>0.03338043</v>
      </c>
      <c r="P57" s="14">
        <f t="shared" si="16"/>
        <v>0.0032377837</v>
      </c>
      <c r="Q57" s="15">
        <f t="shared" si="17"/>
        <v>0.0356781</v>
      </c>
      <c r="R57" s="14">
        <f t="shared" si="18"/>
        <v>0.017920624000000003</v>
      </c>
      <c r="S57" s="15">
        <f t="shared" si="19"/>
        <v>-0.010697269999999995</v>
      </c>
      <c r="T57" s="14">
        <f t="shared" si="20"/>
        <v>0.0098459477</v>
      </c>
      <c r="U57" s="15">
        <f t="shared" si="20"/>
        <v>0.051583849999999994</v>
      </c>
      <c r="V57" s="14">
        <f t="shared" si="21"/>
        <v>0.0123491777</v>
      </c>
      <c r="W57" s="15">
        <f t="shared" si="22"/>
        <v>0.042298819999999994</v>
      </c>
      <c r="X57" s="14">
        <f t="shared" si="23"/>
        <v>-0.0025032300000000004</v>
      </c>
      <c r="Y57" s="15">
        <f t="shared" si="24"/>
        <v>0.00928503</v>
      </c>
      <c r="Z57" s="14">
        <f t="shared" si="25"/>
        <v>0.004809899999999999</v>
      </c>
      <c r="AA57" s="15">
        <f t="shared" si="25"/>
        <v>-0.05196119999999999</v>
      </c>
      <c r="AB57" s="14">
        <f t="shared" si="26"/>
        <v>-0.008099251</v>
      </c>
      <c r="AC57" s="15">
        <f t="shared" si="27"/>
        <v>-0.04164460999999999</v>
      </c>
      <c r="AD57" s="14">
        <f t="shared" si="7"/>
        <v>0.015012481</v>
      </c>
      <c r="AE57" s="15">
        <f t="shared" si="8"/>
        <v>0.03532261</v>
      </c>
    </row>
    <row r="58" spans="1:31" ht="11.25">
      <c r="A58" s="1" t="s">
        <v>16</v>
      </c>
      <c r="B58" s="14">
        <f t="shared" si="9"/>
        <v>-0.12035430000000014</v>
      </c>
      <c r="C58" s="15">
        <f t="shared" si="10"/>
        <v>-0.0970295000000001</v>
      </c>
      <c r="D58" s="14">
        <f t="shared" si="11"/>
        <v>-0.04099340000000007</v>
      </c>
      <c r="E58" s="15">
        <f t="shared" si="12"/>
        <v>-0.06210300000000002</v>
      </c>
      <c r="F58" s="14">
        <f t="shared" si="13"/>
        <v>-0.616446976</v>
      </c>
      <c r="G58" s="15">
        <f t="shared" si="14"/>
        <v>0.256602</v>
      </c>
      <c r="H58" s="14">
        <f t="shared" si="1"/>
        <v>0.064380776</v>
      </c>
      <c r="I58" s="15">
        <f t="shared" si="2"/>
        <v>0.005023</v>
      </c>
      <c r="J58" s="14">
        <f t="shared" si="3"/>
        <v>-1.9627165</v>
      </c>
      <c r="K58" s="15">
        <f t="shared" si="4"/>
        <v>-2.032086958</v>
      </c>
      <c r="L58" s="14">
        <f t="shared" si="28"/>
        <v>-2.6761304</v>
      </c>
      <c r="M58" s="15">
        <f t="shared" si="29"/>
        <v>-1.929594458</v>
      </c>
      <c r="N58" s="14">
        <f t="shared" si="15"/>
        <v>2.3472045</v>
      </c>
      <c r="O58" s="15">
        <f t="shared" si="15"/>
        <v>2.131610958</v>
      </c>
      <c r="P58" s="14">
        <f t="shared" si="16"/>
        <v>0.4693386</v>
      </c>
      <c r="Q58" s="15">
        <f t="shared" si="17"/>
        <v>0.1686350000000001</v>
      </c>
      <c r="R58" s="14">
        <f t="shared" si="18"/>
        <v>0.1650938999999999</v>
      </c>
      <c r="S58" s="15">
        <f t="shared" si="19"/>
        <v>-0.08421900000000004</v>
      </c>
      <c r="T58" s="14">
        <f t="shared" si="20"/>
        <v>0.5778105</v>
      </c>
      <c r="U58" s="15">
        <f t="shared" si="20"/>
        <v>-0.2685740000000001</v>
      </c>
      <c r="V58" s="14">
        <f t="shared" si="21"/>
        <v>0.3241363</v>
      </c>
      <c r="W58" s="15">
        <f t="shared" si="22"/>
        <v>-0.04703299999999988</v>
      </c>
      <c r="X58" s="14">
        <f t="shared" si="23"/>
        <v>0.25367419999999996</v>
      </c>
      <c r="Y58" s="15">
        <f t="shared" si="24"/>
        <v>-0.2215410000000002</v>
      </c>
      <c r="Z58" s="14">
        <f t="shared" si="25"/>
        <v>-0.10990120000000003</v>
      </c>
      <c r="AA58" s="15">
        <f t="shared" si="25"/>
        <v>0.1416909999999998</v>
      </c>
      <c r="AB58" s="14">
        <f t="shared" si="26"/>
        <v>0.09335260000000001</v>
      </c>
      <c r="AC58" s="15">
        <f t="shared" si="27"/>
        <v>0.164142</v>
      </c>
      <c r="AD58" s="14">
        <f t="shared" si="7"/>
        <v>0.22235759999999993</v>
      </c>
      <c r="AE58" s="15">
        <f t="shared" si="8"/>
        <v>0.30888399999999994</v>
      </c>
    </row>
    <row r="59" spans="1:31" ht="11.25">
      <c r="A59" s="1" t="s">
        <v>17</v>
      </c>
      <c r="B59" s="14">
        <f t="shared" si="9"/>
        <v>0.0359009</v>
      </c>
      <c r="C59" s="15">
        <f t="shared" si="10"/>
        <v>0.053841550000000016</v>
      </c>
      <c r="D59" s="14">
        <f t="shared" si="11"/>
        <v>0.008123100000000008</v>
      </c>
      <c r="E59" s="15">
        <f t="shared" si="12"/>
        <v>-0.013396100000000022</v>
      </c>
      <c r="F59" s="14">
        <f t="shared" si="13"/>
        <v>0.15042656</v>
      </c>
      <c r="G59" s="15">
        <f t="shared" si="14"/>
        <v>-0.038104799999999994</v>
      </c>
      <c r="H59" s="14">
        <f t="shared" si="1"/>
        <v>-0.008484789999999999</v>
      </c>
      <c r="I59" s="15">
        <f t="shared" si="2"/>
        <v>-0.0017150999999999972</v>
      </c>
      <c r="J59" s="14">
        <f t="shared" si="3"/>
        <v>-0.08706129</v>
      </c>
      <c r="K59" s="15">
        <f t="shared" si="4"/>
        <v>0.0892337</v>
      </c>
      <c r="L59" s="14">
        <f t="shared" si="28"/>
        <v>0.09890448</v>
      </c>
      <c r="M59" s="15">
        <f t="shared" si="29"/>
        <v>0.08985925</v>
      </c>
      <c r="N59" s="14">
        <f t="shared" si="15"/>
        <v>0.22706381999999997</v>
      </c>
      <c r="O59" s="15">
        <f t="shared" si="15"/>
        <v>-0.07432530000000001</v>
      </c>
      <c r="P59" s="14">
        <f t="shared" si="16"/>
        <v>-0.44958359999999997</v>
      </c>
      <c r="Q59" s="15">
        <f t="shared" si="17"/>
        <v>0.03033240000000001</v>
      </c>
      <c r="R59" s="14">
        <f t="shared" si="18"/>
        <v>-0.030290700000000004</v>
      </c>
      <c r="S59" s="15">
        <f t="shared" si="19"/>
        <v>0.09291520000000003</v>
      </c>
      <c r="T59" s="14">
        <f t="shared" si="20"/>
        <v>-0.3541156</v>
      </c>
      <c r="U59" s="15">
        <f t="shared" si="20"/>
        <v>0.2011592</v>
      </c>
      <c r="V59" s="14">
        <f t="shared" si="21"/>
        <v>-0.23092769</v>
      </c>
      <c r="W59" s="15">
        <f t="shared" si="22"/>
        <v>0.31430840000000004</v>
      </c>
      <c r="X59" s="14">
        <f t="shared" si="23"/>
        <v>-0.12318790999999998</v>
      </c>
      <c r="Y59" s="15">
        <f t="shared" si="24"/>
        <v>-0.1131492</v>
      </c>
      <c r="Z59" s="14">
        <f t="shared" si="25"/>
        <v>-0.12299500999999999</v>
      </c>
      <c r="AA59" s="15">
        <f t="shared" si="25"/>
        <v>-0.05420920000000001</v>
      </c>
      <c r="AB59" s="14">
        <f t="shared" si="26"/>
        <v>-0.12024790999999999</v>
      </c>
      <c r="AC59" s="15">
        <f t="shared" si="27"/>
        <v>-0.030578099999999997</v>
      </c>
      <c r="AD59" s="14">
        <f t="shared" si="7"/>
        <v>-0.032107300000000005</v>
      </c>
      <c r="AE59" s="15">
        <f t="shared" si="8"/>
        <v>0.10290720000000003</v>
      </c>
    </row>
    <row r="60" spans="1:31" ht="11.25">
      <c r="A60" s="1" t="s">
        <v>18</v>
      </c>
      <c r="B60" s="14">
        <f t="shared" si="9"/>
        <v>0.015618199999999971</v>
      </c>
      <c r="C60" s="15">
        <f t="shared" si="10"/>
        <v>0.037101300000000004</v>
      </c>
      <c r="D60" s="14">
        <f t="shared" si="11"/>
        <v>-0.01026189999999999</v>
      </c>
      <c r="E60" s="15">
        <f t="shared" si="12"/>
        <v>0.01330549999999997</v>
      </c>
      <c r="F60" s="14">
        <f t="shared" si="13"/>
        <v>0.07127430000000001</v>
      </c>
      <c r="G60" s="15">
        <f t="shared" si="14"/>
        <v>0.06702620000000004</v>
      </c>
      <c r="H60" s="14">
        <f t="shared" si="1"/>
        <v>-0.005506500000000025</v>
      </c>
      <c r="I60" s="15">
        <f t="shared" si="2"/>
        <v>-0.00029610000000002135</v>
      </c>
      <c r="J60" s="14">
        <f t="shared" si="3"/>
        <v>-0.00044279999999996544</v>
      </c>
      <c r="K60" s="15">
        <f t="shared" si="4"/>
        <v>0.0073113000000000206</v>
      </c>
      <c r="L60" s="14">
        <f t="shared" si="28"/>
        <v>0.0706813</v>
      </c>
      <c r="M60" s="15">
        <f t="shared" si="29"/>
        <v>0.12444820000000001</v>
      </c>
      <c r="N60" s="14">
        <f t="shared" si="15"/>
        <v>0.12750209999999998</v>
      </c>
      <c r="O60" s="15">
        <f t="shared" si="15"/>
        <v>-0.04090499999999997</v>
      </c>
      <c r="P60" s="14">
        <f t="shared" si="16"/>
        <v>-0.09208779999999997</v>
      </c>
      <c r="Q60" s="15">
        <f t="shared" si="17"/>
        <v>0.011334299999999908</v>
      </c>
      <c r="R60" s="14">
        <f t="shared" si="18"/>
        <v>-0.00029800000000002047</v>
      </c>
      <c r="S60" s="15">
        <f t="shared" si="19"/>
        <v>-0.15550819999999999</v>
      </c>
      <c r="T60" s="14">
        <f t="shared" si="20"/>
        <v>-0.037794299999999975</v>
      </c>
      <c r="U60" s="15">
        <f t="shared" si="20"/>
        <v>-0.1252917</v>
      </c>
      <c r="V60" s="14">
        <f t="shared" si="21"/>
        <v>0.0405866</v>
      </c>
      <c r="W60" s="15">
        <f t="shared" si="22"/>
        <v>-0.11692390000000008</v>
      </c>
      <c r="X60" s="14">
        <f t="shared" si="23"/>
        <v>-0.07838089999999998</v>
      </c>
      <c r="Y60" s="15">
        <f t="shared" si="24"/>
        <v>-0.008367799999999925</v>
      </c>
      <c r="Z60" s="14">
        <f t="shared" si="25"/>
        <v>-0.11696099999999998</v>
      </c>
      <c r="AA60" s="15">
        <f t="shared" si="25"/>
        <v>0.0726947</v>
      </c>
      <c r="AB60" s="14">
        <f t="shared" si="26"/>
        <v>-0.1492807</v>
      </c>
      <c r="AC60" s="15">
        <f t="shared" si="27"/>
        <v>-0.04138520000000001</v>
      </c>
      <c r="AD60" s="14">
        <f t="shared" si="7"/>
        <v>-0.11858079999999999</v>
      </c>
      <c r="AE60" s="15">
        <f t="shared" si="8"/>
        <v>0.060887000000000024</v>
      </c>
    </row>
    <row r="61" spans="1:31" ht="11.25">
      <c r="A61" s="1" t="s">
        <v>19</v>
      </c>
      <c r="B61" s="14">
        <f t="shared" si="9"/>
        <v>0.031144300000000014</v>
      </c>
      <c r="C61" s="15">
        <f t="shared" si="10"/>
        <v>0.0278204275</v>
      </c>
      <c r="D61" s="14">
        <f t="shared" si="11"/>
        <v>-0.0006556000000000339</v>
      </c>
      <c r="E61" s="15">
        <f t="shared" si="12"/>
        <v>-0.00793659</v>
      </c>
      <c r="F61" s="14">
        <f t="shared" si="13"/>
        <v>0.03614500000000001</v>
      </c>
      <c r="G61" s="15">
        <f t="shared" si="14"/>
        <v>-0.04506051999999999</v>
      </c>
      <c r="H61" s="14">
        <f t="shared" si="1"/>
        <v>-0.005413899999999999</v>
      </c>
      <c r="I61" s="15">
        <f t="shared" si="2"/>
        <v>0.00215071</v>
      </c>
      <c r="J61" s="14">
        <f t="shared" si="3"/>
        <v>-0.0024379999999999957</v>
      </c>
      <c r="K61" s="15">
        <f t="shared" si="4"/>
        <v>0.0018793199999999968</v>
      </c>
      <c r="L61" s="14">
        <f t="shared" si="28"/>
        <v>0.058781799999999995</v>
      </c>
      <c r="M61" s="15">
        <f t="shared" si="29"/>
        <v>-0.021146652499999995</v>
      </c>
      <c r="N61" s="14">
        <f t="shared" si="15"/>
        <v>-0.06371450000000001</v>
      </c>
      <c r="O61" s="15">
        <f t="shared" si="15"/>
        <v>-0.022586390000000005</v>
      </c>
      <c r="P61" s="14">
        <f t="shared" si="16"/>
        <v>-0.1514973</v>
      </c>
      <c r="Q61" s="15">
        <f t="shared" si="17"/>
        <v>-0.03449355</v>
      </c>
      <c r="R61" s="14">
        <f t="shared" si="18"/>
        <v>0.03257530000000003</v>
      </c>
      <c r="S61" s="15">
        <f t="shared" si="19"/>
        <v>0.019294000000000006</v>
      </c>
      <c r="T61" s="14">
        <f t="shared" si="20"/>
        <v>-0.07559359999999998</v>
      </c>
      <c r="U61" s="15">
        <f t="shared" si="20"/>
        <v>0.021087010000000003</v>
      </c>
      <c r="V61" s="14">
        <f t="shared" si="21"/>
        <v>-0.0907328</v>
      </c>
      <c r="W61" s="15">
        <f t="shared" si="22"/>
        <v>0.03174075</v>
      </c>
      <c r="X61" s="14">
        <f t="shared" si="23"/>
        <v>0.01513920000000002</v>
      </c>
      <c r="Y61" s="15">
        <f t="shared" si="24"/>
        <v>-0.010653739999999995</v>
      </c>
      <c r="Z61" s="14">
        <f t="shared" si="25"/>
        <v>0.01855840000000003</v>
      </c>
      <c r="AA61" s="15">
        <f t="shared" si="25"/>
        <v>-0.050023399999999996</v>
      </c>
      <c r="AB61" s="14">
        <f t="shared" si="26"/>
        <v>0.03669060000000002</v>
      </c>
      <c r="AC61" s="15">
        <f t="shared" si="27"/>
        <v>-0.0545123</v>
      </c>
      <c r="AD61" s="14">
        <f t="shared" si="7"/>
        <v>-0.006400000000000017</v>
      </c>
      <c r="AE61" s="15">
        <f t="shared" si="8"/>
        <v>-0.001340999999999995</v>
      </c>
    </row>
    <row r="62" spans="1:31" ht="11.25">
      <c r="A62" s="1" t="s">
        <v>20</v>
      </c>
      <c r="B62" s="14">
        <f t="shared" si="9"/>
        <v>-0.0005866820000000016</v>
      </c>
      <c r="C62" s="15">
        <f t="shared" si="10"/>
        <v>-0.006705349999999999</v>
      </c>
      <c r="D62" s="14">
        <f t="shared" si="11"/>
        <v>-0.005496009999999999</v>
      </c>
      <c r="E62" s="15">
        <f t="shared" si="12"/>
        <v>0.001412699999999989</v>
      </c>
      <c r="F62" s="14">
        <f t="shared" si="13"/>
        <v>-0.017066661</v>
      </c>
      <c r="G62" s="15">
        <f t="shared" si="14"/>
        <v>0.010204100000000021</v>
      </c>
      <c r="H62" s="14">
        <f t="shared" si="1"/>
        <v>0.000582866</v>
      </c>
      <c r="I62" s="15">
        <f t="shared" si="2"/>
        <v>-0.0003166000000000002</v>
      </c>
      <c r="J62" s="14">
        <f t="shared" si="3"/>
        <v>0.004764376000000001</v>
      </c>
      <c r="K62" s="15">
        <f t="shared" si="4"/>
        <v>-0.0027033000000000196</v>
      </c>
      <c r="L62" s="14">
        <f t="shared" si="28"/>
        <v>-0.017802111000000002</v>
      </c>
      <c r="M62" s="15">
        <f t="shared" si="29"/>
        <v>0.0018915499999999918</v>
      </c>
      <c r="N62" s="14">
        <f t="shared" si="15"/>
        <v>0.0035520790000000005</v>
      </c>
      <c r="O62" s="15">
        <f t="shared" si="15"/>
        <v>-0.01805669999999998</v>
      </c>
      <c r="P62" s="14">
        <f t="shared" si="16"/>
        <v>0.049200709999999995</v>
      </c>
      <c r="Q62" s="15">
        <f t="shared" si="17"/>
        <v>-0.02327330000000001</v>
      </c>
      <c r="R62" s="14">
        <f t="shared" si="18"/>
        <v>-0.04384151</v>
      </c>
      <c r="S62" s="15">
        <f t="shared" si="19"/>
        <v>-0.03948348</v>
      </c>
      <c r="T62" s="14">
        <f t="shared" si="20"/>
        <v>0.019148899999999996</v>
      </c>
      <c r="U62" s="15">
        <f t="shared" si="20"/>
        <v>-0.030696400000000013</v>
      </c>
      <c r="V62" s="14">
        <f t="shared" si="21"/>
        <v>0.03831672</v>
      </c>
      <c r="W62" s="15">
        <f t="shared" si="22"/>
        <v>-0.022838600000000014</v>
      </c>
      <c r="X62" s="14">
        <f t="shared" si="23"/>
        <v>-0.019167820000000002</v>
      </c>
      <c r="Y62" s="15">
        <f t="shared" si="24"/>
        <v>-0.007857799999999998</v>
      </c>
      <c r="Z62" s="14">
        <f t="shared" si="25"/>
        <v>-0.022756460000000003</v>
      </c>
      <c r="AA62" s="15">
        <f t="shared" si="25"/>
        <v>0.0034117000000000036</v>
      </c>
      <c r="AB62" s="14">
        <f t="shared" si="26"/>
        <v>0.006779300000000002</v>
      </c>
      <c r="AC62" s="15">
        <f t="shared" si="27"/>
        <v>-0.00015590000000000048</v>
      </c>
      <c r="AD62" s="14">
        <f t="shared" si="7"/>
        <v>0.004462919999999995</v>
      </c>
      <c r="AE62" s="15">
        <f t="shared" si="8"/>
        <v>-0.008522299999999997</v>
      </c>
    </row>
    <row r="63" spans="1:31" ht="11.25">
      <c r="A63" s="1" t="s">
        <v>21</v>
      </c>
      <c r="B63" s="14">
        <f t="shared" si="9"/>
        <v>0.004996349999999997</v>
      </c>
      <c r="C63" s="15">
        <f t="shared" si="10"/>
        <v>6.925000000004844E-06</v>
      </c>
      <c r="D63" s="14">
        <f t="shared" si="11"/>
        <v>-0.003638500000000003</v>
      </c>
      <c r="E63" s="15">
        <f t="shared" si="12"/>
        <v>-0.0027513300000000032</v>
      </c>
      <c r="F63" s="14">
        <f t="shared" si="13"/>
        <v>0.0068164</v>
      </c>
      <c r="G63" s="15">
        <f t="shared" si="14"/>
        <v>-0.023269480000000002</v>
      </c>
      <c r="H63" s="14">
        <f t="shared" si="1"/>
        <v>-0.0020378000000000063</v>
      </c>
      <c r="I63" s="15">
        <f t="shared" si="2"/>
        <v>0.007203090000000009</v>
      </c>
      <c r="J63" s="14">
        <f t="shared" si="3"/>
        <v>-0.001961400000000002</v>
      </c>
      <c r="K63" s="15">
        <f t="shared" si="4"/>
        <v>-0.002982430000000008</v>
      </c>
      <c r="L63" s="14">
        <f t="shared" si="28"/>
        <v>0.004175049999999986</v>
      </c>
      <c r="M63" s="15">
        <f t="shared" si="29"/>
        <v>-0.021793225</v>
      </c>
      <c r="N63" s="14">
        <f t="shared" si="15"/>
        <v>-0.015549099999999982</v>
      </c>
      <c r="O63" s="15">
        <f t="shared" si="15"/>
        <v>-0.0032368099999999927</v>
      </c>
      <c r="P63" s="14">
        <f t="shared" si="16"/>
        <v>-0.018637400000000026</v>
      </c>
      <c r="Q63" s="15">
        <f t="shared" si="17"/>
        <v>-0.021619300000000008</v>
      </c>
      <c r="R63" s="14">
        <f t="shared" si="18"/>
        <v>0.00014600000000000724</v>
      </c>
      <c r="S63" s="15">
        <f t="shared" si="19"/>
        <v>-0.002644270000000004</v>
      </c>
      <c r="T63" s="14">
        <f t="shared" si="20"/>
        <v>0.006549599999999989</v>
      </c>
      <c r="U63" s="15">
        <f t="shared" si="20"/>
        <v>-0.006763640000000001</v>
      </c>
      <c r="V63" s="14">
        <f t="shared" si="21"/>
        <v>-0.016159900000000005</v>
      </c>
      <c r="W63" s="15">
        <f t="shared" si="22"/>
        <v>-0.0015720100000000126</v>
      </c>
      <c r="X63" s="14">
        <f t="shared" si="23"/>
        <v>0.022709499999999994</v>
      </c>
      <c r="Y63" s="15">
        <f t="shared" si="24"/>
        <v>-0.005191629999999989</v>
      </c>
      <c r="Z63" s="14">
        <f t="shared" si="25"/>
        <v>0.01976059999999999</v>
      </c>
      <c r="AA63" s="15">
        <f t="shared" si="25"/>
        <v>-0.008938049999999989</v>
      </c>
      <c r="AB63" s="14">
        <f t="shared" si="26"/>
        <v>0.022857399999999986</v>
      </c>
      <c r="AC63" s="15">
        <f t="shared" si="27"/>
        <v>-0.01726222999999999</v>
      </c>
      <c r="AD63" s="14">
        <f t="shared" si="7"/>
        <v>0.03658514</v>
      </c>
      <c r="AE63" s="15">
        <f t="shared" si="8"/>
        <v>0.010826489999999994</v>
      </c>
    </row>
    <row r="64" spans="1:31" ht="11.25">
      <c r="A64" s="1" t="s">
        <v>22</v>
      </c>
      <c r="B64" s="14">
        <f t="shared" si="9"/>
        <v>0.0056822011</v>
      </c>
      <c r="C64" s="15">
        <f t="shared" si="10"/>
        <v>0.0015232549999999994</v>
      </c>
      <c r="D64" s="14">
        <f t="shared" si="11"/>
        <v>-0.0020823700000000005</v>
      </c>
      <c r="E64" s="15">
        <f t="shared" si="12"/>
        <v>0.0025631200000000003</v>
      </c>
      <c r="F64" s="14">
        <f t="shared" si="13"/>
        <v>0.020363398999999997</v>
      </c>
      <c r="G64" s="15">
        <f t="shared" si="14"/>
        <v>0.004370801</v>
      </c>
      <c r="H64" s="14">
        <f t="shared" si="1"/>
        <v>0.00012965000000000199</v>
      </c>
      <c r="I64" s="15">
        <f t="shared" si="2"/>
        <v>0.0009664790000000001</v>
      </c>
      <c r="J64" s="14">
        <f t="shared" si="3"/>
        <v>1.2410000000000893E-05</v>
      </c>
      <c r="K64" s="15">
        <f t="shared" si="4"/>
        <v>0.0007454009999999997</v>
      </c>
      <c r="L64" s="14">
        <f t="shared" si="28"/>
        <v>0.0241052901</v>
      </c>
      <c r="M64" s="15">
        <f t="shared" si="29"/>
        <v>0.010169056</v>
      </c>
      <c r="N64" s="14">
        <f t="shared" si="15"/>
        <v>0.009422530000000002</v>
      </c>
      <c r="O64" s="15">
        <f t="shared" si="15"/>
        <v>-0.010711100999999999</v>
      </c>
      <c r="P64" s="14">
        <f t="shared" si="16"/>
        <v>0.012310769999999999</v>
      </c>
      <c r="Q64" s="15">
        <f t="shared" si="17"/>
        <v>0.0023155499999999996</v>
      </c>
      <c r="R64" s="14">
        <f t="shared" si="18"/>
        <v>-0.01083994</v>
      </c>
      <c r="S64" s="15">
        <f t="shared" si="19"/>
        <v>-0.0150573</v>
      </c>
      <c r="T64" s="14">
        <f t="shared" si="20"/>
        <v>0.00879953</v>
      </c>
      <c r="U64" s="15">
        <f t="shared" si="20"/>
        <v>-0.003626070000000002</v>
      </c>
      <c r="V64" s="14">
        <f t="shared" si="21"/>
        <v>0.02067885</v>
      </c>
      <c r="W64" s="15">
        <f t="shared" si="22"/>
        <v>-0.0021781500000000002</v>
      </c>
      <c r="X64" s="14">
        <f t="shared" si="23"/>
        <v>-0.011879319999999999</v>
      </c>
      <c r="Y64" s="15">
        <f t="shared" si="24"/>
        <v>-0.0014479200000000018</v>
      </c>
      <c r="Z64" s="14">
        <f t="shared" si="25"/>
        <v>-0.011579440000000003</v>
      </c>
      <c r="AA64" s="15">
        <f t="shared" si="25"/>
        <v>0.00652203</v>
      </c>
      <c r="AB64" s="14">
        <f t="shared" si="26"/>
        <v>-0.01783087</v>
      </c>
      <c r="AC64" s="15">
        <f t="shared" si="27"/>
        <v>-0.00290317</v>
      </c>
      <c r="AD64" s="14">
        <f t="shared" si="7"/>
        <v>0.012232169999999994</v>
      </c>
      <c r="AE64" s="15">
        <f t="shared" si="8"/>
        <v>-0.00012706000000000175</v>
      </c>
    </row>
    <row r="65" spans="1:31" ht="11.25">
      <c r="A65" s="1" t="s">
        <v>23</v>
      </c>
      <c r="B65" s="14">
        <f t="shared" si="9"/>
        <v>0.0015128750000000038</v>
      </c>
      <c r="C65" s="15">
        <f t="shared" si="10"/>
        <v>0.007323240000000002</v>
      </c>
      <c r="D65" s="14">
        <f t="shared" si="11"/>
        <v>0.00041606999999999755</v>
      </c>
      <c r="E65" s="15">
        <f t="shared" si="12"/>
        <v>-0.001358680000000001</v>
      </c>
      <c r="F65" s="14">
        <f t="shared" si="13"/>
        <v>0.01735547</v>
      </c>
      <c r="G65" s="15">
        <f t="shared" si="14"/>
        <v>-0.003472389999999999</v>
      </c>
      <c r="H65" s="14">
        <f t="shared" si="1"/>
        <v>0.00012992999999999685</v>
      </c>
      <c r="I65" s="15">
        <f t="shared" si="2"/>
        <v>-8.609999999999174E-06</v>
      </c>
      <c r="J65" s="14">
        <f t="shared" si="3"/>
        <v>-0.003076409999999998</v>
      </c>
      <c r="K65" s="15">
        <f t="shared" si="4"/>
        <v>-0.0017505199999999985</v>
      </c>
      <c r="L65" s="14">
        <f t="shared" si="28"/>
        <v>0.016337935</v>
      </c>
      <c r="M65" s="15">
        <f t="shared" si="29"/>
        <v>0.0007330400000000042</v>
      </c>
      <c r="N65" s="14">
        <f t="shared" si="15"/>
        <v>0.00015335000000000001</v>
      </c>
      <c r="O65" s="15">
        <f t="shared" si="15"/>
        <v>-0.004669350000000003</v>
      </c>
      <c r="P65" s="14">
        <f t="shared" si="16"/>
        <v>-0.022541989999999998</v>
      </c>
      <c r="Q65" s="15">
        <f t="shared" si="17"/>
        <v>-0.004956189999999999</v>
      </c>
      <c r="R65" s="14">
        <f t="shared" si="18"/>
        <v>-0.0070434899999999995</v>
      </c>
      <c r="S65" s="15">
        <f t="shared" si="19"/>
        <v>0.002913249999999999</v>
      </c>
      <c r="T65" s="14">
        <f t="shared" si="20"/>
        <v>-0.014105020000000003</v>
      </c>
      <c r="U65" s="15">
        <f t="shared" si="20"/>
        <v>0.0037253100000000025</v>
      </c>
      <c r="V65" s="14">
        <f t="shared" si="21"/>
        <v>-0.0027468600000000003</v>
      </c>
      <c r="W65" s="15">
        <f t="shared" si="22"/>
        <v>0.0022509600000000032</v>
      </c>
      <c r="X65" s="14">
        <f t="shared" si="23"/>
        <v>-0.011358160000000003</v>
      </c>
      <c r="Y65" s="15">
        <f t="shared" si="24"/>
        <v>0.0014743499999999993</v>
      </c>
      <c r="Z65" s="14">
        <f t="shared" si="25"/>
        <v>-0.005427289999999998</v>
      </c>
      <c r="AA65" s="15">
        <f t="shared" si="25"/>
        <v>-0.0005797000000000024</v>
      </c>
      <c r="AB65" s="14">
        <f t="shared" si="26"/>
        <v>-0.008590280000000002</v>
      </c>
      <c r="AC65" s="15">
        <f t="shared" si="27"/>
        <v>-0.0029669400000000012</v>
      </c>
      <c r="AD65" s="14">
        <f t="shared" si="7"/>
        <v>0.0025933100000000014</v>
      </c>
      <c r="AE65" s="15">
        <f t="shared" si="8"/>
        <v>0.004192689999999999</v>
      </c>
    </row>
    <row r="66" spans="1:31" ht="11.25">
      <c r="A66" s="1" t="s">
        <v>24</v>
      </c>
      <c r="B66" s="14">
        <f t="shared" si="9"/>
        <v>0.003208834</v>
      </c>
      <c r="C66" s="15">
        <f t="shared" si="10"/>
        <v>0.00044710675</v>
      </c>
      <c r="D66" s="14">
        <f t="shared" si="11"/>
        <v>-0.006417668</v>
      </c>
      <c r="E66" s="15">
        <f t="shared" si="12"/>
        <v>-0.0008942135</v>
      </c>
      <c r="F66" s="14">
        <f t="shared" si="13"/>
        <v>0</v>
      </c>
      <c r="G66" s="15">
        <f t="shared" si="14"/>
        <v>0</v>
      </c>
      <c r="H66" s="14">
        <f t="shared" si="1"/>
        <v>0</v>
      </c>
      <c r="I66" s="15">
        <f t="shared" si="2"/>
        <v>0</v>
      </c>
      <c r="J66" s="14">
        <f t="shared" si="3"/>
        <v>0</v>
      </c>
      <c r="K66" s="15">
        <f t="shared" si="4"/>
        <v>0</v>
      </c>
      <c r="L66" s="14">
        <f t="shared" si="28"/>
        <v>-0.003208834</v>
      </c>
      <c r="M66" s="15">
        <f t="shared" si="29"/>
        <v>-0.00044710675</v>
      </c>
      <c r="N66" s="14">
        <f t="shared" si="15"/>
        <v>0</v>
      </c>
      <c r="O66" s="15">
        <f t="shared" si="15"/>
        <v>0</v>
      </c>
      <c r="P66" s="14">
        <f t="shared" si="16"/>
        <v>0</v>
      </c>
      <c r="Q66" s="15">
        <f t="shared" si="17"/>
        <v>0</v>
      </c>
      <c r="R66" s="14">
        <f t="shared" si="18"/>
        <v>0</v>
      </c>
      <c r="S66" s="15">
        <f t="shared" si="19"/>
        <v>0</v>
      </c>
      <c r="T66" s="14">
        <f t="shared" si="20"/>
        <v>0</v>
      </c>
      <c r="U66" s="15">
        <f t="shared" si="20"/>
        <v>0</v>
      </c>
      <c r="V66" s="14">
        <f t="shared" si="21"/>
        <v>0</v>
      </c>
      <c r="W66" s="15">
        <f t="shared" si="22"/>
        <v>0</v>
      </c>
      <c r="X66" s="14">
        <f t="shared" si="23"/>
        <v>0</v>
      </c>
      <c r="Y66" s="15">
        <f t="shared" si="24"/>
        <v>0</v>
      </c>
      <c r="Z66" s="14">
        <f t="shared" si="25"/>
        <v>0</v>
      </c>
      <c r="AA66" s="15">
        <f t="shared" si="25"/>
        <v>0</v>
      </c>
      <c r="AB66" s="14">
        <f t="shared" si="26"/>
        <v>0</v>
      </c>
      <c r="AC66" s="15">
        <f t="shared" si="27"/>
        <v>0</v>
      </c>
      <c r="AD66" s="14">
        <f t="shared" si="7"/>
        <v>0</v>
      </c>
      <c r="AE66" s="15">
        <f t="shared" si="8"/>
        <v>0</v>
      </c>
    </row>
    <row r="67" spans="1:31" ht="11.25">
      <c r="A67" s="1" t="s">
        <v>25</v>
      </c>
      <c r="B67" s="14">
        <f t="shared" si="9"/>
        <v>0.0013769699999999982</v>
      </c>
      <c r="C67" s="15">
        <f t="shared" si="10"/>
        <v>-0.0007955749999999998</v>
      </c>
      <c r="D67" s="14">
        <f t="shared" si="11"/>
        <v>-0.00396268</v>
      </c>
      <c r="E67" s="15">
        <f t="shared" si="12"/>
        <v>0.0003438899999999995</v>
      </c>
      <c r="F67" s="14">
        <f t="shared" si="13"/>
        <v>0.0006663299999999997</v>
      </c>
      <c r="G67" s="15">
        <f t="shared" si="14"/>
        <v>-0.005417810000000002</v>
      </c>
      <c r="H67" s="14">
        <f t="shared" si="1"/>
        <v>-0.00046366000000000115</v>
      </c>
      <c r="I67" s="15">
        <f t="shared" si="2"/>
        <v>-0.0002310599999999982</v>
      </c>
      <c r="J67" s="14">
        <f t="shared" si="3"/>
        <v>-0.0040432399999999966</v>
      </c>
      <c r="K67" s="15">
        <f t="shared" si="4"/>
        <v>0.0036314700000000012</v>
      </c>
      <c r="L67" s="14">
        <f t="shared" si="28"/>
        <v>-0.0064262799999999995</v>
      </c>
      <c r="M67" s="15">
        <f t="shared" si="29"/>
        <v>-0.0024690849999999993</v>
      </c>
      <c r="N67" s="14">
        <f t="shared" si="15"/>
        <v>-0.0035379000000000035</v>
      </c>
      <c r="O67" s="15">
        <f t="shared" si="15"/>
        <v>-0.0028545700000000007</v>
      </c>
      <c r="P67" s="14">
        <f t="shared" si="16"/>
        <v>-0.003361579999999996</v>
      </c>
      <c r="Q67" s="15">
        <f t="shared" si="17"/>
        <v>-0.004322670000000001</v>
      </c>
      <c r="R67" s="14">
        <f t="shared" si="18"/>
        <v>-0.0011065900000000045</v>
      </c>
      <c r="S67" s="15">
        <f t="shared" si="19"/>
        <v>-0.004043720000000001</v>
      </c>
      <c r="T67" s="14">
        <f t="shared" si="20"/>
        <v>-0.0032433600000000007</v>
      </c>
      <c r="U67" s="15">
        <f t="shared" si="20"/>
        <v>-0.008620080000000002</v>
      </c>
      <c r="V67" s="14">
        <f t="shared" si="21"/>
        <v>-0.010283139999999996</v>
      </c>
      <c r="W67" s="15">
        <f t="shared" si="22"/>
        <v>-0.00781219</v>
      </c>
      <c r="X67" s="14">
        <f t="shared" si="23"/>
        <v>0.0070397799999999955</v>
      </c>
      <c r="Y67" s="15">
        <f t="shared" si="24"/>
        <v>-0.0008078900000000021</v>
      </c>
      <c r="Z67" s="14">
        <f t="shared" si="25"/>
        <v>0.0010907</v>
      </c>
      <c r="AA67" s="15">
        <f t="shared" si="25"/>
        <v>-0.004988160000000002</v>
      </c>
      <c r="AB67" s="14">
        <f t="shared" si="26"/>
        <v>0.005141929999999996</v>
      </c>
      <c r="AC67" s="15">
        <f t="shared" si="27"/>
        <v>-0.00414107</v>
      </c>
      <c r="AD67" s="14">
        <f t="shared" si="7"/>
        <v>0.006291770000000002</v>
      </c>
      <c r="AE67" s="15">
        <f t="shared" si="8"/>
        <v>0.00587909</v>
      </c>
    </row>
    <row r="68" spans="1:31" ht="11.25">
      <c r="A68" s="1" t="s">
        <v>26</v>
      </c>
      <c r="B68" s="14">
        <f t="shared" si="9"/>
        <v>0.0011545335000000003</v>
      </c>
      <c r="C68" s="15">
        <f t="shared" si="10"/>
        <v>-0.0007272114999999999</v>
      </c>
      <c r="D68" s="14">
        <f t="shared" si="11"/>
        <v>-0.0007835100000000003</v>
      </c>
      <c r="E68" s="15">
        <f t="shared" si="12"/>
        <v>0.00042944299999999984</v>
      </c>
      <c r="F68" s="14">
        <f t="shared" si="13"/>
        <v>-0.0024322489999999996</v>
      </c>
      <c r="G68" s="15">
        <f t="shared" si="14"/>
        <v>-0.0014052819999999999</v>
      </c>
      <c r="H68" s="14">
        <f t="shared" si="1"/>
        <v>0.0003662429999999996</v>
      </c>
      <c r="I68" s="15">
        <f t="shared" si="2"/>
        <v>0.0012017440000000002</v>
      </c>
      <c r="J68" s="14">
        <f t="shared" si="3"/>
        <v>-0.00011999899999999997</v>
      </c>
      <c r="K68" s="15">
        <f t="shared" si="4"/>
        <v>-0.00017212599999999988</v>
      </c>
      <c r="L68" s="14">
        <f t="shared" si="28"/>
        <v>-0.0018149815</v>
      </c>
      <c r="M68" s="15">
        <f t="shared" si="29"/>
        <v>-0.0006734324999999996</v>
      </c>
      <c r="N68" s="14">
        <f t="shared" si="15"/>
        <v>1.3378999999999995E-05</v>
      </c>
      <c r="O68" s="15">
        <f t="shared" si="15"/>
        <v>0.0005666939999999995</v>
      </c>
      <c r="P68" s="14">
        <f t="shared" si="16"/>
        <v>0.001830753</v>
      </c>
      <c r="Q68" s="15">
        <f t="shared" si="17"/>
        <v>-0.0010754199999999997</v>
      </c>
      <c r="R68" s="14">
        <f t="shared" si="18"/>
        <v>-0.0010948850000000003</v>
      </c>
      <c r="S68" s="15">
        <f t="shared" si="19"/>
        <v>-0.0018603450000000002</v>
      </c>
      <c r="T68" s="14">
        <f t="shared" si="20"/>
        <v>0.001558673</v>
      </c>
      <c r="U68" s="15">
        <f t="shared" si="20"/>
        <v>-0.0015059099999999992</v>
      </c>
      <c r="V68" s="14">
        <f t="shared" si="21"/>
        <v>0.0010011050000000004</v>
      </c>
      <c r="W68" s="15">
        <f t="shared" si="22"/>
        <v>-0.0008108229999999987</v>
      </c>
      <c r="X68" s="14">
        <f t="shared" si="23"/>
        <v>0.0005575679999999996</v>
      </c>
      <c r="Y68" s="15">
        <f t="shared" si="24"/>
        <v>-0.0006950870000000005</v>
      </c>
      <c r="Z68" s="14">
        <f t="shared" si="25"/>
        <v>-0.000608684</v>
      </c>
      <c r="AA68" s="15">
        <f t="shared" si="25"/>
        <v>-0.0002489710000000006</v>
      </c>
      <c r="AB68" s="14">
        <f t="shared" si="26"/>
        <v>-0.001729426</v>
      </c>
      <c r="AC68" s="15">
        <f t="shared" si="27"/>
        <v>0.00043325799999999887</v>
      </c>
      <c r="AD68" s="14">
        <f t="shared" si="7"/>
        <v>0.0018032779999999993</v>
      </c>
      <c r="AE68" s="15">
        <f t="shared" si="8"/>
        <v>-0.0010568719999999995</v>
      </c>
    </row>
    <row r="69" spans="1:31" ht="11.25">
      <c r="A69" s="1" t="s">
        <v>27</v>
      </c>
      <c r="B69" s="14">
        <f t="shared" si="9"/>
        <v>0.0022884815000000004</v>
      </c>
      <c r="C69" s="15">
        <f t="shared" si="10"/>
        <v>0.0005940105</v>
      </c>
      <c r="D69" s="14">
        <f t="shared" si="11"/>
        <v>-0.0005263749999999999</v>
      </c>
      <c r="E69" s="15">
        <f t="shared" si="12"/>
        <v>0.0013952919999999998</v>
      </c>
      <c r="F69" s="14">
        <f t="shared" si="13"/>
        <v>0.0013361000000000002</v>
      </c>
      <c r="G69" s="15">
        <f t="shared" si="14"/>
        <v>-0.0022413777</v>
      </c>
      <c r="H69" s="14">
        <f t="shared" si="1"/>
        <v>-0.0005535230000000002</v>
      </c>
      <c r="I69" s="15">
        <f t="shared" si="2"/>
        <v>-0.00040120499999999996</v>
      </c>
      <c r="J69" s="14">
        <f t="shared" si="3"/>
        <v>0.0013276753</v>
      </c>
      <c r="K69" s="15">
        <f t="shared" si="4"/>
        <v>0.0001212184</v>
      </c>
      <c r="L69" s="14">
        <f t="shared" si="28"/>
        <v>0.0038723588000000005</v>
      </c>
      <c r="M69" s="15">
        <f t="shared" si="29"/>
        <v>-0.0005320618000000001</v>
      </c>
      <c r="N69" s="14">
        <f t="shared" si="15"/>
        <v>-0.0002615282999999999</v>
      </c>
      <c r="O69" s="15">
        <f t="shared" si="15"/>
        <v>-0.00069828269</v>
      </c>
      <c r="P69" s="14">
        <f t="shared" si="16"/>
        <v>-0.0045163009999999995</v>
      </c>
      <c r="Q69" s="15">
        <f t="shared" si="17"/>
        <v>8.398165000000001E-05</v>
      </c>
      <c r="R69" s="14">
        <f t="shared" si="18"/>
        <v>0.00028716199999999966</v>
      </c>
      <c r="S69" s="15">
        <f t="shared" si="19"/>
        <v>0.00171391534</v>
      </c>
      <c r="T69" s="14">
        <f t="shared" si="20"/>
        <v>-0.004011786</v>
      </c>
      <c r="U69" s="15">
        <f t="shared" si="20"/>
        <v>0.00103664299</v>
      </c>
      <c r="V69" s="14">
        <f t="shared" si="21"/>
        <v>-0.004383444</v>
      </c>
      <c r="W69" s="15">
        <f t="shared" si="22"/>
        <v>0.0017594129899999999</v>
      </c>
      <c r="X69" s="14">
        <f t="shared" si="23"/>
        <v>0.0003716580000000004</v>
      </c>
      <c r="Y69" s="15">
        <f t="shared" si="24"/>
        <v>-0.00072277</v>
      </c>
      <c r="Z69" s="14">
        <f t="shared" si="25"/>
        <v>0.0009724050000000008</v>
      </c>
      <c r="AA69" s="15">
        <f t="shared" si="25"/>
        <v>-0.0026533310999999997</v>
      </c>
      <c r="AB69" s="14">
        <f t="shared" si="26"/>
        <v>0.0014498770000000005</v>
      </c>
      <c r="AC69" s="15">
        <f t="shared" si="27"/>
        <v>-0.002810325</v>
      </c>
      <c r="AD69" s="14">
        <f t="shared" si="7"/>
        <v>-0.0004925759999999998</v>
      </c>
      <c r="AE69" s="15">
        <f t="shared" si="8"/>
        <v>0.002930958</v>
      </c>
    </row>
    <row r="70" spans="1:31" ht="11.25">
      <c r="A70" s="1" t="s">
        <v>28</v>
      </c>
      <c r="B70" s="14">
        <f t="shared" si="9"/>
        <v>0.003072489499999999</v>
      </c>
      <c r="C70" s="15">
        <f t="shared" si="10"/>
        <v>0.003250925</v>
      </c>
      <c r="D70" s="14">
        <f t="shared" si="11"/>
        <v>-0.0011715659999999998</v>
      </c>
      <c r="E70" s="15">
        <f t="shared" si="12"/>
        <v>-0.0005568699999999992</v>
      </c>
      <c r="F70" s="14">
        <f t="shared" si="13"/>
        <v>0.002775392</v>
      </c>
      <c r="G70" s="15">
        <f t="shared" si="14"/>
        <v>0.004802233999999999</v>
      </c>
      <c r="H70" s="14">
        <f t="shared" si="1"/>
        <v>0.00034057300000000026</v>
      </c>
      <c r="I70" s="15">
        <f t="shared" si="2"/>
        <v>0.0003383760000000005</v>
      </c>
      <c r="J70" s="14">
        <f t="shared" si="3"/>
        <v>0.010063486</v>
      </c>
      <c r="K70" s="15">
        <f t="shared" si="4"/>
        <v>0.009052649999999999</v>
      </c>
      <c r="L70" s="14">
        <f t="shared" si="28"/>
        <v>0.0150803745</v>
      </c>
      <c r="M70" s="15">
        <f t="shared" si="29"/>
        <v>0.016887315</v>
      </c>
      <c r="N70" s="14">
        <f t="shared" si="15"/>
        <v>-0.010188136</v>
      </c>
      <c r="O70" s="15">
        <f t="shared" si="15"/>
        <v>-0.012811842</v>
      </c>
      <c r="P70" s="14">
        <f t="shared" si="16"/>
        <v>-0.0017118839999999999</v>
      </c>
      <c r="Q70" s="15">
        <f t="shared" si="17"/>
        <v>0.004463515</v>
      </c>
      <c r="R70" s="14">
        <f t="shared" si="18"/>
        <v>0.0009158939999999996</v>
      </c>
      <c r="S70" s="15">
        <f t="shared" si="19"/>
        <v>-0.005532223</v>
      </c>
      <c r="T70" s="14">
        <f t="shared" si="20"/>
        <v>-0.0019368919999999995</v>
      </c>
      <c r="U70" s="15">
        <f t="shared" si="20"/>
        <v>-0.002694538</v>
      </c>
      <c r="V70" s="14">
        <f t="shared" si="21"/>
        <v>-0.0008659340000000001</v>
      </c>
      <c r="W70" s="15">
        <f t="shared" si="22"/>
        <v>-0.002197797999999999</v>
      </c>
      <c r="X70" s="14">
        <f t="shared" si="23"/>
        <v>-0.0010709579999999995</v>
      </c>
      <c r="Y70" s="15">
        <f t="shared" si="24"/>
        <v>-0.0004967400000000007</v>
      </c>
      <c r="Z70" s="14">
        <f t="shared" si="25"/>
        <v>-0.0017312780000000002</v>
      </c>
      <c r="AA70" s="15">
        <f t="shared" si="25"/>
        <v>0.005233771999999999</v>
      </c>
      <c r="AB70" s="14">
        <f t="shared" si="26"/>
        <v>-0.0009028919999999998</v>
      </c>
      <c r="AC70" s="15">
        <f t="shared" si="27"/>
        <v>0.0008188799999999993</v>
      </c>
      <c r="AD70" s="14">
        <f t="shared" si="7"/>
        <v>0.0011380729999999999</v>
      </c>
      <c r="AE70" s="15">
        <f t="shared" si="8"/>
        <v>0.005231213</v>
      </c>
    </row>
    <row r="71" spans="1:31" ht="12" thickBot="1">
      <c r="A71" s="1" t="s">
        <v>29</v>
      </c>
      <c r="B71" s="16">
        <f t="shared" si="9"/>
        <v>-0.0009908290000000004</v>
      </c>
      <c r="C71" s="17">
        <f t="shared" si="10"/>
        <v>-0.00027658499999999933</v>
      </c>
      <c r="D71" s="16">
        <f t="shared" si="11"/>
        <v>0.0003875520000000002</v>
      </c>
      <c r="E71" s="17">
        <f t="shared" si="12"/>
        <v>-0.0004168570000000014</v>
      </c>
      <c r="F71" s="16">
        <f t="shared" si="13"/>
        <v>0.0013959899999999997</v>
      </c>
      <c r="G71" s="17">
        <f t="shared" si="14"/>
        <v>0.009000582</v>
      </c>
      <c r="H71" s="16">
        <f t="shared" si="1"/>
        <v>0.0008194109999999999</v>
      </c>
      <c r="I71" s="17">
        <f t="shared" si="2"/>
        <v>-0.00021742610000000004</v>
      </c>
      <c r="J71" s="16">
        <f t="shared" si="3"/>
        <v>-0.003827967</v>
      </c>
      <c r="K71" s="17">
        <f t="shared" si="4"/>
        <v>-0.0116263669</v>
      </c>
      <c r="L71" s="16">
        <f t="shared" si="28"/>
        <v>-0.0022158430000000003</v>
      </c>
      <c r="M71" s="17">
        <f t="shared" si="29"/>
        <v>-0.0035366530000000007</v>
      </c>
      <c r="N71" s="16">
        <f t="shared" si="15"/>
        <v>0.0011772709999999997</v>
      </c>
      <c r="O71" s="17">
        <f t="shared" si="15"/>
        <v>0.009369198</v>
      </c>
      <c r="P71" s="16">
        <f t="shared" si="16"/>
        <v>-0.0010030250000000003</v>
      </c>
      <c r="Q71" s="17">
        <f t="shared" si="17"/>
        <v>5.0694E-05</v>
      </c>
      <c r="R71" s="16">
        <f t="shared" si="18"/>
        <v>-0.002599780999999999</v>
      </c>
      <c r="S71" s="17">
        <f t="shared" si="19"/>
        <v>-0.0019016179999999999</v>
      </c>
      <c r="T71" s="16">
        <f t="shared" si="20"/>
        <v>0.00023294699999999984</v>
      </c>
      <c r="U71" s="17">
        <f t="shared" si="20"/>
        <v>-0.005514571999999999</v>
      </c>
      <c r="V71" s="16">
        <f t="shared" si="21"/>
        <v>-0.001455535</v>
      </c>
      <c r="W71" s="17">
        <f t="shared" si="22"/>
        <v>-0.0038875349999999997</v>
      </c>
      <c r="X71" s="16">
        <f t="shared" si="23"/>
        <v>0.0016884819999999998</v>
      </c>
      <c r="Y71" s="17">
        <f t="shared" si="24"/>
        <v>-0.0016270369999999996</v>
      </c>
      <c r="Z71" s="16">
        <f t="shared" si="25"/>
        <v>-0.0008803089999999993</v>
      </c>
      <c r="AA71" s="17">
        <f t="shared" si="25"/>
        <v>0.006031903799999999</v>
      </c>
      <c r="AB71" s="16">
        <f t="shared" si="26"/>
        <v>-0.0003137239999999996</v>
      </c>
      <c r="AC71" s="17">
        <f t="shared" si="27"/>
        <v>0.004828539999999999</v>
      </c>
      <c r="AD71" s="16">
        <f t="shared" si="7"/>
        <v>-0.0007903460000000008</v>
      </c>
      <c r="AE71" s="17">
        <f t="shared" si="8"/>
        <v>-0.0008623260000000001</v>
      </c>
    </row>
  </sheetData>
  <mergeCells count="29">
    <mergeCell ref="N1:O1"/>
    <mergeCell ref="N37:O37"/>
    <mergeCell ref="J1:K1"/>
    <mergeCell ref="H37:I37"/>
    <mergeCell ref="L1:M1"/>
    <mergeCell ref="J37:K37"/>
    <mergeCell ref="B1:C1"/>
    <mergeCell ref="D1:E1"/>
    <mergeCell ref="F1:G1"/>
    <mergeCell ref="B37:C37"/>
    <mergeCell ref="D37:E37"/>
    <mergeCell ref="F37:G37"/>
    <mergeCell ref="L37:M37"/>
    <mergeCell ref="H1:I1"/>
    <mergeCell ref="Z37:AA37"/>
    <mergeCell ref="R1:S1"/>
    <mergeCell ref="R37:S37"/>
    <mergeCell ref="P1:Q1"/>
    <mergeCell ref="P37:Q37"/>
    <mergeCell ref="V1:W1"/>
    <mergeCell ref="V37:W37"/>
    <mergeCell ref="X37:Y37"/>
    <mergeCell ref="T1:U1"/>
    <mergeCell ref="T37:U37"/>
    <mergeCell ref="AB1:AC1"/>
    <mergeCell ref="AD37:AE37"/>
    <mergeCell ref="X1:Y1"/>
    <mergeCell ref="Z1:AA1"/>
    <mergeCell ref="AB37:AC37"/>
  </mergeCells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31" sqref="A31"/>
    </sheetView>
  </sheetViews>
  <sheetFormatPr defaultColWidth="9.140625" defaultRowHeight="12.75"/>
  <cols>
    <col min="1" max="1" width="5.28125" style="2" bestFit="1" customWidth="1"/>
    <col min="2" max="2" width="9.140625" style="1" customWidth="1"/>
    <col min="3" max="3" width="73.140625" style="1" bestFit="1" customWidth="1"/>
    <col min="4" max="16384" width="9.140625" style="1" customWidth="1"/>
  </cols>
  <sheetData>
    <row r="1" spans="1:3" ht="11.25">
      <c r="A1" s="2" t="s">
        <v>43</v>
      </c>
      <c r="B1" s="1" t="s">
        <v>33</v>
      </c>
      <c r="C1" s="1" t="s">
        <v>44</v>
      </c>
    </row>
    <row r="2" spans="1:3" ht="11.25">
      <c r="A2" s="2" t="s">
        <v>63</v>
      </c>
      <c r="B2" s="3">
        <f>'Summary Data'!B3</f>
        <v>37540</v>
      </c>
      <c r="C2" s="1" t="s">
        <v>46</v>
      </c>
    </row>
    <row r="3" spans="2:3" ht="11.25">
      <c r="B3" s="3"/>
      <c r="C3" s="1" t="s">
        <v>45</v>
      </c>
    </row>
    <row r="4" spans="1:3" ht="11.25">
      <c r="A4" s="2" t="s">
        <v>64</v>
      </c>
      <c r="B4" s="3">
        <f>'Summary Data'!D3</f>
        <v>37546</v>
      </c>
      <c r="C4" s="1" t="s">
        <v>46</v>
      </c>
    </row>
    <row r="5" spans="2:3" ht="11.25">
      <c r="B5" s="3"/>
      <c r="C5" s="1" t="s">
        <v>45</v>
      </c>
    </row>
    <row r="6" spans="1:3" ht="11.25">
      <c r="A6" s="2" t="s">
        <v>65</v>
      </c>
      <c r="B6" s="3">
        <f>'Summary Data'!F3</f>
        <v>37554</v>
      </c>
      <c r="C6" s="1" t="s">
        <v>46</v>
      </c>
    </row>
    <row r="7" ht="11.25">
      <c r="C7" s="1" t="s">
        <v>60</v>
      </c>
    </row>
    <row r="8" spans="1:3" ht="11.25">
      <c r="A8" s="2" t="s">
        <v>66</v>
      </c>
      <c r="B8" s="3">
        <v>37566</v>
      </c>
      <c r="C8" s="1" t="s">
        <v>46</v>
      </c>
    </row>
    <row r="9" spans="1:3" ht="11.25">
      <c r="A9" s="2" t="s">
        <v>67</v>
      </c>
      <c r="B9" s="3">
        <v>37575</v>
      </c>
      <c r="C9" s="1" t="s">
        <v>46</v>
      </c>
    </row>
    <row r="10" ht="11.25">
      <c r="C10" s="1" t="s">
        <v>62</v>
      </c>
    </row>
    <row r="11" spans="1:3" ht="11.25">
      <c r="A11" s="2" t="s">
        <v>68</v>
      </c>
      <c r="B11" s="3">
        <v>37575</v>
      </c>
      <c r="C11" s="1" t="s">
        <v>46</v>
      </c>
    </row>
    <row r="12" ht="11.25">
      <c r="C12" s="1" t="s">
        <v>60</v>
      </c>
    </row>
    <row r="13" spans="1:3" ht="11.25">
      <c r="A13" s="2" t="s">
        <v>81</v>
      </c>
      <c r="B13" s="3">
        <v>37589</v>
      </c>
      <c r="C13" s="1" t="s">
        <v>46</v>
      </c>
    </row>
    <row r="14" ht="11.25">
      <c r="C14" s="1" t="s">
        <v>88</v>
      </c>
    </row>
    <row r="15" spans="1:3" ht="11.25">
      <c r="A15" s="2" t="s">
        <v>89</v>
      </c>
      <c r="B15" s="3">
        <v>37606</v>
      </c>
      <c r="C15" s="1" t="s">
        <v>46</v>
      </c>
    </row>
    <row r="16" ht="11.25">
      <c r="C16" s="1" t="s">
        <v>94</v>
      </c>
    </row>
    <row r="17" spans="1:3" ht="11.25">
      <c r="A17" s="2" t="s">
        <v>92</v>
      </c>
      <c r="B17" s="3">
        <v>37673</v>
      </c>
      <c r="C17" s="1" t="s">
        <v>46</v>
      </c>
    </row>
    <row r="18" ht="11.25">
      <c r="C18" s="1" t="s">
        <v>100</v>
      </c>
    </row>
    <row r="19" spans="1:3" ht="11.25">
      <c r="A19" s="2" t="s">
        <v>99</v>
      </c>
      <c r="B19" s="3">
        <v>37657</v>
      </c>
      <c r="C19" s="1" t="s">
        <v>46</v>
      </c>
    </row>
    <row r="20" ht="11.25">
      <c r="C20" s="1" t="s">
        <v>108</v>
      </c>
    </row>
    <row r="21" spans="1:3" ht="11.25">
      <c r="A21" s="2" t="s">
        <v>104</v>
      </c>
      <c r="B21" s="3">
        <v>37672</v>
      </c>
      <c r="C21" s="1" t="s">
        <v>46</v>
      </c>
    </row>
    <row r="22" ht="11.25">
      <c r="C22" s="1" t="s">
        <v>119</v>
      </c>
    </row>
    <row r="23" spans="1:3" ht="11.25">
      <c r="A23" s="2" t="s">
        <v>110</v>
      </c>
      <c r="B23" s="3">
        <v>37697</v>
      </c>
      <c r="C23" s="1" t="s">
        <v>46</v>
      </c>
    </row>
    <row r="24" ht="11.25">
      <c r="C24" s="1" t="s">
        <v>120</v>
      </c>
    </row>
    <row r="25" spans="1:3" ht="11.25">
      <c r="A25" s="2" t="s">
        <v>115</v>
      </c>
      <c r="B25" s="3">
        <v>37718</v>
      </c>
      <c r="C25" s="1" t="s">
        <v>46</v>
      </c>
    </row>
    <row r="26" ht="11.25">
      <c r="C26" s="1" t="s">
        <v>121</v>
      </c>
    </row>
    <row r="27" spans="1:3" ht="11.25">
      <c r="A27" s="2" t="s">
        <v>118</v>
      </c>
      <c r="B27" s="3">
        <v>37777</v>
      </c>
      <c r="C27" s="1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3" sqref="C13"/>
    </sheetView>
  </sheetViews>
  <sheetFormatPr defaultColWidth="9.140625" defaultRowHeight="12.75"/>
  <cols>
    <col min="1" max="1" width="5.28125" style="1" bestFit="1" customWidth="1"/>
    <col min="2" max="2" width="6.00390625" style="1" bestFit="1" customWidth="1"/>
    <col min="3" max="3" width="36.28125" style="1" customWidth="1"/>
    <col min="4" max="4" width="7.00390625" style="2" customWidth="1"/>
    <col min="5" max="5" width="7.28125" style="2" customWidth="1"/>
    <col min="6" max="6" width="6.57421875" style="2" customWidth="1"/>
    <col min="7" max="7" width="6.421875" style="2" customWidth="1"/>
    <col min="8" max="16384" width="9.140625" style="1" customWidth="1"/>
  </cols>
  <sheetData>
    <row r="1" spans="4:7" ht="12" thickBot="1">
      <c r="D1" s="90" t="s">
        <v>57</v>
      </c>
      <c r="E1" s="91"/>
      <c r="F1" s="90" t="s">
        <v>58</v>
      </c>
      <c r="G1" s="91"/>
    </row>
    <row r="2" spans="1:7" ht="12" thickBot="1">
      <c r="A2" s="1" t="s">
        <v>33</v>
      </c>
      <c r="B2" s="33" t="s">
        <v>55</v>
      </c>
      <c r="C2" s="32" t="s">
        <v>44</v>
      </c>
      <c r="D2" s="26" t="s">
        <v>50</v>
      </c>
      <c r="E2" s="19" t="s">
        <v>51</v>
      </c>
      <c r="F2" s="18" t="s">
        <v>50</v>
      </c>
      <c r="G2" s="19" t="s">
        <v>51</v>
      </c>
    </row>
    <row r="3" spans="2:7" ht="11.25">
      <c r="B3" s="34">
        <v>1</v>
      </c>
      <c r="C3" s="30" t="s">
        <v>47</v>
      </c>
      <c r="D3" s="27">
        <v>0</v>
      </c>
      <c r="E3" s="25">
        <v>0</v>
      </c>
      <c r="F3" s="24">
        <v>0</v>
      </c>
      <c r="G3" s="25">
        <v>0</v>
      </c>
    </row>
    <row r="4" spans="2:7" ht="11.25">
      <c r="B4" s="35">
        <v>2</v>
      </c>
      <c r="C4" s="9" t="s">
        <v>48</v>
      </c>
      <c r="D4" s="28">
        <v>0</v>
      </c>
      <c r="E4" s="21">
        <v>0</v>
      </c>
      <c r="F4" s="20">
        <v>0</v>
      </c>
      <c r="G4" s="21">
        <v>0</v>
      </c>
    </row>
    <row r="5" spans="2:7" ht="11.25">
      <c r="B5" s="35">
        <v>3</v>
      </c>
      <c r="C5" s="9" t="s">
        <v>48</v>
      </c>
      <c r="D5" s="28">
        <v>0</v>
      </c>
      <c r="E5" s="21">
        <v>0</v>
      </c>
      <c r="F5" s="20">
        <v>0</v>
      </c>
      <c r="G5" s="21">
        <v>0</v>
      </c>
    </row>
    <row r="6" spans="2:7" ht="11.25">
      <c r="B6" s="44" t="s">
        <v>90</v>
      </c>
      <c r="C6" s="9" t="s">
        <v>49</v>
      </c>
      <c r="D6" s="28">
        <v>0</v>
      </c>
      <c r="E6" s="21">
        <v>0</v>
      </c>
      <c r="F6" s="20">
        <v>0</v>
      </c>
      <c r="G6" s="21">
        <v>0</v>
      </c>
    </row>
    <row r="7" spans="2:7" ht="11.25">
      <c r="B7" s="35">
        <v>7</v>
      </c>
      <c r="C7" s="9" t="s">
        <v>49</v>
      </c>
      <c r="D7" s="28">
        <v>0</v>
      </c>
      <c r="E7" s="21">
        <v>0</v>
      </c>
      <c r="F7" s="20">
        <v>0</v>
      </c>
      <c r="G7" s="21">
        <v>0</v>
      </c>
    </row>
    <row r="8" spans="2:7" ht="11.25">
      <c r="B8" s="35">
        <v>8</v>
      </c>
      <c r="C8" s="9" t="s">
        <v>54</v>
      </c>
      <c r="D8" s="26">
        <v>0.05</v>
      </c>
      <c r="E8" s="21">
        <v>0</v>
      </c>
      <c r="F8" s="20">
        <v>0</v>
      </c>
      <c r="G8" s="21">
        <v>0</v>
      </c>
    </row>
    <row r="9" spans="2:7" ht="11.25">
      <c r="B9" s="35">
        <v>9</v>
      </c>
      <c r="C9" s="9" t="s">
        <v>53</v>
      </c>
      <c r="D9" s="28">
        <v>0.1</v>
      </c>
      <c r="E9" s="21">
        <v>0</v>
      </c>
      <c r="F9" s="20">
        <v>0</v>
      </c>
      <c r="G9" s="21">
        <v>0</v>
      </c>
    </row>
    <row r="10" spans="2:7" ht="11.25">
      <c r="B10" s="35">
        <v>10</v>
      </c>
      <c r="C10" s="9" t="s">
        <v>56</v>
      </c>
      <c r="D10" s="28">
        <v>0</v>
      </c>
      <c r="E10" s="21">
        <v>0.05</v>
      </c>
      <c r="F10" s="20">
        <v>0</v>
      </c>
      <c r="G10" s="21">
        <v>0</v>
      </c>
    </row>
    <row r="11" spans="2:7" ht="11.25">
      <c r="B11" s="35">
        <v>11</v>
      </c>
      <c r="C11" s="9" t="s">
        <v>106</v>
      </c>
      <c r="D11" s="28">
        <v>0</v>
      </c>
      <c r="E11" s="21">
        <v>0</v>
      </c>
      <c r="F11" s="20">
        <v>0</v>
      </c>
      <c r="G11" s="21">
        <v>0</v>
      </c>
    </row>
    <row r="12" spans="2:7" ht="11.25">
      <c r="B12" s="35">
        <v>12</v>
      </c>
      <c r="C12" s="9" t="s">
        <v>107</v>
      </c>
      <c r="D12" s="26">
        <v>0.05</v>
      </c>
      <c r="E12" s="21">
        <v>0</v>
      </c>
      <c r="F12" s="20">
        <v>-0.05</v>
      </c>
      <c r="G12" s="21">
        <v>0</v>
      </c>
    </row>
    <row r="13" spans="2:7" ht="11.25">
      <c r="B13" s="35">
        <v>13</v>
      </c>
      <c r="C13" s="9" t="s">
        <v>52</v>
      </c>
      <c r="D13" s="28">
        <v>0.05</v>
      </c>
      <c r="E13" s="21">
        <v>0.05</v>
      </c>
      <c r="F13" s="20">
        <v>-0.05</v>
      </c>
      <c r="G13" s="21">
        <v>-0.05</v>
      </c>
    </row>
    <row r="14" spans="2:7" ht="12" thickBot="1">
      <c r="B14" s="36">
        <v>14</v>
      </c>
      <c r="C14" s="31" t="s">
        <v>53</v>
      </c>
      <c r="D14" s="29">
        <v>0.1</v>
      </c>
      <c r="E14" s="23">
        <v>0.1</v>
      </c>
      <c r="F14" s="22">
        <v>-0.1</v>
      </c>
      <c r="G14" s="23">
        <v>-0.1</v>
      </c>
    </row>
  </sheetData>
  <mergeCells count="2">
    <mergeCell ref="D1:E1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etodesco</cp:lastModifiedBy>
  <cp:lastPrinted>2003-02-12T08:36:05Z</cp:lastPrinted>
  <dcterms:created xsi:type="dcterms:W3CDTF">2002-10-16T09:41:43Z</dcterms:created>
  <dcterms:modified xsi:type="dcterms:W3CDTF">2003-06-19T12:16:12Z</dcterms:modified>
  <cp:category/>
  <cp:version/>
  <cp:contentType/>
  <cp:contentStatus/>
</cp:coreProperties>
</file>