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6960" windowHeight="2025" tabRatio="1000" firstSheet="6" activeTab="7"/>
  </bookViews>
  <sheets>
    <sheet name="Sommaire" sheetId="1" r:id="rId1"/>
    <sheet name="HCMQAP0012_pos1_12351216aper2" sheetId="2" r:id="rId2"/>
    <sheet name="HCMQAP0012_pos2_12351223aper2" sheetId="3" r:id="rId3"/>
    <sheet name="HCMQAP0012_pos3_12351229aper2" sheetId="4" r:id="rId4"/>
    <sheet name="HCMQAP0012_pos4_12351236aper2" sheetId="5" r:id="rId5"/>
    <sheet name="HCMQAP0012_pos5_12351243aper2" sheetId="6" r:id="rId6"/>
    <sheet name="Lmag_hcmqap" sheetId="7" r:id="rId7"/>
    <sheet name="Result_HCMQAP" sheetId="8" r:id="rId8"/>
  </sheets>
  <definedNames>
    <definedName name="_xlnm.Print_Area" localSheetId="1">'HCMQAP0012_pos1_12351216aper2'!$A$1:$N$28</definedName>
    <definedName name="_xlnm.Print_Area" localSheetId="2">'HCMQAP0012_pos2_12351223aper2'!$A$1:$N$28</definedName>
    <definedName name="_xlnm.Print_Area" localSheetId="3">'HCMQAP0012_pos3_12351229aper2'!$A$1:$N$28</definedName>
    <definedName name="_xlnm.Print_Area" localSheetId="4">'HCMQAP0012_pos4_12351236aper2'!$A$1:$N$28</definedName>
    <definedName name="_xlnm.Print_Area" localSheetId="5">'HCMQAP0012_pos5_12351243aper2'!$A$1:$N$28</definedName>
    <definedName name="_xlnm.Print_Area" localSheetId="6">'Lmag_hcmqap'!$A$1:$G$54</definedName>
    <definedName name="_xlnm.Print_Area" localSheetId="0">'Sommaire'!$A$1:$N$14</definedName>
  </definedNames>
  <calcPr fullCalcOnLoad="1"/>
</workbook>
</file>

<file path=xl/sharedStrings.xml><?xml version="1.0" encoding="utf-8"?>
<sst xmlns="http://schemas.openxmlformats.org/spreadsheetml/2006/main" count="505" uniqueCount="187">
  <si>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</si>
  <si>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</si>
  <si>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</si>
  <si>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</si>
  <si>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</si>
  <si>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</si>
  <si>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</si>
  <si>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</si>
  <si>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</si>
  <si>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</si>
  <si>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</si>
  <si>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</si>
  <si>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</si>
  <si>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</si>
  <si>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</si>
  <si>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hcmqap0012_001_a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</si>
  <si>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</si>
  <si>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</si>
  <si>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</si>
  <si>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</si>
  <si>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</si>
  <si>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</si>
  <si>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</si>
  <si>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</si>
  <si>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</si>
  <si>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</si>
  <si>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</si>
  <si>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</si>
  <si>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taupe_quadrupole#5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</si>
  <si>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</si>
  <si>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</si>
  <si>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</si>
  <si>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</si>
  <si>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</si>
  <si>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</si>
  <si>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</si>
  <si>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</si>
  <si>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</si>
  <si>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</si>
  <si>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</si>
  <si>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</si>
  <si>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</si>
  <si>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</si>
  <si>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</si>
  <si>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</si>
  <si>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</si>
  <si>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</si>
  <si>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</si>
  <si>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</si>
  <si>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</si>
  <si>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</si>
  <si>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</si>
  <si>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</si>
  <si>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</si>
  <si>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</si>
  <si>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</si>
  <si>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</si>
  <si>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</si>
  <si>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</si>
  <si>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</si>
  <si>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</si>
  <si>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</si>
  <si>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</si>
  <si>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</si>
  <si>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</si>
  <si>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</si>
  <si>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</si>
  <si>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</si>
  <si>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HCMQAP0012_pos1_12351216aper2</t>
  </si>
  <si>
    <t>±12.5</t>
  </si>
  <si>
    <t>THCMQAP0012_pos1_12351216aper2.xls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</si>
  <si>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</si>
  <si>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HCMQAP0012_pos2_12351223aper2</t>
  </si>
  <si>
    <t>THCMQAP0012_pos2_12351223aper2.xls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</si>
  <si>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</si>
  <si>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HCMQAP0012_pos3_12351229aper2</t>
  </si>
  <si>
    <t>THCMQAP0012_pos3_12351229aper2.xls</t>
  </si>
  <si>
    <t>HCMQAP0012_pos4_12351236aper2</t>
  </si>
  <si>
    <t>THCMQAP0012_pos4_12351236aper2.xls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</si>
  <si>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-2.104 mT)</t>
    </r>
  </si>
  <si>
    <t>HCMQAP0012_pos5_12351243aper2</t>
  </si>
  <si>
    <t>THCMQAP0012_pos5_12351243aper2.xls</t>
  </si>
  <si>
    <t>Sommaire : Valeurs intégrales calculées avec les fichiers: HCMQAP0012_pos1_12351216aper2+HCMQAP0012_pos2_12351223aper2+HCMQAP0012_pos3_12351229aper2+HCMQAP0012_pos4_12351236aper2+HCMQAP0012_pos5_12351243aper2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</si>
  <si>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</si>
  <si>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</si>
  <si>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</si>
  <si>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</si>
  <si>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</si>
  <si>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</si>
  <si>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</si>
  <si>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</si>
  <si>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</si>
  <si>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</si>
  <si>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</si>
  <si>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</si>
  <si>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</si>
  <si>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</si>
  <si>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</si>
  <si>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</si>
  <si>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</si>
  <si>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</si>
  <si>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</si>
  <si>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</si>
  <si>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</si>
  <si>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</si>
  <si>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</si>
  <si>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</si>
  <si>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</si>
  <si>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</si>
  <si>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</si>
  <si>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</si>
  <si>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</si>
  <si>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</si>
  <si>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</si>
  <si>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</si>
  <si>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</si>
  <si>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</si>
  <si>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</si>
  <si>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</si>
  <si>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</si>
  <si>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</si>
  <si>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</si>
  <si>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</si>
  <si>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</si>
  <si>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</si>
  <si>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</si>
  <si>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</si>
  <si>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</si>
  <si>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Tue 10/12/2002       13:33:43</t>
  </si>
  <si>
    <t>LISSNER</t>
  </si>
  <si>
    <t>HCMQAP0012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</si>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</sst>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3" borderId="15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012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-1.6292599000000003</c:v>
                </c:pt>
                <c:pt idx="1">
                  <c:v>0.6889560899999999</c:v>
                </c:pt>
                <c:pt idx="2">
                  <c:v>0.27567098</c:v>
                </c:pt>
                <c:pt idx="3">
                  <c:v>-0.32077907</c:v>
                </c:pt>
                <c:pt idx="4">
                  <c:v>-2.2279314999999995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0.118613696</c:v>
                </c:pt>
                <c:pt idx="1">
                  <c:v>1.4785884999999996</c:v>
                </c:pt>
                <c:pt idx="2">
                  <c:v>0.87376564</c:v>
                </c:pt>
                <c:pt idx="3">
                  <c:v>1.8159354999999997</c:v>
                </c:pt>
                <c:pt idx="4">
                  <c:v>7.7282718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5.2766104</c:v>
                </c:pt>
                <c:pt idx="1">
                  <c:v>5.255430800000001</c:v>
                </c:pt>
                <c:pt idx="2">
                  <c:v>5.379821</c:v>
                </c:pt>
                <c:pt idx="3">
                  <c:v>5.3257934</c:v>
                </c:pt>
                <c:pt idx="4">
                  <c:v>16.197839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1.1790831000000002</c:v>
                </c:pt>
                <c:pt idx="1">
                  <c:v>0.2654446</c:v>
                </c:pt>
                <c:pt idx="2">
                  <c:v>0.33259853</c:v>
                </c:pt>
                <c:pt idx="3">
                  <c:v>0.5571879799999999</c:v>
                </c:pt>
                <c:pt idx="4">
                  <c:v>2.4518931999999998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-0.2647465</c:v>
                </c:pt>
                <c:pt idx="1">
                  <c:v>-0.075342867</c:v>
                </c:pt>
                <c:pt idx="2">
                  <c:v>-0.043180372</c:v>
                </c:pt>
                <c:pt idx="3">
                  <c:v>-0.026426726</c:v>
                </c:pt>
                <c:pt idx="4">
                  <c:v>-0.23353471999999997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0.102865282</c:v>
                </c:pt>
                <c:pt idx="1">
                  <c:v>0.084155519</c:v>
                </c:pt>
                <c:pt idx="2">
                  <c:v>0.070416762</c:v>
                </c:pt>
                <c:pt idx="3">
                  <c:v>0.07749697000000001</c:v>
                </c:pt>
                <c:pt idx="4">
                  <c:v>0.20628907999999999</c:v>
                </c:pt>
              </c:numCache>
            </c:numRef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37345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5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44116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1235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44116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1235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44116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1235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44116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1235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44116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1235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8" customHeight="1">
      <c r="A9" s="41"/>
      <c r="B9" s="24"/>
      <c r="C9" s="24"/>
      <c r="D9" s="25"/>
      <c r="E9" s="33"/>
      <c r="F9" s="34"/>
      <c r="G9"/>
      <c r="H9" s="33"/>
      <c r="I9" s="35"/>
      <c r="J9" s="36"/>
      <c r="K9" s="37"/>
      <c r="L9" s="37"/>
      <c r="M9" s="28"/>
      <c r="N9" s="28"/>
    </row>
    <row r="10" spans="1:14" s="29" customFormat="1" ht="18" customHeight="1">
      <c r="A10" s="40"/>
      <c r="B10" s="24"/>
      <c r="C10" s="24"/>
      <c r="D10" s="38"/>
      <c r="E10" s="33"/>
      <c r="F10" s="34"/>
      <c r="G10" s="34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25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5" customHeight="1">
      <c r="A12" s="40"/>
      <c r="B12" s="24"/>
      <c r="C12" s="24"/>
      <c r="D12" s="25"/>
      <c r="E12" s="25"/>
      <c r="F12" s="26"/>
      <c r="G12" s="26"/>
      <c r="H12" s="25"/>
      <c r="I12" s="27"/>
      <c r="J12" s="30"/>
      <c r="K12" s="31"/>
      <c r="L12" s="28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8"/>
      <c r="J13" s="30"/>
      <c r="K13" s="31"/>
      <c r="L13" s="28"/>
      <c r="M13" s="28"/>
      <c r="N13" s="28"/>
    </row>
    <row r="14" spans="1:14" s="2" customFormat="1" ht="18" customHeight="1">
      <c r="A14" s="42"/>
      <c r="B14" s="20"/>
      <c r="C14" s="20"/>
      <c r="D14" s="15"/>
      <c r="E14" s="15"/>
      <c r="F14" s="22"/>
      <c r="G14" s="22"/>
      <c r="H14" s="15"/>
      <c r="I14" s="23"/>
      <c r="J14" s="17"/>
      <c r="K14" s="4"/>
      <c r="L14" s="4"/>
      <c r="M14" s="4"/>
      <c r="N14" s="4"/>
    </row>
    <row r="15" spans="10:14" ht="15" customHeight="1">
      <c r="J15" s="32"/>
      <c r="N15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4.5916899999999913E-07</v>
      </c>
      <c r="L2" s="54">
        <v>7.902436228151509E-08</v>
      </c>
      <c r="M2" s="54">
        <v>5.044436499999999E-05</v>
      </c>
      <c r="N2" s="55">
        <v>1.9202837272317826E-07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-3.1536849E-05</v>
      </c>
      <c r="L3" s="54">
        <v>7.756968772552216E-08</v>
      </c>
      <c r="M3" s="54">
        <v>1.4099544999999997E-05</v>
      </c>
      <c r="N3" s="55">
        <v>1.0939265994578484E-07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-0.002247659629447185</v>
      </c>
      <c r="L4" s="54">
        <v>1.8037016863776194E-05</v>
      </c>
      <c r="M4" s="54">
        <v>4.113876993259908E-08</v>
      </c>
      <c r="N4" s="55">
        <v>-4.0123134</v>
      </c>
    </row>
    <row r="5" spans="1:14" ht="15" customHeight="1" thickBot="1">
      <c r="A5" t="s">
        <v>18</v>
      </c>
      <c r="B5" s="58">
        <v>37600.51157407407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1235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-1.6292599000000003</v>
      </c>
      <c r="E8" s="77">
        <v>0.010115789783283664</v>
      </c>
      <c r="F8" s="77">
        <v>0.118613696</v>
      </c>
      <c r="G8" s="77">
        <v>0.02363141553339877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0.21989736099999999</v>
      </c>
      <c r="E9" s="79">
        <v>0.017774825903314206</v>
      </c>
      <c r="F9" s="79">
        <v>-0.9269316700000001</v>
      </c>
      <c r="G9" s="79">
        <v>0.008365259592415552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0.58329404</v>
      </c>
      <c r="E10" s="79">
        <v>0.003946610038926492</v>
      </c>
      <c r="F10" s="79">
        <v>-0.6867806999999999</v>
      </c>
      <c r="G10" s="79">
        <v>0.01612379674469098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5.2766104</v>
      </c>
      <c r="E11" s="77">
        <v>0.010540827981799375</v>
      </c>
      <c r="F11" s="77">
        <v>1.1790831000000002</v>
      </c>
      <c r="G11" s="77">
        <v>0.008048046715819551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-0.0959669584</v>
      </c>
      <c r="E12" s="79">
        <v>0.003468444315292331</v>
      </c>
      <c r="F12" s="79">
        <v>0.13211342899999998</v>
      </c>
      <c r="G12" s="79">
        <v>0.00572175780021738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17.871094</v>
      </c>
      <c r="D13" s="82">
        <v>0.013690680999999996</v>
      </c>
      <c r="E13" s="79">
        <v>0.004758512820581031</v>
      </c>
      <c r="F13" s="79">
        <v>0.023034943000000002</v>
      </c>
      <c r="G13" s="79">
        <v>0.007055948793038813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0.060634282000000005</v>
      </c>
      <c r="E14" s="79">
        <v>0.00592174894525128</v>
      </c>
      <c r="F14" s="79">
        <v>0.06952094</v>
      </c>
      <c r="G14" s="79">
        <v>0.0040661927496456005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-0.2647465</v>
      </c>
      <c r="E15" s="77">
        <v>0.003537233148664656</v>
      </c>
      <c r="F15" s="77">
        <v>0.102865282</v>
      </c>
      <c r="G15" s="77">
        <v>0.0041529931114722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0.011709808</v>
      </c>
      <c r="E16" s="79">
        <v>0.001430260962655412</v>
      </c>
      <c r="F16" s="79">
        <v>0.005454317</v>
      </c>
      <c r="G16" s="79">
        <v>0.002625580702958109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0.3779999911785126</v>
      </c>
      <c r="D17" s="82">
        <v>0.0156835677</v>
      </c>
      <c r="E17" s="79">
        <v>0.0012026382466088202</v>
      </c>
      <c r="F17" s="79">
        <v>0.0151294023</v>
      </c>
      <c r="G17" s="79">
        <v>0.00382268775515153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5.085999965667725</v>
      </c>
      <c r="D18" s="82">
        <v>0.0024986219000000002</v>
      </c>
      <c r="E18" s="79">
        <v>0.001753118748850328</v>
      </c>
      <c r="F18" s="79">
        <v>0.066522783</v>
      </c>
      <c r="G18" s="79">
        <v>0.001425961030104336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0.26100000739097595</v>
      </c>
      <c r="D19" s="85">
        <v>-0.19549468</v>
      </c>
      <c r="E19" s="79">
        <v>0.00121759453373918</v>
      </c>
      <c r="F19" s="79">
        <v>-0.0044819214</v>
      </c>
      <c r="G19" s="79">
        <v>0.001425507182159017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0.0004033000000000037</v>
      </c>
      <c r="D20" s="87">
        <v>0.0030912364</v>
      </c>
      <c r="E20" s="88">
        <v>0.0018368830468202763</v>
      </c>
      <c r="F20" s="88">
        <v>-0.0041814320000000006</v>
      </c>
      <c r="G20" s="88">
        <v>0.0014153047539487362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0.38152179999999997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-0.22988881808256328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-2.247732</v>
      </c>
      <c r="I25" s="100" t="s">
        <v>49</v>
      </c>
      <c r="J25" s="101"/>
      <c r="K25" s="100"/>
      <c r="L25" s="103">
        <v>5.4067415575458915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1.6335718627066247</v>
      </c>
      <c r="I26" s="105" t="s">
        <v>53</v>
      </c>
      <c r="J26" s="106"/>
      <c r="K26" s="105"/>
      <c r="L26" s="108">
        <v>0.2840281244933141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HCMQAP0012_001_A_pos1_12351216aper2res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2.7780707119999997E-05</v>
      </c>
      <c r="L2" s="54">
        <v>1.9516709701226596E-07</v>
      </c>
      <c r="M2" s="54">
        <v>8.3081363E-05</v>
      </c>
      <c r="N2" s="55">
        <v>2.136647888755694E-07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-2.8932744879999997E-05</v>
      </c>
      <c r="L3" s="54">
        <v>5.41843141360085E-08</v>
      </c>
      <c r="M3" s="54">
        <v>1.2176753E-05</v>
      </c>
      <c r="N3" s="55">
        <v>7.350616604064264E-08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-0.0037616756197918597</v>
      </c>
      <c r="L4" s="54">
        <v>4.072835202582325E-05</v>
      </c>
      <c r="M4" s="54">
        <v>1.0263012085314704E-07</v>
      </c>
      <c r="N4" s="55">
        <v>-5.4133802</v>
      </c>
    </row>
    <row r="5" spans="1:14" ht="15" customHeight="1" thickBot="1">
      <c r="A5" t="s">
        <v>18</v>
      </c>
      <c r="B5" s="58">
        <v>37600.51634259259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1235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0.6889560899999999</v>
      </c>
      <c r="E8" s="77">
        <v>0.011932484060351882</v>
      </c>
      <c r="F8" s="77">
        <v>1.4785884999999996</v>
      </c>
      <c r="G8" s="77">
        <v>0.010142473855087158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0.43804750000000003</v>
      </c>
      <c r="E9" s="79">
        <v>0.00615331410745056</v>
      </c>
      <c r="F9" s="79">
        <v>0.90982096</v>
      </c>
      <c r="G9" s="79">
        <v>0.008398374828575987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-0.84648687</v>
      </c>
      <c r="E10" s="79">
        <v>0.007070216521612403</v>
      </c>
      <c r="F10" s="79">
        <v>-0.6155578399999999</v>
      </c>
      <c r="G10" s="79">
        <v>0.004778544042640773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5.255430800000001</v>
      </c>
      <c r="E11" s="77">
        <v>0.008607234767772925</v>
      </c>
      <c r="F11" s="77">
        <v>0.2654446</v>
      </c>
      <c r="G11" s="77">
        <v>0.006109369148775125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0.16003528</v>
      </c>
      <c r="E12" s="79">
        <v>0.004307406595806331</v>
      </c>
      <c r="F12" s="79">
        <v>-0.16608817</v>
      </c>
      <c r="G12" s="79">
        <v>0.002892679521066582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17.660523</v>
      </c>
      <c r="D13" s="82">
        <v>0.102642567</v>
      </c>
      <c r="E13" s="79">
        <v>0.004499466243383055</v>
      </c>
      <c r="F13" s="79">
        <v>0.13792075399999998</v>
      </c>
      <c r="G13" s="79">
        <v>0.0033212150247202117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0.030036369</v>
      </c>
      <c r="E14" s="79">
        <v>0.0018126756543032942</v>
      </c>
      <c r="F14" s="79">
        <v>0.13020666</v>
      </c>
      <c r="G14" s="79">
        <v>0.0018866344641709097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-0.075342867</v>
      </c>
      <c r="E15" s="77">
        <v>0.0014289286762424755</v>
      </c>
      <c r="F15" s="77">
        <v>0.084155519</v>
      </c>
      <c r="G15" s="77">
        <v>0.002347064397293502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-0.0026155560000000002</v>
      </c>
      <c r="E16" s="79">
        <v>0.001285233839744347</v>
      </c>
      <c r="F16" s="79">
        <v>-0.007204646</v>
      </c>
      <c r="G16" s="79">
        <v>0.001213780661385736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-0.2980000078678131</v>
      </c>
      <c r="D17" s="82">
        <v>0.017397695499999997</v>
      </c>
      <c r="E17" s="79">
        <v>0.00111495033944301</v>
      </c>
      <c r="F17" s="79">
        <v>-0.0094154874</v>
      </c>
      <c r="G17" s="79">
        <v>0.0015168105308195705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29.5</v>
      </c>
      <c r="D18" s="82">
        <v>0.030648380999999995</v>
      </c>
      <c r="E18" s="79">
        <v>0.0008640509898751433</v>
      </c>
      <c r="F18" s="79">
        <v>0.06540154100000001</v>
      </c>
      <c r="G18" s="79">
        <v>0.0016427772512098784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-0.40299999713897705</v>
      </c>
      <c r="D19" s="85">
        <v>-0.17741454</v>
      </c>
      <c r="E19" s="79">
        <v>0.0006305293073246122</v>
      </c>
      <c r="F19" s="79">
        <v>0.006589752690000001</v>
      </c>
      <c r="G19" s="79">
        <v>0.0008315671272018415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0.12146889999999999</v>
      </c>
      <c r="D20" s="87">
        <v>0.002738595</v>
      </c>
      <c r="E20" s="88">
        <v>0.0007939306864377391</v>
      </c>
      <c r="F20" s="88">
        <v>0.0014588966999999997</v>
      </c>
      <c r="G20" s="88">
        <v>0.0009394205834577821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0.3767729999999999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-0.31016410034409325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-3.7618961</v>
      </c>
      <c r="I25" s="100" t="s">
        <v>49</v>
      </c>
      <c r="J25" s="101"/>
      <c r="K25" s="100"/>
      <c r="L25" s="103">
        <v>5.2621301513035394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1.6312217648990395</v>
      </c>
      <c r="I26" s="105" t="s">
        <v>53</v>
      </c>
      <c r="J26" s="106"/>
      <c r="K26" s="105"/>
      <c r="L26" s="108">
        <v>0.11295441109553468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HCMQAP0012_001_A_pos2_12351223aper2res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2.8524540000000002E-06</v>
      </c>
      <c r="L2" s="54">
        <v>6.52851478056066E-08</v>
      </c>
      <c r="M2" s="54">
        <v>9.1667094E-05</v>
      </c>
      <c r="N2" s="55">
        <v>3.3285839570881896E-07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-2.7698326E-05</v>
      </c>
      <c r="L3" s="54">
        <v>5.148635881488582E-08</v>
      </c>
      <c r="M3" s="54">
        <v>1.0550326E-05</v>
      </c>
      <c r="N3" s="55">
        <v>1.6096917392469762E-07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-0.003760771869803194</v>
      </c>
      <c r="L4" s="54">
        <v>3.462927398430096E-05</v>
      </c>
      <c r="M4" s="54">
        <v>2.707142629568835E-08</v>
      </c>
      <c r="N4" s="55">
        <v>-4.603881400000001</v>
      </c>
    </row>
    <row r="5" spans="1:14" ht="15" customHeight="1" thickBot="1">
      <c r="A5" t="s">
        <v>18</v>
      </c>
      <c r="B5" s="58">
        <v>37600.52081018518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1235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0.27567098</v>
      </c>
      <c r="E8" s="77">
        <v>0.010233649461584587</v>
      </c>
      <c r="F8" s="77">
        <v>0.87376564</v>
      </c>
      <c r="G8" s="77">
        <v>0.004507336099218438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-0.15721384</v>
      </c>
      <c r="E9" s="79">
        <v>0.005725081604955375</v>
      </c>
      <c r="F9" s="79">
        <v>1.4302835999999999</v>
      </c>
      <c r="G9" s="79">
        <v>0.005253832614383477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0.1283614847</v>
      </c>
      <c r="E10" s="79">
        <v>0.0046382908625616365</v>
      </c>
      <c r="F10" s="79">
        <v>-0.9365746099999999</v>
      </c>
      <c r="G10" s="79">
        <v>0.00795838257948818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5.379821</v>
      </c>
      <c r="E11" s="77">
        <v>0.004656223501802666</v>
      </c>
      <c r="F11" s="77">
        <v>0.33259853</v>
      </c>
      <c r="G11" s="77">
        <v>0.007668448420676413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0.09350794700000001</v>
      </c>
      <c r="E12" s="79">
        <v>0.0045377383040710526</v>
      </c>
      <c r="F12" s="79">
        <v>-0.099442612</v>
      </c>
      <c r="G12" s="79">
        <v>0.0011315643796690146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17.440796</v>
      </c>
      <c r="D13" s="82">
        <v>0.108500762</v>
      </c>
      <c r="E13" s="79">
        <v>0.0030754633520127346</v>
      </c>
      <c r="F13" s="79">
        <v>0.09204573199999999</v>
      </c>
      <c r="G13" s="79">
        <v>0.004500007721968717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0.104018253</v>
      </c>
      <c r="E14" s="79">
        <v>0.0032141996205177145</v>
      </c>
      <c r="F14" s="79">
        <v>0.058107913</v>
      </c>
      <c r="G14" s="79">
        <v>0.001163276274878796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-0.043180372</v>
      </c>
      <c r="E15" s="77">
        <v>0.002089774818389733</v>
      </c>
      <c r="F15" s="77">
        <v>0.070416762</v>
      </c>
      <c r="G15" s="77">
        <v>0.0033792143452178467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-0.008796859</v>
      </c>
      <c r="E16" s="79">
        <v>0.0015173460039569087</v>
      </c>
      <c r="F16" s="79">
        <v>0.005811</v>
      </c>
      <c r="G16" s="79">
        <v>0.0015321705637167157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0.4099999964237213</v>
      </c>
      <c r="D17" s="82">
        <v>0.027504768000000002</v>
      </c>
      <c r="E17" s="79">
        <v>0.0010178305337165958</v>
      </c>
      <c r="F17" s="79">
        <v>0.013651844899999998</v>
      </c>
      <c r="G17" s="79">
        <v>0.001195941303586047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7.120999813079834</v>
      </c>
      <c r="D18" s="82">
        <v>0.015657507600000002</v>
      </c>
      <c r="E18" s="79">
        <v>0.0008234080633488635</v>
      </c>
      <c r="F18" s="79">
        <v>0.07728610300000001</v>
      </c>
      <c r="G18" s="79">
        <v>0.0009882317514901683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0.29899999499320984</v>
      </c>
      <c r="D19" s="85">
        <v>-0.17937344</v>
      </c>
      <c r="E19" s="79">
        <v>0.0009904191372321854</v>
      </c>
      <c r="F19" s="79">
        <v>0.0056654089</v>
      </c>
      <c r="G19" s="79">
        <v>0.0008497212696392988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0.0090758</v>
      </c>
      <c r="D20" s="87">
        <v>-0.0005300728000000003</v>
      </c>
      <c r="E20" s="88">
        <v>0.001071511290569754</v>
      </c>
      <c r="F20" s="88">
        <v>-3.618760000000014E-05</v>
      </c>
      <c r="G20" s="88">
        <v>0.0004307720266128478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0.4144387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-0.263783196406915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-3.7609313</v>
      </c>
      <c r="I25" s="100" t="s">
        <v>49</v>
      </c>
      <c r="J25" s="101"/>
      <c r="K25" s="100"/>
      <c r="L25" s="103">
        <v>5.390092371583178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0.9162209792723424</v>
      </c>
      <c r="I26" s="105" t="s">
        <v>53</v>
      </c>
      <c r="J26" s="106"/>
      <c r="K26" s="105"/>
      <c r="L26" s="108">
        <v>0.08260184560058588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HCMQAP0012_001_A_pos3_12351229aper2res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-1.8504609999999997E-06</v>
      </c>
      <c r="L2" s="54">
        <v>9.099715277963267E-08</v>
      </c>
      <c r="M2" s="54">
        <v>0.00011974276</v>
      </c>
      <c r="N2" s="55">
        <v>2.3114916698524063E-07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-2.8216075000000004E-05</v>
      </c>
      <c r="L3" s="54">
        <v>1.379737995046488E-07</v>
      </c>
      <c r="M3" s="54">
        <v>9.871939999999999E-06</v>
      </c>
      <c r="N3" s="55">
        <v>9.559933786388329E-08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-0.003760767723085818</v>
      </c>
      <c r="L4" s="54">
        <v>1.8616424639313695E-05</v>
      </c>
      <c r="M4" s="54">
        <v>6.256245611910677E-08</v>
      </c>
      <c r="N4" s="55">
        <v>-2.4750628</v>
      </c>
    </row>
    <row r="5" spans="1:14" ht="15" customHeight="1" thickBot="1">
      <c r="A5" t="s">
        <v>18</v>
      </c>
      <c r="B5" s="58">
        <v>37600.525555555556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1235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-0.32077907</v>
      </c>
      <c r="E8" s="77">
        <v>0.017855534695287348</v>
      </c>
      <c r="F8" s="77">
        <v>1.8159354999999997</v>
      </c>
      <c r="G8" s="77">
        <v>0.01760291925791809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-0.11671262</v>
      </c>
      <c r="E9" s="79">
        <v>0.010880169823839932</v>
      </c>
      <c r="F9" s="79">
        <v>1.7863626999999997</v>
      </c>
      <c r="G9" s="79">
        <v>0.009033845762510529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0.31053083</v>
      </c>
      <c r="E10" s="79">
        <v>0.004216532180905591</v>
      </c>
      <c r="F10" s="79">
        <v>-1.3784373000000003</v>
      </c>
      <c r="G10" s="79">
        <v>0.0035199432465988652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5.3257934</v>
      </c>
      <c r="E11" s="77">
        <v>0.005345091256955975</v>
      </c>
      <c r="F11" s="77">
        <v>0.5571879799999999</v>
      </c>
      <c r="G11" s="77">
        <v>0.004268848308455672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-0.006749506999999999</v>
      </c>
      <c r="E12" s="79">
        <v>0.0030108552036715425</v>
      </c>
      <c r="F12" s="79">
        <v>-0.0375102478</v>
      </c>
      <c r="G12" s="79">
        <v>0.002338732500364333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17.248536</v>
      </c>
      <c r="D13" s="82">
        <v>-0.0476028786</v>
      </c>
      <c r="E13" s="79">
        <v>0.0019701300990962413</v>
      </c>
      <c r="F13" s="79">
        <v>0.095219926</v>
      </c>
      <c r="G13" s="79">
        <v>0.004164465549271977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0.076343238</v>
      </c>
      <c r="E14" s="79">
        <v>0.002269710760102069</v>
      </c>
      <c r="F14" s="79">
        <v>0.04054567099999999</v>
      </c>
      <c r="G14" s="79">
        <v>0.0014352075234697413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-0.026426726</v>
      </c>
      <c r="E15" s="77">
        <v>0.003185594419867967</v>
      </c>
      <c r="F15" s="77">
        <v>0.07749697000000001</v>
      </c>
      <c r="G15" s="77">
        <v>0.0018991261192637847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-0.0013658930000000013</v>
      </c>
      <c r="E16" s="79">
        <v>0.0008813814816218913</v>
      </c>
      <c r="F16" s="79">
        <v>-0.004442354000000001</v>
      </c>
      <c r="G16" s="79">
        <v>0.0018515978428438513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-0.1940000057220459</v>
      </c>
      <c r="D17" s="82">
        <v>0.044194473</v>
      </c>
      <c r="E17" s="79">
        <v>0.001720060837033402</v>
      </c>
      <c r="F17" s="79">
        <v>-0.00028676699999999995</v>
      </c>
      <c r="G17" s="79">
        <v>0.001287832859208057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89.51799774169922</v>
      </c>
      <c r="D18" s="82">
        <v>0.010161286141</v>
      </c>
      <c r="E18" s="79">
        <v>0.000973362677388747</v>
      </c>
      <c r="F18" s="79">
        <v>0.09418771700000002</v>
      </c>
      <c r="G18" s="79">
        <v>0.0010939022932525036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-0.414000004529953</v>
      </c>
      <c r="D19" s="85">
        <v>-0.17641271</v>
      </c>
      <c r="E19" s="79">
        <v>0.0009910629941620654</v>
      </c>
      <c r="F19" s="79">
        <v>0.00476542029</v>
      </c>
      <c r="G19" s="79">
        <v>0.0003277611834231433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-0.011046599999999998</v>
      </c>
      <c r="D20" s="87">
        <v>0.0025500696999999997</v>
      </c>
      <c r="E20" s="88">
        <v>0.0009519180571970789</v>
      </c>
      <c r="F20" s="88">
        <v>-8.519800000000013E-05</v>
      </c>
      <c r="G20" s="88">
        <v>0.0009942570892953694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0.5412179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-0.14181077225226715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-3.7608137999999998</v>
      </c>
      <c r="I25" s="100" t="s">
        <v>49</v>
      </c>
      <c r="J25" s="101"/>
      <c r="K25" s="100"/>
      <c r="L25" s="103">
        <v>5.354860762385894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1.8440501489683825</v>
      </c>
      <c r="I26" s="105" t="s">
        <v>53</v>
      </c>
      <c r="J26" s="106"/>
      <c r="K26" s="105"/>
      <c r="L26" s="108">
        <v>0.08187888742685734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HCMQAP0012_001_A_pos4_12351236aper2res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2.3549837700000002E-05</v>
      </c>
      <c r="L2" s="54">
        <v>2.1551001132065323E-07</v>
      </c>
      <c r="M2" s="54">
        <v>7.199631599999999E-05</v>
      </c>
      <c r="N2" s="55">
        <v>8.688442924428046E-08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-3.0262116299999998E-05</v>
      </c>
      <c r="L3" s="54">
        <v>1.1675019808659435E-07</v>
      </c>
      <c r="M3" s="54">
        <v>1.0007084E-05</v>
      </c>
      <c r="N3" s="55">
        <v>1.1935029318776248E-07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-0.0021040777616761685</v>
      </c>
      <c r="L4" s="54">
        <v>9.867633992723656E-06</v>
      </c>
      <c r="M4" s="54">
        <v>3.71771487258428E-08</v>
      </c>
      <c r="N4" s="55">
        <v>-2.3448662</v>
      </c>
    </row>
    <row r="5" spans="1:14" ht="15" customHeight="1" thickBot="1">
      <c r="A5" t="s">
        <v>18</v>
      </c>
      <c r="B5" s="58">
        <v>37600.530324074076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1235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-2.2279314999999995</v>
      </c>
      <c r="E8" s="77">
        <v>0.016805810864143345</v>
      </c>
      <c r="F8" s="113">
        <v>7.7282718</v>
      </c>
      <c r="G8" s="77">
        <v>0.02608684777530502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5">
        <v>-2.7135235</v>
      </c>
      <c r="E9" s="79">
        <v>0.016516520986629066</v>
      </c>
      <c r="F9" s="79">
        <v>1.7730934999999999</v>
      </c>
      <c r="G9" s="79">
        <v>0.01892532909358527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-2.0839984</v>
      </c>
      <c r="E10" s="79">
        <v>0.015217814311043479</v>
      </c>
      <c r="F10" s="114">
        <v>-5.815807</v>
      </c>
      <c r="G10" s="79">
        <v>0.014292849418047924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16.197839</v>
      </c>
      <c r="E11" s="77">
        <v>0.010684176337100632</v>
      </c>
      <c r="F11" s="113">
        <v>2.4518931999999998</v>
      </c>
      <c r="G11" s="77">
        <v>0.010317136059044612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-0.0797657303</v>
      </c>
      <c r="E12" s="79">
        <v>0.004266913522013761</v>
      </c>
      <c r="F12" s="79">
        <v>0.46720337</v>
      </c>
      <c r="G12" s="79">
        <v>0.0026239442948728063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17.163086</v>
      </c>
      <c r="D13" s="82">
        <v>-0.13920533599999999</v>
      </c>
      <c r="E13" s="79">
        <v>0.0036726590640761025</v>
      </c>
      <c r="F13" s="79">
        <v>0.070631306</v>
      </c>
      <c r="G13" s="79">
        <v>0.009078851040881991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0.09610126099999998</v>
      </c>
      <c r="E14" s="79">
        <v>0.0021956022896319816</v>
      </c>
      <c r="F14" s="79">
        <v>0.12256328000000001</v>
      </c>
      <c r="G14" s="79">
        <v>0.004672801517034495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-0.23353471999999997</v>
      </c>
      <c r="E15" s="77">
        <v>0.0020301934658128063</v>
      </c>
      <c r="F15" s="77">
        <v>0.20628907999999999</v>
      </c>
      <c r="G15" s="77">
        <v>0.0049188996331099724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</v>
      </c>
      <c r="D16" s="82">
        <v>-0.012007076</v>
      </c>
      <c r="E16" s="79">
        <v>0.001305794745487968</v>
      </c>
      <c r="F16" s="79">
        <v>0.027674674</v>
      </c>
      <c r="G16" s="79">
        <v>0.0028647653464645316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0.4050000011920929</v>
      </c>
      <c r="D17" s="82">
        <v>0.03731759</v>
      </c>
      <c r="E17" s="79">
        <v>0.002802615883593457</v>
      </c>
      <c r="F17" s="79">
        <v>-0.015266076277</v>
      </c>
      <c r="G17" s="79">
        <v>0.0032413956528522525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10.17300033569336</v>
      </c>
      <c r="D18" s="82">
        <v>0.01125323857</v>
      </c>
      <c r="E18" s="79">
        <v>0.001548389153414977</v>
      </c>
      <c r="F18" s="79">
        <v>0.08325746</v>
      </c>
      <c r="G18" s="79">
        <v>0.00191000839418281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0.21199999749660492</v>
      </c>
      <c r="D19" s="82">
        <v>-0.13251786</v>
      </c>
      <c r="E19" s="79">
        <v>0.0015013599593049483</v>
      </c>
      <c r="F19" s="79">
        <v>-0.020356881</v>
      </c>
      <c r="G19" s="79">
        <v>0.0011543262925767606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0.1875016</v>
      </c>
      <c r="D20" s="87">
        <v>-0.00044311490000000013</v>
      </c>
      <c r="E20" s="88">
        <v>0.0014798477653314005</v>
      </c>
      <c r="F20" s="88">
        <v>-0.0018680552979999997</v>
      </c>
      <c r="G20" s="88">
        <v>0.0009435794702672663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0.5825408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-0.13435105026435656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-2.1041009</v>
      </c>
      <c r="I25" s="100" t="s">
        <v>49</v>
      </c>
      <c r="J25" s="101"/>
      <c r="K25" s="100"/>
      <c r="L25" s="103">
        <v>16.382361506636556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8.04300091902068</v>
      </c>
      <c r="I26" s="105" t="s">
        <v>53</v>
      </c>
      <c r="J26" s="106"/>
      <c r="K26" s="105"/>
      <c r="L26" s="108">
        <v>0.31159853974742047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HCMQAP0012_001_A_pos5_12351243aper2res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119</v>
      </c>
      <c r="B1" s="130" t="s">
        <v>68</v>
      </c>
      <c r="C1" s="120" t="s">
        <v>72</v>
      </c>
      <c r="D1" s="120" t="s">
        <v>75</v>
      </c>
      <c r="E1" s="120" t="s">
        <v>77</v>
      </c>
      <c r="F1" s="127" t="s">
        <v>80</v>
      </c>
      <c r="G1" s="162" t="s">
        <v>120</v>
      </c>
    </row>
    <row r="2" spans="1:7" ht="13.5" thickBot="1">
      <c r="A2" s="139" t="s">
        <v>89</v>
      </c>
      <c r="B2" s="131">
        <v>-2.247732</v>
      </c>
      <c r="C2" s="122">
        <v>-3.7618961</v>
      </c>
      <c r="D2" s="122">
        <v>-3.7609313</v>
      </c>
      <c r="E2" s="122">
        <v>-3.7608137999999998</v>
      </c>
      <c r="F2" s="128">
        <v>-2.1041009</v>
      </c>
      <c r="G2" s="163">
        <v>3.117355954456439</v>
      </c>
    </row>
    <row r="3" spans="1:7" ht="14.25" thickBot="1" thickTop="1">
      <c r="A3" s="147" t="s">
        <v>88</v>
      </c>
      <c r="B3" s="148" t="s">
        <v>83</v>
      </c>
      <c r="C3" s="149" t="s">
        <v>84</v>
      </c>
      <c r="D3" s="149" t="s">
        <v>85</v>
      </c>
      <c r="E3" s="149" t="s">
        <v>86</v>
      </c>
      <c r="F3" s="150" t="s">
        <v>87</v>
      </c>
      <c r="G3" s="157" t="s">
        <v>121</v>
      </c>
    </row>
    <row r="4" spans="1:7" ht="12.75">
      <c r="A4" s="144" t="s">
        <v>90</v>
      </c>
      <c r="B4" s="145">
        <v>-1.6292599000000003</v>
      </c>
      <c r="C4" s="146">
        <v>0.6889560899999999</v>
      </c>
      <c r="D4" s="146">
        <v>0.27567098</v>
      </c>
      <c r="E4" s="146">
        <v>-0.32077907</v>
      </c>
      <c r="F4" s="151">
        <v>-2.2279314999999995</v>
      </c>
      <c r="G4" s="158">
        <v>-0.3791226129699766</v>
      </c>
    </row>
    <row r="5" spans="1:7" ht="12.75">
      <c r="A5" s="139" t="s">
        <v>92</v>
      </c>
      <c r="B5" s="133">
        <v>0.21989736099999999</v>
      </c>
      <c r="C5" s="117">
        <v>0.43804750000000003</v>
      </c>
      <c r="D5" s="117">
        <v>-0.15721384</v>
      </c>
      <c r="E5" s="117">
        <v>-0.11671262</v>
      </c>
      <c r="F5" s="152">
        <v>-2.7135235</v>
      </c>
      <c r="G5" s="159">
        <v>-0.29404753420304</v>
      </c>
    </row>
    <row r="6" spans="1:7" ht="12.75">
      <c r="A6" s="139" t="s">
        <v>94</v>
      </c>
      <c r="B6" s="133">
        <v>0.58329404</v>
      </c>
      <c r="C6" s="117">
        <v>-0.84648687</v>
      </c>
      <c r="D6" s="117">
        <v>0.1283614847</v>
      </c>
      <c r="E6" s="117">
        <v>0.31053083</v>
      </c>
      <c r="F6" s="153">
        <v>-2.0839984</v>
      </c>
      <c r="G6" s="159">
        <v>-0.29469157756868614</v>
      </c>
    </row>
    <row r="7" spans="1:7" ht="12.75">
      <c r="A7" s="139" t="s">
        <v>96</v>
      </c>
      <c r="B7" s="132">
        <v>5.2766104</v>
      </c>
      <c r="C7" s="116">
        <v>5.255430800000001</v>
      </c>
      <c r="D7" s="116">
        <v>5.379821</v>
      </c>
      <c r="E7" s="116">
        <v>5.3257934</v>
      </c>
      <c r="F7" s="154">
        <v>16.197839</v>
      </c>
      <c r="G7" s="160">
        <v>6.777865008767082</v>
      </c>
    </row>
    <row r="8" spans="1:7" ht="12.75">
      <c r="A8" s="139" t="s">
        <v>98</v>
      </c>
      <c r="B8" s="133">
        <v>-0.0959669584</v>
      </c>
      <c r="C8" s="117">
        <v>0.16003528</v>
      </c>
      <c r="D8" s="117">
        <v>0.09350794700000001</v>
      </c>
      <c r="E8" s="117">
        <v>-0.006749506999999999</v>
      </c>
      <c r="F8" s="153">
        <v>-0.0797657303</v>
      </c>
      <c r="G8" s="159">
        <v>0.03484296475825549</v>
      </c>
    </row>
    <row r="9" spans="1:7" ht="12.75">
      <c r="A9" s="139" t="s">
        <v>100</v>
      </c>
      <c r="B9" s="133">
        <v>0.013690680999999996</v>
      </c>
      <c r="C9" s="117">
        <v>0.102642567</v>
      </c>
      <c r="D9" s="117">
        <v>0.108500762</v>
      </c>
      <c r="E9" s="117">
        <v>-0.0476028786</v>
      </c>
      <c r="F9" s="153">
        <v>-0.13920533599999999</v>
      </c>
      <c r="G9" s="159">
        <v>0.022579419618329592</v>
      </c>
    </row>
    <row r="10" spans="1:7" ht="12.75">
      <c r="A10" s="139" t="s">
        <v>102</v>
      </c>
      <c r="B10" s="133">
        <v>0.060634282000000005</v>
      </c>
      <c r="C10" s="117">
        <v>0.030036369</v>
      </c>
      <c r="D10" s="117">
        <v>0.104018253</v>
      </c>
      <c r="E10" s="117">
        <v>0.076343238</v>
      </c>
      <c r="F10" s="153">
        <v>0.09610126099999998</v>
      </c>
      <c r="G10" s="159">
        <v>0.07225929091558682</v>
      </c>
    </row>
    <row r="11" spans="1:7" ht="12.75">
      <c r="A11" s="139" t="s">
        <v>104</v>
      </c>
      <c r="B11" s="132">
        <v>-0.2647465</v>
      </c>
      <c r="C11" s="116">
        <v>-0.075342867</v>
      </c>
      <c r="D11" s="116">
        <v>-0.043180372</v>
      </c>
      <c r="E11" s="116">
        <v>-0.026426726</v>
      </c>
      <c r="F11" s="155">
        <v>-0.23353471999999997</v>
      </c>
      <c r="G11" s="159">
        <v>-0.1043573242484172</v>
      </c>
    </row>
    <row r="12" spans="1:7" ht="12.75">
      <c r="A12" s="139" t="s">
        <v>106</v>
      </c>
      <c r="B12" s="133">
        <v>0.011709808</v>
      </c>
      <c r="C12" s="117">
        <v>-0.0026155560000000002</v>
      </c>
      <c r="D12" s="117">
        <v>-0.008796859</v>
      </c>
      <c r="E12" s="117">
        <v>-0.0013658930000000013</v>
      </c>
      <c r="F12" s="153">
        <v>-0.012007076</v>
      </c>
      <c r="G12" s="159">
        <v>-0.0030062593865800404</v>
      </c>
    </row>
    <row r="13" spans="1:7" ht="12.75">
      <c r="A13" s="139" t="s">
        <v>108</v>
      </c>
      <c r="B13" s="133">
        <v>0.0156835677</v>
      </c>
      <c r="C13" s="117">
        <v>0.017397695499999997</v>
      </c>
      <c r="D13" s="117">
        <v>0.027504768000000002</v>
      </c>
      <c r="E13" s="117">
        <v>0.044194473</v>
      </c>
      <c r="F13" s="153">
        <v>0.03731759</v>
      </c>
      <c r="G13" s="159">
        <v>0.02870853026204628</v>
      </c>
    </row>
    <row r="14" spans="1:7" ht="12.75">
      <c r="A14" s="139" t="s">
        <v>110</v>
      </c>
      <c r="B14" s="133">
        <v>0.0024986219000000002</v>
      </c>
      <c r="C14" s="117">
        <v>0.030648380999999995</v>
      </c>
      <c r="D14" s="117">
        <v>0.015657507600000002</v>
      </c>
      <c r="E14" s="117">
        <v>0.010161286141</v>
      </c>
      <c r="F14" s="153">
        <v>0.01125323857</v>
      </c>
      <c r="G14" s="159">
        <v>0.015457908137013</v>
      </c>
    </row>
    <row r="15" spans="1:7" ht="12.75">
      <c r="A15" s="139" t="s">
        <v>112</v>
      </c>
      <c r="B15" s="134">
        <v>-0.19549468</v>
      </c>
      <c r="C15" s="118">
        <v>-0.17741454</v>
      </c>
      <c r="D15" s="118">
        <v>-0.17937344</v>
      </c>
      <c r="E15" s="118">
        <v>-0.17641271</v>
      </c>
      <c r="F15" s="153">
        <v>-0.13251786</v>
      </c>
      <c r="G15" s="159">
        <v>-0.17420208587184433</v>
      </c>
    </row>
    <row r="16" spans="1:7" ht="12.75">
      <c r="A16" s="139" t="s">
        <v>114</v>
      </c>
      <c r="B16" s="133">
        <v>0.0030912364</v>
      </c>
      <c r="C16" s="117">
        <v>0.002738595</v>
      </c>
      <c r="D16" s="117">
        <v>-0.0005300728000000003</v>
      </c>
      <c r="E16" s="117">
        <v>0.0025500696999999997</v>
      </c>
      <c r="F16" s="153">
        <v>-0.00044311490000000013</v>
      </c>
      <c r="G16" s="159">
        <v>0.0015295341955671245</v>
      </c>
    </row>
    <row r="17" spans="1:7" ht="12.75">
      <c r="A17" s="139" t="s">
        <v>91</v>
      </c>
      <c r="B17" s="132">
        <v>0.118613696</v>
      </c>
      <c r="C17" s="116">
        <v>1.4785884999999996</v>
      </c>
      <c r="D17" s="116">
        <v>0.87376564</v>
      </c>
      <c r="E17" s="116">
        <v>1.8159354999999997</v>
      </c>
      <c r="F17" s="154">
        <v>7.7282718</v>
      </c>
      <c r="G17" s="159">
        <v>2.059773780333746</v>
      </c>
    </row>
    <row r="18" spans="1:7" ht="12.75">
      <c r="A18" s="139" t="s">
        <v>93</v>
      </c>
      <c r="B18" s="133">
        <v>-0.9269316700000001</v>
      </c>
      <c r="C18" s="117">
        <v>0.90982096</v>
      </c>
      <c r="D18" s="117">
        <v>1.4302835999999999</v>
      </c>
      <c r="E18" s="117">
        <v>1.7863626999999997</v>
      </c>
      <c r="F18" s="153">
        <v>1.7730934999999999</v>
      </c>
      <c r="G18" s="159">
        <v>1.097971274620058</v>
      </c>
    </row>
    <row r="19" spans="1:7" ht="12.75">
      <c r="A19" s="139" t="s">
        <v>95</v>
      </c>
      <c r="B19" s="133">
        <v>-0.6867806999999999</v>
      </c>
      <c r="C19" s="117">
        <v>-0.6155578399999999</v>
      </c>
      <c r="D19" s="117">
        <v>-0.9365746099999999</v>
      </c>
      <c r="E19" s="117">
        <v>-1.3784373000000003</v>
      </c>
      <c r="F19" s="152">
        <v>-5.815807</v>
      </c>
      <c r="G19" s="159">
        <v>-1.5863188390768501</v>
      </c>
    </row>
    <row r="20" spans="1:7" ht="12.75">
      <c r="A20" s="139" t="s">
        <v>97</v>
      </c>
      <c r="B20" s="132">
        <v>1.1790831000000002</v>
      </c>
      <c r="C20" s="116">
        <v>0.2654446</v>
      </c>
      <c r="D20" s="116">
        <v>0.33259853</v>
      </c>
      <c r="E20" s="116">
        <v>0.5571879799999999</v>
      </c>
      <c r="F20" s="154">
        <v>2.4518931999999998</v>
      </c>
      <c r="G20" s="159">
        <v>0.7773495640306969</v>
      </c>
    </row>
    <row r="21" spans="1:7" ht="12.75">
      <c r="A21" s="139" t="s">
        <v>99</v>
      </c>
      <c r="B21" s="133">
        <v>0.13211342899999998</v>
      </c>
      <c r="C21" s="117">
        <v>-0.16608817</v>
      </c>
      <c r="D21" s="117">
        <v>-0.099442612</v>
      </c>
      <c r="E21" s="117">
        <v>-0.0375102478</v>
      </c>
      <c r="F21" s="153">
        <v>0.46720337</v>
      </c>
      <c r="G21" s="159">
        <v>0.008962074563617412</v>
      </c>
    </row>
    <row r="22" spans="1:7" ht="12.75">
      <c r="A22" s="139" t="s">
        <v>101</v>
      </c>
      <c r="B22" s="133">
        <v>0.023034943000000002</v>
      </c>
      <c r="C22" s="117">
        <v>0.13792075399999998</v>
      </c>
      <c r="D22" s="117">
        <v>0.09204573199999999</v>
      </c>
      <c r="E22" s="117">
        <v>0.095219926</v>
      </c>
      <c r="F22" s="153">
        <v>0.070631306</v>
      </c>
      <c r="G22" s="159">
        <v>0.09104408326509915</v>
      </c>
    </row>
    <row r="23" spans="1:7" ht="12.75">
      <c r="A23" s="139" t="s">
        <v>103</v>
      </c>
      <c r="B23" s="133">
        <v>0.06952094</v>
      </c>
      <c r="C23" s="117">
        <v>0.13020666</v>
      </c>
      <c r="D23" s="117">
        <v>0.058107913</v>
      </c>
      <c r="E23" s="117">
        <v>0.04054567099999999</v>
      </c>
      <c r="F23" s="153">
        <v>0.12256328000000001</v>
      </c>
      <c r="G23" s="159">
        <v>0.08154523843427905</v>
      </c>
    </row>
    <row r="24" spans="1:7" ht="12.75">
      <c r="A24" s="139" t="s">
        <v>105</v>
      </c>
      <c r="B24" s="132">
        <v>0.102865282</v>
      </c>
      <c r="C24" s="116">
        <v>0.084155519</v>
      </c>
      <c r="D24" s="116">
        <v>0.070416762</v>
      </c>
      <c r="E24" s="116">
        <v>0.07749697000000001</v>
      </c>
      <c r="F24" s="155">
        <v>0.20628907999999999</v>
      </c>
      <c r="G24" s="159">
        <v>0.09837470947764919</v>
      </c>
    </row>
    <row r="25" spans="1:7" ht="12.75">
      <c r="A25" s="139" t="s">
        <v>107</v>
      </c>
      <c r="B25" s="133">
        <v>0.005454317</v>
      </c>
      <c r="C25" s="117">
        <v>-0.007204646</v>
      </c>
      <c r="D25" s="117">
        <v>0.005811</v>
      </c>
      <c r="E25" s="117">
        <v>-0.004442354000000001</v>
      </c>
      <c r="F25" s="153">
        <v>0.027674674</v>
      </c>
      <c r="G25" s="159">
        <v>0.0031041543663191387</v>
      </c>
    </row>
    <row r="26" spans="1:7" ht="12.75">
      <c r="A26" s="139" t="s">
        <v>109</v>
      </c>
      <c r="B26" s="133">
        <v>0.0151294023</v>
      </c>
      <c r="C26" s="117">
        <v>-0.0094154874</v>
      </c>
      <c r="D26" s="117">
        <v>0.013651844899999998</v>
      </c>
      <c r="E26" s="117">
        <v>-0.00028676699999999995</v>
      </c>
      <c r="F26" s="153">
        <v>-0.015266076277</v>
      </c>
      <c r="G26" s="159">
        <v>0.0010700388690606368</v>
      </c>
    </row>
    <row r="27" spans="1:7" ht="12.75">
      <c r="A27" s="139" t="s">
        <v>111</v>
      </c>
      <c r="B27" s="133">
        <v>0.066522783</v>
      </c>
      <c r="C27" s="117">
        <v>0.06540154100000001</v>
      </c>
      <c r="D27" s="117">
        <v>0.07728610300000001</v>
      </c>
      <c r="E27" s="117">
        <v>0.09418771700000002</v>
      </c>
      <c r="F27" s="153">
        <v>0.08325746</v>
      </c>
      <c r="G27" s="159">
        <v>0.07774829650541769</v>
      </c>
    </row>
    <row r="28" spans="1:7" ht="12.75">
      <c r="A28" s="139" t="s">
        <v>113</v>
      </c>
      <c r="B28" s="133">
        <v>-0.0044819214</v>
      </c>
      <c r="C28" s="117">
        <v>0.006589752690000001</v>
      </c>
      <c r="D28" s="117">
        <v>0.0056654089</v>
      </c>
      <c r="E28" s="117">
        <v>0.00476542029</v>
      </c>
      <c r="F28" s="153">
        <v>-0.020356881</v>
      </c>
      <c r="G28" s="159">
        <v>0.0007106882168452047</v>
      </c>
    </row>
    <row r="29" spans="1:7" ht="13.5" thickBot="1">
      <c r="A29" s="140" t="s">
        <v>115</v>
      </c>
      <c r="B29" s="135">
        <v>-0.0041814320000000006</v>
      </c>
      <c r="C29" s="119">
        <v>0.0014588966999999997</v>
      </c>
      <c r="D29" s="119">
        <v>-3.618760000000014E-05</v>
      </c>
      <c r="E29" s="119">
        <v>-8.519800000000013E-05</v>
      </c>
      <c r="F29" s="156">
        <v>-0.0018680552979999997</v>
      </c>
      <c r="G29" s="161">
        <v>-0.0005306913227279102</v>
      </c>
    </row>
    <row r="30" spans="1:7" ht="13.5" thickTop="1">
      <c r="A30" s="141" t="s">
        <v>116</v>
      </c>
      <c r="B30" s="136">
        <v>-0.22988881808256328</v>
      </c>
      <c r="C30" s="125">
        <v>-0.31016410034409325</v>
      </c>
      <c r="D30" s="125">
        <v>-0.263783196406915</v>
      </c>
      <c r="E30" s="125">
        <v>-0.14181077225226715</v>
      </c>
      <c r="F30" s="121">
        <v>-0.13435105026435656</v>
      </c>
      <c r="G30" s="162" t="s">
        <v>127</v>
      </c>
    </row>
    <row r="31" spans="1:7" ht="13.5" thickBot="1">
      <c r="A31" s="142" t="s">
        <v>117</v>
      </c>
      <c r="B31" s="131">
        <v>17.871094</v>
      </c>
      <c r="C31" s="122">
        <v>17.660523</v>
      </c>
      <c r="D31" s="122">
        <v>17.440796</v>
      </c>
      <c r="E31" s="122">
        <v>17.248536</v>
      </c>
      <c r="F31" s="123">
        <v>17.163086</v>
      </c>
      <c r="G31" s="164">
        <v>-210.1</v>
      </c>
    </row>
    <row r="32" spans="1:7" ht="15.75" thickBot="1" thickTop="1">
      <c r="A32" s="143" t="s">
        <v>118</v>
      </c>
      <c r="B32" s="137">
        <v>0.31949999928474426</v>
      </c>
      <c r="C32" s="126">
        <v>-0.3505000025033951</v>
      </c>
      <c r="D32" s="126">
        <v>0.3544999957084656</v>
      </c>
      <c r="E32" s="126">
        <v>-0.30400000512599945</v>
      </c>
      <c r="F32" s="124">
        <v>0.3084999993443489</v>
      </c>
      <c r="G32" s="129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1.33203125" style="165" bestFit="1" customWidth="1"/>
    <col min="2" max="2" width="15.66015625" style="165" bestFit="1" customWidth="1"/>
    <col min="3" max="3" width="15.5" style="165" bestFit="1" customWidth="1"/>
    <col min="4" max="4" width="16" style="165" bestFit="1" customWidth="1"/>
    <col min="5" max="5" width="20.83203125" style="165" bestFit="1" customWidth="1"/>
    <col min="6" max="7" width="14.83203125" style="165" bestFit="1" customWidth="1"/>
    <col min="8" max="8" width="14.16015625" style="165" bestFit="1" customWidth="1"/>
    <col min="9" max="9" width="15.3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128</v>
      </c>
      <c r="B1" s="165" t="s">
        <v>129</v>
      </c>
      <c r="C1" s="165" t="s">
        <v>130</v>
      </c>
      <c r="D1" s="165" t="s">
        <v>131</v>
      </c>
      <c r="E1" s="165" t="s">
        <v>28</v>
      </c>
    </row>
    <row r="3" spans="1:7" ht="12.75">
      <c r="A3" s="165" t="s">
        <v>132</v>
      </c>
      <c r="B3" s="165" t="s">
        <v>83</v>
      </c>
      <c r="C3" s="165" t="s">
        <v>84</v>
      </c>
      <c r="D3" s="165" t="s">
        <v>85</v>
      </c>
      <c r="E3" s="165" t="s">
        <v>86</v>
      </c>
      <c r="F3" s="165" t="s">
        <v>87</v>
      </c>
      <c r="G3" s="165" t="s">
        <v>133</v>
      </c>
    </row>
    <row r="4" spans="1:7" ht="12.75">
      <c r="A4" s="165" t="s">
        <v>134</v>
      </c>
      <c r="B4" s="165">
        <v>0.002247</v>
      </c>
      <c r="C4" s="165">
        <v>0.00376</v>
      </c>
      <c r="D4" s="165">
        <v>0.003759</v>
      </c>
      <c r="E4" s="165">
        <v>0.003759</v>
      </c>
      <c r="F4" s="165">
        <v>0.002102</v>
      </c>
      <c r="G4" s="165">
        <v>0.011719</v>
      </c>
    </row>
    <row r="5" spans="1:7" ht="12.75">
      <c r="A5" s="165" t="s">
        <v>135</v>
      </c>
      <c r="B5" s="165">
        <v>-0.236918</v>
      </c>
      <c r="C5" s="165">
        <v>-1.37491</v>
      </c>
      <c r="D5" s="165">
        <v>-0.67488</v>
      </c>
      <c r="E5" s="165">
        <v>1.375354</v>
      </c>
      <c r="F5" s="165">
        <v>1.443741</v>
      </c>
      <c r="G5" s="165">
        <v>-3.741888</v>
      </c>
    </row>
    <row r="6" spans="1:7" ht="12.75">
      <c r="A6" s="165" t="s">
        <v>136</v>
      </c>
      <c r="B6" s="166">
        <v>-25.91411</v>
      </c>
      <c r="C6" s="166">
        <v>-111.1355</v>
      </c>
      <c r="D6" s="166">
        <v>-60.66108</v>
      </c>
      <c r="E6" s="166">
        <v>-70.88873</v>
      </c>
      <c r="F6" s="166">
        <v>-138.5038</v>
      </c>
      <c r="G6" s="166">
        <v>524.0682</v>
      </c>
    </row>
    <row r="7" spans="1:7" ht="12.75">
      <c r="A7" s="165" t="s">
        <v>137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90</v>
      </c>
      <c r="B8" s="166">
        <v>-1.66563</v>
      </c>
      <c r="C8" s="166">
        <v>0.7069613</v>
      </c>
      <c r="D8" s="166">
        <v>0.2684976</v>
      </c>
      <c r="E8" s="166">
        <v>-0.3735654</v>
      </c>
      <c r="F8" s="166">
        <v>-2.353071</v>
      </c>
      <c r="G8" s="166">
        <v>2.032091</v>
      </c>
    </row>
    <row r="9" spans="1:7" ht="12.75">
      <c r="A9" s="165" t="s">
        <v>92</v>
      </c>
      <c r="B9" s="166">
        <v>0.2159903</v>
      </c>
      <c r="C9" s="166">
        <v>0.4262747</v>
      </c>
      <c r="D9" s="166">
        <v>-0.1402451</v>
      </c>
      <c r="E9" s="166">
        <v>-0.07796143</v>
      </c>
      <c r="F9" s="166">
        <v>-2.645311</v>
      </c>
      <c r="G9" s="166">
        <v>0.2747785</v>
      </c>
    </row>
    <row r="10" spans="1:7" ht="12.75">
      <c r="A10" s="165" t="s">
        <v>94</v>
      </c>
      <c r="B10" s="166">
        <v>0.5393174</v>
      </c>
      <c r="C10" s="166">
        <v>-0.7440778</v>
      </c>
      <c r="D10" s="166">
        <v>0.006038137</v>
      </c>
      <c r="E10" s="166">
        <v>0.07379625</v>
      </c>
      <c r="F10" s="166">
        <v>-1.44752</v>
      </c>
      <c r="G10" s="166">
        <v>1.505918</v>
      </c>
    </row>
    <row r="11" spans="1:7" ht="12.75">
      <c r="A11" s="165" t="s">
        <v>96</v>
      </c>
      <c r="B11" s="166">
        <v>5.279123</v>
      </c>
      <c r="C11" s="166">
        <v>5.259844</v>
      </c>
      <c r="D11" s="166">
        <v>5.384909</v>
      </c>
      <c r="E11" s="166">
        <v>5.326443</v>
      </c>
      <c r="F11" s="166">
        <v>16.16785</v>
      </c>
      <c r="G11" s="166">
        <v>6.776259</v>
      </c>
    </row>
    <row r="12" spans="1:7" ht="12.75">
      <c r="A12" s="165" t="s">
        <v>98</v>
      </c>
      <c r="B12" s="166">
        <v>-0.08629235</v>
      </c>
      <c r="C12" s="166">
        <v>0.1696249</v>
      </c>
      <c r="D12" s="166">
        <v>0.08311776</v>
      </c>
      <c r="E12" s="166">
        <v>-0.003956877</v>
      </c>
      <c r="F12" s="166">
        <v>-0.09103479</v>
      </c>
      <c r="G12" s="166">
        <v>0.00278394</v>
      </c>
    </row>
    <row r="13" spans="1:7" ht="12.75">
      <c r="A13" s="165" t="s">
        <v>100</v>
      </c>
      <c r="B13" s="166">
        <v>0.01997889</v>
      </c>
      <c r="C13" s="166">
        <v>0.113879</v>
      </c>
      <c r="D13" s="166">
        <v>0.1025935</v>
      </c>
      <c r="E13" s="166">
        <v>-0.05723207</v>
      </c>
      <c r="F13" s="166">
        <v>-0.1427969</v>
      </c>
      <c r="G13" s="166">
        <v>-0.02197151</v>
      </c>
    </row>
    <row r="14" spans="1:7" ht="12.75">
      <c r="A14" s="165" t="s">
        <v>102</v>
      </c>
      <c r="B14" s="166">
        <v>0.07425531</v>
      </c>
      <c r="C14" s="166">
        <v>0.03629012</v>
      </c>
      <c r="D14" s="166">
        <v>0.1090969</v>
      </c>
      <c r="E14" s="166">
        <v>0.07392444</v>
      </c>
      <c r="F14" s="166">
        <v>0.07235136</v>
      </c>
      <c r="G14" s="166">
        <v>-0.08837032</v>
      </c>
    </row>
    <row r="15" spans="1:7" ht="12.75">
      <c r="A15" s="165" t="s">
        <v>104</v>
      </c>
      <c r="B15" s="166">
        <v>-0.2806071</v>
      </c>
      <c r="C15" s="166">
        <v>-0.08074535</v>
      </c>
      <c r="D15" s="166">
        <v>-0.04734918</v>
      </c>
      <c r="E15" s="166">
        <v>-0.03103266</v>
      </c>
      <c r="F15" s="166">
        <v>-0.2444191</v>
      </c>
      <c r="G15" s="166">
        <v>-0.1115061</v>
      </c>
    </row>
    <row r="16" spans="1:7" ht="12.75">
      <c r="A16" s="165" t="s">
        <v>106</v>
      </c>
      <c r="B16" s="166">
        <v>0.01126271</v>
      </c>
      <c r="C16" s="166">
        <v>-0.005814937</v>
      </c>
      <c r="D16" s="166">
        <v>-0.01205947</v>
      </c>
      <c r="E16" s="166">
        <v>-0.007078003</v>
      </c>
      <c r="F16" s="166">
        <v>-0.01356811</v>
      </c>
      <c r="G16" s="166">
        <v>0.002071637</v>
      </c>
    </row>
    <row r="17" spans="1:7" ht="12.75">
      <c r="A17" s="165" t="s">
        <v>108</v>
      </c>
      <c r="B17" s="166">
        <v>0.02164259</v>
      </c>
      <c r="C17" s="166">
        <v>0.02233906</v>
      </c>
      <c r="D17" s="166">
        <v>0.02584608</v>
      </c>
      <c r="E17" s="166">
        <v>0.03506258</v>
      </c>
      <c r="F17" s="166">
        <v>0.02927759</v>
      </c>
      <c r="G17" s="166">
        <v>-0.02707676</v>
      </c>
    </row>
    <row r="18" spans="1:7" ht="12.75">
      <c r="A18" s="165" t="s">
        <v>110</v>
      </c>
      <c r="B18" s="166">
        <v>0.001532948</v>
      </c>
      <c r="C18" s="166">
        <v>0.02866961</v>
      </c>
      <c r="D18" s="166">
        <v>0.02237461</v>
      </c>
      <c r="E18" s="166">
        <v>0.01966322</v>
      </c>
      <c r="F18" s="166">
        <v>0.004696687</v>
      </c>
      <c r="G18" s="166">
        <v>-0.07568085</v>
      </c>
    </row>
    <row r="19" spans="1:7" ht="12.75">
      <c r="A19" s="165" t="s">
        <v>112</v>
      </c>
      <c r="B19" s="166">
        <v>-0.1968802</v>
      </c>
      <c r="C19" s="166">
        <v>-0.1778893</v>
      </c>
      <c r="D19" s="166">
        <v>-0.180267</v>
      </c>
      <c r="E19" s="166">
        <v>-0.1771348</v>
      </c>
      <c r="F19" s="166">
        <v>-0.1287102</v>
      </c>
      <c r="G19" s="166">
        <v>-0.1743932</v>
      </c>
    </row>
    <row r="20" spans="1:7" ht="12.75">
      <c r="A20" s="165" t="s">
        <v>114</v>
      </c>
      <c r="B20" s="166">
        <v>0.00410025</v>
      </c>
      <c r="C20" s="166">
        <v>0.001639686</v>
      </c>
      <c r="D20" s="166">
        <v>-0.0007580297</v>
      </c>
      <c r="E20" s="166">
        <v>0.001214398</v>
      </c>
      <c r="F20" s="166">
        <v>0.0001187334</v>
      </c>
      <c r="G20" s="166">
        <v>-0.0006718027</v>
      </c>
    </row>
    <row r="21" spans="1:7" ht="12.75">
      <c r="A21" s="165" t="s">
        <v>138</v>
      </c>
      <c r="B21" s="166">
        <v>-489.5894</v>
      </c>
      <c r="C21" s="166">
        <v>-496.6872</v>
      </c>
      <c r="D21" s="166">
        <v>-484.2126</v>
      </c>
      <c r="E21" s="166">
        <v>-565.4079</v>
      </c>
      <c r="F21" s="166">
        <v>-607.2223</v>
      </c>
      <c r="G21" s="166">
        <v>-80.74316</v>
      </c>
    </row>
    <row r="22" spans="1:7" ht="12.75">
      <c r="A22" s="165" t="s">
        <v>139</v>
      </c>
      <c r="B22" s="166">
        <v>-4.738359</v>
      </c>
      <c r="C22" s="166">
        <v>-27.49826</v>
      </c>
      <c r="D22" s="166">
        <v>-13.49761</v>
      </c>
      <c r="E22" s="166">
        <v>27.50716</v>
      </c>
      <c r="F22" s="166">
        <v>28.8749</v>
      </c>
      <c r="G22" s="166">
        <v>0</v>
      </c>
    </row>
    <row r="23" spans="1:7" ht="12.75">
      <c r="A23" s="165" t="s">
        <v>91</v>
      </c>
      <c r="B23" s="166">
        <v>0.1005598</v>
      </c>
      <c r="C23" s="166">
        <v>1.464161</v>
      </c>
      <c r="D23" s="166">
        <v>0.841053</v>
      </c>
      <c r="E23" s="166">
        <v>1.762599</v>
      </c>
      <c r="F23" s="166">
        <v>7.722942</v>
      </c>
      <c r="G23" s="166">
        <v>0.4111911</v>
      </c>
    </row>
    <row r="24" spans="1:7" ht="12.75">
      <c r="A24" s="165" t="s">
        <v>93</v>
      </c>
      <c r="B24" s="166">
        <v>-0.943307</v>
      </c>
      <c r="C24" s="166">
        <v>0.9090756</v>
      </c>
      <c r="D24" s="166">
        <v>1.436088</v>
      </c>
      <c r="E24" s="166">
        <v>1.820499</v>
      </c>
      <c r="F24" s="166">
        <v>1.527186</v>
      </c>
      <c r="G24" s="166">
        <v>-1.071969</v>
      </c>
    </row>
    <row r="25" spans="1:7" ht="12.75">
      <c r="A25" s="165" t="s">
        <v>95</v>
      </c>
      <c r="B25" s="166">
        <v>-0.8121831</v>
      </c>
      <c r="C25" s="166">
        <v>-0.7588449</v>
      </c>
      <c r="D25" s="166">
        <v>-0.940425</v>
      </c>
      <c r="E25" s="166">
        <v>-1.215906</v>
      </c>
      <c r="F25" s="166">
        <v>-5.112829</v>
      </c>
      <c r="G25" s="166">
        <v>-0.277038</v>
      </c>
    </row>
    <row r="26" spans="1:7" ht="12.75">
      <c r="A26" s="165" t="s">
        <v>97</v>
      </c>
      <c r="B26" s="166">
        <v>1.174125</v>
      </c>
      <c r="C26" s="166">
        <v>0.2189145</v>
      </c>
      <c r="D26" s="166">
        <v>0.3207988</v>
      </c>
      <c r="E26" s="166">
        <v>0.6010081</v>
      </c>
      <c r="F26" s="166">
        <v>2.613166</v>
      </c>
      <c r="G26" s="166">
        <v>0.7948511</v>
      </c>
    </row>
    <row r="27" spans="1:7" ht="12.75">
      <c r="A27" s="165" t="s">
        <v>99</v>
      </c>
      <c r="B27" s="166">
        <v>0.1221988</v>
      </c>
      <c r="C27" s="166">
        <v>-0.1665059</v>
      </c>
      <c r="D27" s="166">
        <v>-0.1039883</v>
      </c>
      <c r="E27" s="166">
        <v>-0.04956309</v>
      </c>
      <c r="F27" s="166">
        <v>0.4624551</v>
      </c>
      <c r="G27" s="166">
        <v>-0.03520442</v>
      </c>
    </row>
    <row r="28" spans="1:7" ht="12.75">
      <c r="A28" s="165" t="s">
        <v>101</v>
      </c>
      <c r="B28" s="166">
        <v>0.0235997</v>
      </c>
      <c r="C28" s="166">
        <v>0.139271</v>
      </c>
      <c r="D28" s="166">
        <v>0.08952983</v>
      </c>
      <c r="E28" s="166">
        <v>0.09919904</v>
      </c>
      <c r="F28" s="166">
        <v>0.08463055</v>
      </c>
      <c r="G28" s="166">
        <v>-0.09368812</v>
      </c>
    </row>
    <row r="29" spans="1:7" ht="12.75">
      <c r="A29" s="165" t="s">
        <v>103</v>
      </c>
      <c r="B29" s="166">
        <v>0.08509638</v>
      </c>
      <c r="C29" s="166">
        <v>0.1451866</v>
      </c>
      <c r="D29" s="166">
        <v>0.06049161</v>
      </c>
      <c r="E29" s="166">
        <v>0.03954043</v>
      </c>
      <c r="F29" s="166">
        <v>0.1273958</v>
      </c>
      <c r="G29" s="166">
        <v>0.07316397</v>
      </c>
    </row>
    <row r="30" spans="1:7" ht="12.75">
      <c r="A30" s="165" t="s">
        <v>105</v>
      </c>
      <c r="B30" s="166">
        <v>0.1014387</v>
      </c>
      <c r="C30" s="166">
        <v>0.08542796</v>
      </c>
      <c r="D30" s="166">
        <v>0.07203604</v>
      </c>
      <c r="E30" s="166">
        <v>0.07755379</v>
      </c>
      <c r="F30" s="166">
        <v>0.2081651</v>
      </c>
      <c r="G30" s="166">
        <v>0.09912445</v>
      </c>
    </row>
    <row r="31" spans="1:7" ht="12.75">
      <c r="A31" s="165" t="s">
        <v>107</v>
      </c>
      <c r="B31" s="166">
        <v>0.0003250115</v>
      </c>
      <c r="C31" s="166">
        <v>-0.007875037</v>
      </c>
      <c r="D31" s="166">
        <v>0.003791878</v>
      </c>
      <c r="E31" s="166">
        <v>-0.00279441</v>
      </c>
      <c r="F31" s="166">
        <v>0.02735255</v>
      </c>
      <c r="G31" s="166">
        <v>0.006209147</v>
      </c>
    </row>
    <row r="32" spans="1:7" ht="12.75">
      <c r="A32" s="165" t="s">
        <v>109</v>
      </c>
      <c r="B32" s="166">
        <v>0.01283732</v>
      </c>
      <c r="C32" s="166">
        <v>-0.01233812</v>
      </c>
      <c r="D32" s="166">
        <v>0.004896293</v>
      </c>
      <c r="E32" s="166">
        <v>-0.01105947</v>
      </c>
      <c r="F32" s="166">
        <v>-0.008617645</v>
      </c>
      <c r="G32" s="166">
        <v>0.003764634</v>
      </c>
    </row>
    <row r="33" spans="1:7" ht="12.75">
      <c r="A33" s="165" t="s">
        <v>111</v>
      </c>
      <c r="B33" s="166">
        <v>0.07149778</v>
      </c>
      <c r="C33" s="166">
        <v>0.07048155</v>
      </c>
      <c r="D33" s="166">
        <v>0.07294459</v>
      </c>
      <c r="E33" s="166">
        <v>0.08556389</v>
      </c>
      <c r="F33" s="166">
        <v>0.07666724</v>
      </c>
      <c r="G33" s="166">
        <v>0.01786063</v>
      </c>
    </row>
    <row r="34" spans="1:7" ht="12.75">
      <c r="A34" s="165" t="s">
        <v>113</v>
      </c>
      <c r="B34" s="166">
        <v>-0.002687546</v>
      </c>
      <c r="C34" s="166">
        <v>0.0111825</v>
      </c>
      <c r="D34" s="166">
        <v>0.007218352</v>
      </c>
      <c r="E34" s="166">
        <v>0.0008839438</v>
      </c>
      <c r="F34" s="166">
        <v>-0.02270616</v>
      </c>
      <c r="G34" s="166">
        <v>0.00119326</v>
      </c>
    </row>
    <row r="35" spans="1:7" ht="12.75">
      <c r="A35" s="165" t="s">
        <v>115</v>
      </c>
      <c r="B35" s="166">
        <v>-0.005022062</v>
      </c>
      <c r="C35" s="166">
        <v>0.001113697</v>
      </c>
      <c r="D35" s="166">
        <v>0.0005330338</v>
      </c>
      <c r="E35" s="166">
        <v>-0.0006361801</v>
      </c>
      <c r="F35" s="166">
        <v>-0.001435178</v>
      </c>
      <c r="G35" s="166">
        <v>-0.001109712</v>
      </c>
    </row>
    <row r="36" spans="1:6" ht="12.75">
      <c r="A36" s="165" t="s">
        <v>140</v>
      </c>
      <c r="B36" s="166">
        <v>17.53235</v>
      </c>
      <c r="C36" s="166">
        <v>17.54456</v>
      </c>
      <c r="D36" s="166">
        <v>17.56592</v>
      </c>
      <c r="E36" s="166">
        <v>17.57813</v>
      </c>
      <c r="F36" s="166">
        <v>17.60254</v>
      </c>
    </row>
    <row r="37" spans="1:6" ht="12.75">
      <c r="A37" s="165" t="s">
        <v>141</v>
      </c>
      <c r="B37" s="166">
        <v>-0.2604167</v>
      </c>
      <c r="C37" s="166">
        <v>-0.1948039</v>
      </c>
      <c r="D37" s="166">
        <v>-0.1480103</v>
      </c>
      <c r="E37" s="166">
        <v>-0.1230876</v>
      </c>
      <c r="F37" s="166">
        <v>-0.09969076</v>
      </c>
    </row>
    <row r="38" spans="1:7" ht="12.75">
      <c r="A38" s="165" t="s">
        <v>142</v>
      </c>
      <c r="B38" s="166">
        <v>4.365961E-05</v>
      </c>
      <c r="C38" s="166">
        <v>0.0001866071</v>
      </c>
      <c r="D38" s="166">
        <v>0.0001020126</v>
      </c>
      <c r="E38" s="166">
        <v>0.0001231539</v>
      </c>
      <c r="F38" s="166">
        <v>0.0002384352</v>
      </c>
      <c r="G38" s="166">
        <v>6.696467E-05</v>
      </c>
    </row>
    <row r="39" spans="1:7" ht="12.75">
      <c r="A39" s="165" t="s">
        <v>143</v>
      </c>
      <c r="B39" s="166">
        <v>0.0008323226</v>
      </c>
      <c r="C39" s="166">
        <v>0.0008448813</v>
      </c>
      <c r="D39" s="166">
        <v>0.0008232992</v>
      </c>
      <c r="E39" s="166">
        <v>0.0009608547</v>
      </c>
      <c r="F39" s="166">
        <v>0.001031589</v>
      </c>
      <c r="G39" s="166">
        <v>0.0004457104</v>
      </c>
    </row>
    <row r="40" spans="2:5" ht="12.75">
      <c r="B40" s="165" t="s">
        <v>144</v>
      </c>
      <c r="C40" s="165">
        <v>0.00376</v>
      </c>
      <c r="D40" s="165" t="s">
        <v>145</v>
      </c>
      <c r="E40" s="165">
        <v>3.117155</v>
      </c>
    </row>
    <row r="42" ht="12.75">
      <c r="A42" s="165" t="s">
        <v>146</v>
      </c>
    </row>
    <row r="50" spans="1:7" ht="12.75">
      <c r="A50" s="165" t="s">
        <v>147</v>
      </c>
      <c r="B50" s="165">
        <f>-0.017/(B7*B7+B22*B22)*(B21*B22+B6*B7)</f>
        <v>4.365960263976085E-05</v>
      </c>
      <c r="C50" s="165">
        <f>-0.017/(C7*C7+C22*C22)*(C21*C22+C6*C7)</f>
        <v>0.00018660707322265985</v>
      </c>
      <c r="D50" s="165">
        <f>-0.017/(D7*D7+D22*D22)*(D21*D22+D6*D7)</f>
        <v>0.0001020125789664771</v>
      </c>
      <c r="E50" s="165">
        <f>-0.017/(E7*E7+E22*E22)*(E21*E22+E6*E7)</f>
        <v>0.00012315387931074046</v>
      </c>
      <c r="F50" s="165">
        <f>-0.017/(F7*F7+F22*F22)*(F21*F22+F6*F7)</f>
        <v>0.0002384351641656788</v>
      </c>
      <c r="G50" s="165">
        <f>(B50*B$4+C50*C$4+D50*D$4+E50*E$4+F50*F$4)/SUM(B$4:F$4)</f>
        <v>0.00013741198913349082</v>
      </c>
    </row>
    <row r="51" spans="1:7" ht="12.75">
      <c r="A51" s="165" t="s">
        <v>148</v>
      </c>
      <c r="B51" s="165">
        <f>-0.017/(B7*B7+B22*B22)*(B21*B7-B6*B22)</f>
        <v>0.0008323226674871105</v>
      </c>
      <c r="C51" s="165">
        <f>-0.017/(C7*C7+C22*C22)*(C21*C7-C6*C22)</f>
        <v>0.0008448813769817317</v>
      </c>
      <c r="D51" s="165">
        <f>-0.017/(D7*D7+D22*D22)*(D21*D7-D6*D22)</f>
        <v>0.0008232991126005984</v>
      </c>
      <c r="E51" s="165">
        <f>-0.017/(E7*E7+E22*E22)*(E21*E7-E6*E22)</f>
        <v>0.0009608546686537179</v>
      </c>
      <c r="F51" s="165">
        <f>-0.017/(F7*F7+F22*F22)*(F21*F7-F6*F22)</f>
        <v>0.0010315894308478234</v>
      </c>
      <c r="G51" s="165">
        <f>(B51*B$4+C51*C$4+D51*D$4+E51*E$4+F51*F$4)/SUM(B$4:F$4)</f>
        <v>0.0008908951211794936</v>
      </c>
    </row>
    <row r="58" ht="12.75">
      <c r="A58" s="165" t="s">
        <v>150</v>
      </c>
    </row>
    <row r="60" spans="2:6" ht="12.75">
      <c r="B60" s="165" t="s">
        <v>83</v>
      </c>
      <c r="C60" s="165" t="s">
        <v>84</v>
      </c>
      <c r="D60" s="165" t="s">
        <v>85</v>
      </c>
      <c r="E60" s="165" t="s">
        <v>86</v>
      </c>
      <c r="F60" s="165" t="s">
        <v>87</v>
      </c>
    </row>
    <row r="61" spans="1:6" ht="12.75">
      <c r="A61" s="165" t="s">
        <v>152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155</v>
      </c>
      <c r="B62" s="165">
        <f>B7+(2/0.017)*(B8*B50-B23*B51)</f>
        <v>9999.981597771186</v>
      </c>
      <c r="C62" s="165">
        <f>C7+(2/0.017)*(C8*C50-C23*C51)</f>
        <v>9999.869986072621</v>
      </c>
      <c r="D62" s="165">
        <f>D7+(2/0.017)*(D8*D50-D23*D51)</f>
        <v>9999.921759052244</v>
      </c>
      <c r="E62" s="165">
        <f>E7+(2/0.017)*(E8*E50-E23*E51)</f>
        <v>9999.795340293376</v>
      </c>
      <c r="F62" s="165">
        <f>F7+(2/0.017)*(F8*F50-F23*F51)</f>
        <v>9998.996710563244</v>
      </c>
    </row>
    <row r="63" spans="1:6" ht="12.75">
      <c r="A63" s="165" t="s">
        <v>156</v>
      </c>
      <c r="B63" s="165">
        <f>B8+(3/0.017)*(B9*B50-B24*B51)</f>
        <v>-1.5254124972050636</v>
      </c>
      <c r="C63" s="165">
        <f>C8+(3/0.017)*(C9*C50-C24*C51)</f>
        <v>0.5854586228436541</v>
      </c>
      <c r="D63" s="165">
        <f>D8+(3/0.017)*(D9*D50-D24*D51)</f>
        <v>0.05732641052562712</v>
      </c>
      <c r="E63" s="165">
        <f>E8+(3/0.017)*(E9*E50-E24*E51)</f>
        <v>-0.6839482616418595</v>
      </c>
      <c r="F63" s="165">
        <f>F8+(3/0.017)*(F9*F50-F24*F51)</f>
        <v>-2.7423940763105366</v>
      </c>
    </row>
    <row r="64" spans="1:6" ht="12.75">
      <c r="A64" s="165" t="s">
        <v>157</v>
      </c>
      <c r="B64" s="165">
        <f>B9+(4/0.017)*(B10*B50-B25*B51)</f>
        <v>0.38058907356721405</v>
      </c>
      <c r="C64" s="165">
        <f>C9+(4/0.017)*(C10*C50-C25*C51)</f>
        <v>0.544459110239908</v>
      </c>
      <c r="D64" s="165">
        <f>D9+(4/0.017)*(D10*D50-D25*D51)</f>
        <v>0.04207655503410365</v>
      </c>
      <c r="E64" s="165">
        <f>E9+(4/0.017)*(E10*E50-E25*E51)</f>
        <v>0.1990732173435653</v>
      </c>
      <c r="F64" s="165">
        <f>F9+(4/0.017)*(F10*F50-F25*F51)</f>
        <v>-1.485499073106084</v>
      </c>
    </row>
    <row r="65" spans="1:6" ht="12.75">
      <c r="A65" s="165" t="s">
        <v>158</v>
      </c>
      <c r="B65" s="165">
        <f>B10+(5/0.017)*(B11*B50-B26*B51)</f>
        <v>0.3196802119126818</v>
      </c>
      <c r="C65" s="165">
        <f>C10+(5/0.017)*(C11*C50-C26*C51)</f>
        <v>-0.5097932969863233</v>
      </c>
      <c r="D65" s="165">
        <f>D10+(5/0.017)*(D11*D50-D26*D51)</f>
        <v>0.08992492736072248</v>
      </c>
      <c r="E65" s="165">
        <f>E10+(5/0.017)*(E11*E50-E26*E51)</f>
        <v>0.09688174399818757</v>
      </c>
      <c r="F65" s="165">
        <f>F10+(5/0.017)*(F11*F50-F26*F51)</f>
        <v>-1.106558369910239</v>
      </c>
    </row>
    <row r="66" spans="1:6" ht="12.75">
      <c r="A66" s="165" t="s">
        <v>159</v>
      </c>
      <c r="B66" s="165">
        <f>B11+(6/0.017)*(B12*B50-B27*B51)</f>
        <v>5.241896063214738</v>
      </c>
      <c r="C66" s="165">
        <f>C11+(6/0.017)*(C12*C50-C27*C51)</f>
        <v>5.3206666847772714</v>
      </c>
      <c r="D66" s="165">
        <f>D11+(6/0.017)*(D12*D50-D27*D51)</f>
        <v>5.418118128999892</v>
      </c>
      <c r="E66" s="165">
        <f>E11+(6/0.017)*(E12*E50-E27*E51)</f>
        <v>5.343079101764788</v>
      </c>
      <c r="F66" s="165">
        <f>F11+(6/0.017)*(F12*F50-F27*F51)</f>
        <v>15.991813639352904</v>
      </c>
    </row>
    <row r="67" spans="1:6" ht="12.75">
      <c r="A67" s="165" t="s">
        <v>160</v>
      </c>
      <c r="B67" s="165">
        <f>B12+(7/0.017)*(B13*B50-B28*B51)</f>
        <v>-0.09402129494124616</v>
      </c>
      <c r="C67" s="165">
        <f>C12+(7/0.017)*(C13*C50-C28*C51)</f>
        <v>0.12992384520384137</v>
      </c>
      <c r="D67" s="165">
        <f>D12+(7/0.017)*(D13*D50-D28*D51)</f>
        <v>0.05707611208878846</v>
      </c>
      <c r="E67" s="165">
        <f>E12+(7/0.017)*(E13*E50-E28*E51)</f>
        <v>-0.046106846709420904</v>
      </c>
      <c r="F67" s="165">
        <f>F12+(7/0.017)*(F13*F50-F28*F51)</f>
        <v>-0.14100317131793047</v>
      </c>
    </row>
    <row r="68" spans="1:6" ht="12.75">
      <c r="A68" s="165" t="s">
        <v>161</v>
      </c>
      <c r="B68" s="165">
        <f>B13+(8/0.017)*(B14*B50-B29*B51)</f>
        <v>-0.011826139960755079</v>
      </c>
      <c r="C68" s="165">
        <f>C13+(8/0.017)*(C14*C50-C29*C51)</f>
        <v>0.05934090049543681</v>
      </c>
      <c r="D68" s="165">
        <f>D13+(8/0.017)*(D14*D50-D29*D51)</f>
        <v>0.08439423754986652</v>
      </c>
      <c r="E68" s="165">
        <f>E13+(8/0.017)*(E14*E50-E29*E51)</f>
        <v>-0.07082667009609481</v>
      </c>
      <c r="F68" s="165">
        <f>F13+(8/0.017)*(F14*F50-F29*F51)</f>
        <v>-0.1965235129012673</v>
      </c>
    </row>
    <row r="69" spans="1:6" ht="12.75">
      <c r="A69" s="165" t="s">
        <v>162</v>
      </c>
      <c r="B69" s="165">
        <f>B14+(9/0.017)*(B15*B50-B30*B51)</f>
        <v>0.023071291488889208</v>
      </c>
      <c r="C69" s="165">
        <f>C14+(9/0.017)*(C15*C50-C30*C51)</f>
        <v>-0.009897957250377433</v>
      </c>
      <c r="D69" s="165">
        <f>D14+(9/0.017)*(D15*D50-D30*D51)</f>
        <v>0.0751417954153481</v>
      </c>
      <c r="E69" s="165">
        <f>E14+(9/0.017)*(E15*E50-E30*E51)</f>
        <v>0.03245047394596521</v>
      </c>
      <c r="F69" s="165">
        <f>F14+(9/0.017)*(F15*F50-F30*F51)</f>
        <v>-0.07218812396388055</v>
      </c>
    </row>
    <row r="70" spans="1:6" ht="12.75">
      <c r="A70" s="165" t="s">
        <v>163</v>
      </c>
      <c r="B70" s="165">
        <f>B15+(10/0.017)*(B16*B50-B31*B51)</f>
        <v>-0.2804769758796454</v>
      </c>
      <c r="C70" s="165">
        <f>C15+(10/0.017)*(C16*C50-C31*C51)</f>
        <v>-0.07746984192364827</v>
      </c>
      <c r="D70" s="165">
        <f>D15+(10/0.017)*(D16*D50-D31*D51)</f>
        <v>-0.0499092196636227</v>
      </c>
      <c r="E70" s="165">
        <f>E15+(10/0.017)*(E16*E50-E31*E51)</f>
        <v>-0.029965990372112013</v>
      </c>
      <c r="F70" s="165">
        <f>F15+(10/0.017)*(F16*F50-F31*F51)</f>
        <v>-0.2629201094247086</v>
      </c>
    </row>
    <row r="71" spans="1:6" ht="12.75">
      <c r="A71" s="165" t="s">
        <v>164</v>
      </c>
      <c r="B71" s="165">
        <f>B16+(11/0.017)*(B17*B50-B32*B51)</f>
        <v>0.0049604311171062305</v>
      </c>
      <c r="C71" s="165">
        <f>C16+(11/0.017)*(C17*C50-C32*C51)</f>
        <v>0.003627511154189622</v>
      </c>
      <c r="D71" s="165">
        <f>D16+(11/0.017)*(D17*D50-D32*D51)</f>
        <v>-0.012961786026737941</v>
      </c>
      <c r="E71" s="165">
        <f>E16+(11/0.017)*(E17*E50-E32*E51)</f>
        <v>0.0025920556710451815</v>
      </c>
      <c r="F71" s="165">
        <f>F16+(11/0.017)*(F17*F50-F32*F51)</f>
        <v>-0.0032988474548785694</v>
      </c>
    </row>
    <row r="72" spans="1:6" ht="12.75">
      <c r="A72" s="165" t="s">
        <v>165</v>
      </c>
      <c r="B72" s="165">
        <f>B17+(12/0.017)*(B18*B50-B33*B51)</f>
        <v>-0.020316677107147647</v>
      </c>
      <c r="C72" s="165">
        <f>C17+(12/0.017)*(C18*C50-C33*C51)</f>
        <v>-0.015918773178780002</v>
      </c>
      <c r="D72" s="165">
        <f>D17+(12/0.017)*(D18*D50-D33*D51)</f>
        <v>-0.014934666738737903</v>
      </c>
      <c r="E72" s="165">
        <f>E17+(12/0.017)*(E18*E50-E33*E51)</f>
        <v>-0.02126179271901127</v>
      </c>
      <c r="F72" s="165">
        <f>F17+(12/0.017)*(F18*F50-F33*F51)</f>
        <v>-0.025759534099101408</v>
      </c>
    </row>
    <row r="73" spans="1:6" ht="12.75">
      <c r="A73" s="165" t="s">
        <v>166</v>
      </c>
      <c r="B73" s="165">
        <f>B18+(13/0.017)*(B19*B50-B34*B51)</f>
        <v>-0.003329668233587664</v>
      </c>
      <c r="C73" s="165">
        <f>C18+(13/0.017)*(C19*C50-C34*C51)</f>
        <v>-0.003939962892555115</v>
      </c>
      <c r="D73" s="165">
        <f>D18+(13/0.017)*(D19*D50-D34*D51)</f>
        <v>0.003767507835785125</v>
      </c>
      <c r="E73" s="165">
        <f>E18+(13/0.017)*(E19*E50-E34*E51)</f>
        <v>0.0023317887644784957</v>
      </c>
      <c r="F73" s="165">
        <f>F18+(13/0.017)*(F19*F50-F34*F51)</f>
        <v>-0.000859362349620623</v>
      </c>
    </row>
    <row r="74" spans="1:6" ht="12.75">
      <c r="A74" s="165" t="s">
        <v>167</v>
      </c>
      <c r="B74" s="165">
        <f>B19+(14/0.017)*(B20*B50-B35*B51)</f>
        <v>-0.19329044243753585</v>
      </c>
      <c r="C74" s="165">
        <f>C19+(14/0.017)*(C20*C50-C35*C51)</f>
        <v>-0.17841221222894751</v>
      </c>
      <c r="D74" s="165">
        <f>D19+(14/0.017)*(D20*D50-D35*D51)</f>
        <v>-0.18069208514518756</v>
      </c>
      <c r="E74" s="165">
        <f>E19+(14/0.017)*(E20*E50-E35*E51)</f>
        <v>-0.1765082304579509</v>
      </c>
      <c r="F74" s="165">
        <f>F19+(14/0.017)*(F20*F50-F35*F51)</f>
        <v>-0.1274676385038419</v>
      </c>
    </row>
    <row r="75" spans="1:6" ht="12.75">
      <c r="A75" s="165" t="s">
        <v>168</v>
      </c>
      <c r="B75" s="166">
        <f>B20</f>
        <v>0.00410025</v>
      </c>
      <c r="C75" s="166">
        <f>C20</f>
        <v>0.001639686</v>
      </c>
      <c r="D75" s="166">
        <f>D20</f>
        <v>-0.0007580297</v>
      </c>
      <c r="E75" s="166">
        <f>E20</f>
        <v>0.001214398</v>
      </c>
      <c r="F75" s="166">
        <f>F20</f>
        <v>0.0001187334</v>
      </c>
    </row>
    <row r="78" ht="12.75">
      <c r="A78" s="165" t="s">
        <v>150</v>
      </c>
    </row>
    <row r="80" spans="2:6" ht="12.75">
      <c r="B80" s="165" t="s">
        <v>83</v>
      </c>
      <c r="C80" s="165" t="s">
        <v>84</v>
      </c>
      <c r="D80" s="165" t="s">
        <v>85</v>
      </c>
      <c r="E80" s="165" t="s">
        <v>86</v>
      </c>
      <c r="F80" s="165" t="s">
        <v>87</v>
      </c>
    </row>
    <row r="81" spans="1:6" ht="12.75">
      <c r="A81" s="165" t="s">
        <v>169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170</v>
      </c>
      <c r="B82" s="165">
        <f>B22+(2/0.017)*(B8*B51+B23*B50)</f>
        <v>-4.900941494557297</v>
      </c>
      <c r="C82" s="165">
        <f>C22+(2/0.017)*(C8*C51+C23*C50)</f>
        <v>-27.395845736993696</v>
      </c>
      <c r="D82" s="165">
        <f>D22+(2/0.017)*(D8*D51+D23*D50)</f>
        <v>-13.461509785718484</v>
      </c>
      <c r="E82" s="165">
        <f>E22+(2/0.017)*(E8*E51+E23*E50)</f>
        <v>27.490469275986086</v>
      </c>
      <c r="F82" s="165">
        <f>F22+(2/0.017)*(F8*F51+F23*F50)</f>
        <v>28.805960914115</v>
      </c>
    </row>
    <row r="83" spans="1:6" ht="12.75">
      <c r="A83" s="165" t="s">
        <v>171</v>
      </c>
      <c r="B83" s="165">
        <f>B23+(3/0.017)*(B9*B51+B24*B50)</f>
        <v>0.1250167200929476</v>
      </c>
      <c r="C83" s="165">
        <f>C23+(3/0.017)*(C9*C51+C24*C50)</f>
        <v>1.557653616334578</v>
      </c>
      <c r="D83" s="165">
        <f>D23+(3/0.017)*(D9*D51+D24*D50)</f>
        <v>0.8465298307281579</v>
      </c>
      <c r="E83" s="165">
        <f>E23+(3/0.017)*(E9*E51+E24*E50)</f>
        <v>1.788944631201336</v>
      </c>
      <c r="F83" s="165">
        <f>F23+(3/0.017)*(F9*F51+F24*F50)</f>
        <v>7.305634936891066</v>
      </c>
    </row>
    <row r="84" spans="1:6" ht="12.75">
      <c r="A84" s="165" t="s">
        <v>172</v>
      </c>
      <c r="B84" s="165">
        <f>B24+(4/0.017)*(B10*B51+B25*B50)</f>
        <v>-0.8460301751591803</v>
      </c>
      <c r="C84" s="165">
        <f>C24+(4/0.017)*(C10*C51+C25*C50)</f>
        <v>0.7278371759848283</v>
      </c>
      <c r="D84" s="165">
        <f>D24+(4/0.017)*(D10*D51+D25*D50)</f>
        <v>1.414684709002191</v>
      </c>
      <c r="E84" s="165">
        <f>E24+(4/0.017)*(E10*E51+E25*E50)</f>
        <v>1.8019493366033958</v>
      </c>
      <c r="F84" s="165">
        <f>F24+(4/0.017)*(F10*F51+F25*F50)</f>
        <v>0.888991987080733</v>
      </c>
    </row>
    <row r="85" spans="1:6" ht="12.75">
      <c r="A85" s="165" t="s">
        <v>173</v>
      </c>
      <c r="B85" s="165">
        <f>B25+(5/0.017)*(B11*B51+B26*B50)</f>
        <v>0.4952273612652843</v>
      </c>
      <c r="C85" s="165">
        <f>C25+(5/0.017)*(C11*C51+C26*C50)</f>
        <v>0.5602125222235593</v>
      </c>
      <c r="D85" s="165">
        <f>D25+(5/0.017)*(D11*D51+D26*D50)</f>
        <v>0.3731386217800964</v>
      </c>
      <c r="E85" s="165">
        <f>E25+(5/0.017)*(E11*E51+E26*E50)</f>
        <v>0.31113932437649794</v>
      </c>
      <c r="F85" s="165">
        <f>F25+(5/0.017)*(F11*F51+F26*F50)</f>
        <v>-0.02410728125436634</v>
      </c>
    </row>
    <row r="86" spans="1:6" ht="12.75">
      <c r="A86" s="165" t="s">
        <v>174</v>
      </c>
      <c r="B86" s="165">
        <f>B26+(6/0.017)*(B12*B51+B27*B50)</f>
        <v>1.150658672511291</v>
      </c>
      <c r="C86" s="165">
        <f>C26+(6/0.017)*(C12*C51+C27*C50)</f>
        <v>0.25852923190908833</v>
      </c>
      <c r="D86" s="165">
        <f>D26+(6/0.017)*(D12*D51+D27*D50)</f>
        <v>0.3412067988414152</v>
      </c>
      <c r="E86" s="165">
        <f>E26+(6/0.017)*(E12*E51+E27*E50)</f>
        <v>0.5975119103966356</v>
      </c>
      <c r="F86" s="165">
        <f>F26+(6/0.017)*(F12*F51+F27*F50)</f>
        <v>2.6189383637003427</v>
      </c>
    </row>
    <row r="87" spans="1:6" ht="12.75">
      <c r="A87" s="165" t="s">
        <v>175</v>
      </c>
      <c r="B87" s="165">
        <f>B27+(7/0.017)*(B13*B51+B28*B50)</f>
        <v>0.1294702503410908</v>
      </c>
      <c r="C87" s="165">
        <f>C27+(7/0.017)*(C13*C51+C28*C50)</f>
        <v>-0.11618693528419591</v>
      </c>
      <c r="D87" s="165">
        <f>D27+(7/0.017)*(D13*D51+D28*D50)</f>
        <v>-0.06544782091004481</v>
      </c>
      <c r="E87" s="165">
        <f>E27+(7/0.017)*(E13*E51+E28*E50)</f>
        <v>-0.06717630678789444</v>
      </c>
      <c r="F87" s="165">
        <f>F27+(7/0.017)*(F13*F51+F28*F50)</f>
        <v>0.4101079167055257</v>
      </c>
    </row>
    <row r="88" spans="1:6" ht="12.75">
      <c r="A88" s="165" t="s">
        <v>176</v>
      </c>
      <c r="B88" s="165">
        <f>B28+(8/0.017)*(B14*B51+B29*B50)</f>
        <v>0.05443247733231266</v>
      </c>
      <c r="C88" s="165">
        <f>C28+(8/0.017)*(C14*C51+C29*C50)</f>
        <v>0.16644920849580297</v>
      </c>
      <c r="D88" s="165">
        <f>D28+(8/0.017)*(D14*D51+D29*D50)</f>
        <v>0.13470172934089908</v>
      </c>
      <c r="E88" s="165">
        <f>E28+(8/0.017)*(E14*E51+E29*E50)</f>
        <v>0.13491678148034186</v>
      </c>
      <c r="F88" s="165">
        <f>F28+(8/0.017)*(F14*F51+F29*F50)</f>
        <v>0.1340482143625807</v>
      </c>
    </row>
    <row r="89" spans="1:6" ht="12.75">
      <c r="A89" s="165" t="s">
        <v>177</v>
      </c>
      <c r="B89" s="165">
        <f>B29+(9/0.017)*(B15*B51+B30*B50)</f>
        <v>-0.036206084110691525</v>
      </c>
      <c r="C89" s="165">
        <f>C29+(9/0.017)*(C15*C51+C30*C50)</f>
        <v>0.1175095983439409</v>
      </c>
      <c r="D89" s="165">
        <f>D29+(9/0.017)*(D15*D51+D30*D50)</f>
        <v>0.0437442217107704</v>
      </c>
      <c r="E89" s="165">
        <f>E29+(9/0.017)*(E15*E51+E30*E50)</f>
        <v>0.02881093380400372</v>
      </c>
      <c r="F89" s="165">
        <f>F29+(9/0.017)*(F15*F51+F30*F50)</f>
        <v>0.020186592694855857</v>
      </c>
    </row>
    <row r="90" spans="1:6" ht="12.75">
      <c r="A90" s="165" t="s">
        <v>178</v>
      </c>
      <c r="B90" s="165">
        <f>B30+(10/0.017)*(B16*B51+B31*B50)</f>
        <v>0.10696128747251596</v>
      </c>
      <c r="C90" s="165">
        <f>C30+(10/0.017)*(C16*C51+C31*C50)</f>
        <v>0.08167356612605166</v>
      </c>
      <c r="D90" s="165">
        <f>D30+(10/0.017)*(D16*D51+D31*D50)</f>
        <v>0.06642325664968983</v>
      </c>
      <c r="E90" s="165">
        <f>E30+(10/0.017)*(E16*E51+E31*E50)</f>
        <v>0.07335080490636485</v>
      </c>
      <c r="F90" s="165">
        <f>F30+(10/0.017)*(F16*F51+F31*F50)</f>
        <v>0.20376809463354073</v>
      </c>
    </row>
    <row r="91" spans="1:6" ht="12.75">
      <c r="A91" s="165" t="s">
        <v>179</v>
      </c>
      <c r="B91" s="165">
        <f>B31+(11/0.017)*(B17*B51+B32*B50)</f>
        <v>0.012343540666657792</v>
      </c>
      <c r="C91" s="165">
        <f>C31+(11/0.017)*(C17*C51+C32*C50)</f>
        <v>0.002847682318887242</v>
      </c>
      <c r="D91" s="165">
        <f>D31+(11/0.017)*(D17*D51+D32*D50)</f>
        <v>0.017883873308800317</v>
      </c>
      <c r="E91" s="165">
        <f>E31+(11/0.017)*(E17*E51+E32*E50)</f>
        <v>0.018123725152862407</v>
      </c>
      <c r="F91" s="165">
        <f>F31+(11/0.017)*(F17*F51+F32*F50)</f>
        <v>0.04556576946167019</v>
      </c>
    </row>
    <row r="92" spans="1:6" ht="12.75">
      <c r="A92" s="165" t="s">
        <v>180</v>
      </c>
      <c r="B92" s="165">
        <f>B32+(12/0.017)*(B18*B51+B33*B50)</f>
        <v>0.015941417905579344</v>
      </c>
      <c r="C92" s="165">
        <f>C32+(12/0.017)*(C18*C51+C33*C50)</f>
        <v>0.014044074354841734</v>
      </c>
      <c r="D92" s="165">
        <f>D32+(12/0.017)*(D18*D51+D33*D50)</f>
        <v>0.023152007568473014</v>
      </c>
      <c r="E92" s="165">
        <f>E32+(12/0.017)*(E18*E51+E33*E50)</f>
        <v>0.009715368861305388</v>
      </c>
      <c r="F92" s="165">
        <f>F32+(12/0.017)*(F18*F51+F33*F50)</f>
        <v>0.007706038735103435</v>
      </c>
    </row>
    <row r="93" spans="1:6" ht="12.75">
      <c r="A93" s="165" t="s">
        <v>181</v>
      </c>
      <c r="B93" s="165">
        <f>B33+(13/0.017)*(B19*B51+B34*B50)</f>
        <v>-0.05390265974045967</v>
      </c>
      <c r="C93" s="165">
        <f>C33+(13/0.017)*(C19*C51+C34*C50)</f>
        <v>-0.04285445592906183</v>
      </c>
      <c r="D93" s="165">
        <f>D33+(13/0.017)*(D19*D51+D34*D50)</f>
        <v>-0.039985108797702076</v>
      </c>
      <c r="E93" s="165">
        <f>E33+(13/0.017)*(E19*E51+E34*E50)</f>
        <v>-0.04450641587580817</v>
      </c>
      <c r="F93" s="165">
        <f>F33+(13/0.017)*(F19*F51+F34*F50)</f>
        <v>-0.029007488020191888</v>
      </c>
    </row>
    <row r="94" spans="1:6" ht="12.75">
      <c r="A94" s="165" t="s">
        <v>182</v>
      </c>
      <c r="B94" s="165">
        <f>B34+(14/0.017)*(B20*B51+B35*B50)</f>
        <v>-5.762970563735585E-05</v>
      </c>
      <c r="C94" s="165">
        <f>C34+(14/0.017)*(C20*C51+C35*C50)</f>
        <v>0.012494517331984901</v>
      </c>
      <c r="D94" s="165">
        <f>D34+(14/0.017)*(D20*D51+D35*D50)</f>
        <v>0.006749179860347744</v>
      </c>
      <c r="E94" s="165">
        <f>E34+(14/0.017)*(E20*E51+E35*E50)</f>
        <v>0.001780365398181071</v>
      </c>
      <c r="F94" s="165">
        <f>F34+(14/0.017)*(F20*F51+F35*F50)</f>
        <v>-0.022887099937712752</v>
      </c>
    </row>
    <row r="95" spans="1:6" ht="12.75">
      <c r="A95" s="165" t="s">
        <v>183</v>
      </c>
      <c r="B95" s="166">
        <f>B35</f>
        <v>-0.005022062</v>
      </c>
      <c r="C95" s="166">
        <f>C35</f>
        <v>0.001113697</v>
      </c>
      <c r="D95" s="166">
        <f>D35</f>
        <v>0.0005330338</v>
      </c>
      <c r="E95" s="166">
        <f>E35</f>
        <v>-0.0006361801</v>
      </c>
      <c r="F95" s="166">
        <f>F35</f>
        <v>-0.001435178</v>
      </c>
    </row>
    <row r="98" ht="12.75">
      <c r="A98" s="165" t="s">
        <v>151</v>
      </c>
    </row>
    <row r="100" spans="2:11" ht="12.75">
      <c r="B100" s="165" t="s">
        <v>83</v>
      </c>
      <c r="C100" s="165" t="s">
        <v>84</v>
      </c>
      <c r="D100" s="165" t="s">
        <v>85</v>
      </c>
      <c r="E100" s="165" t="s">
        <v>86</v>
      </c>
      <c r="F100" s="165" t="s">
        <v>87</v>
      </c>
      <c r="G100" s="165" t="s">
        <v>153</v>
      </c>
      <c r="H100" s="165" t="s">
        <v>154</v>
      </c>
      <c r="I100" s="165" t="s">
        <v>149</v>
      </c>
      <c r="K100" s="165" t="s">
        <v>184</v>
      </c>
    </row>
    <row r="101" spans="1:9" ht="12.75">
      <c r="A101" s="165" t="s">
        <v>152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155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</v>
      </c>
    </row>
    <row r="103" spans="1:11" ht="12.75">
      <c r="A103" s="165" t="s">
        <v>156</v>
      </c>
      <c r="B103" s="165">
        <f>B63*10000/B62</f>
        <v>-1.52541530430921</v>
      </c>
      <c r="C103" s="165">
        <f>C63*10000/C62</f>
        <v>0.5854662347201065</v>
      </c>
      <c r="D103" s="165">
        <f>D63*10000/D62</f>
        <v>0.05732685905640557</v>
      </c>
      <c r="E103" s="165">
        <f>E63*10000/E62</f>
        <v>-0.6839622595933985</v>
      </c>
      <c r="F103" s="165">
        <f>F63*10000/F62</f>
        <v>-2.742669245418781</v>
      </c>
      <c r="G103" s="165">
        <f>AVERAGE(C103:E103)</f>
        <v>-0.013723055272295484</v>
      </c>
      <c r="H103" s="165">
        <f>STDEV(C103:E103)</f>
        <v>0.6376897704121887</v>
      </c>
      <c r="I103" s="165">
        <f>(B103*B4+C103*C4+D103*D4+E103*E4+F103*F4)/SUM(B4:F4)</f>
        <v>-0.5981230159802923</v>
      </c>
      <c r="K103" s="165">
        <f>(LN(H103)+LN(H123))/2-LN(K114*K115^3)</f>
        <v>-4.4589961469976345</v>
      </c>
    </row>
    <row r="104" spans="1:11" ht="12.75">
      <c r="A104" s="165" t="s">
        <v>157</v>
      </c>
      <c r="B104" s="165">
        <f>B64*10000/B62</f>
        <v>0.3805897739372245</v>
      </c>
      <c r="C104" s="165">
        <f>C64*10000/C62</f>
        <v>0.5444661890586645</v>
      </c>
      <c r="D104" s="165">
        <f>D64*10000/D62</f>
        <v>0.04207688424763387</v>
      </c>
      <c r="E104" s="165">
        <f>E64*10000/E62</f>
        <v>0.19907729165357582</v>
      </c>
      <c r="F104" s="165">
        <f>F64*10000/F62</f>
        <v>-1.4856481266133006</v>
      </c>
      <c r="G104" s="165">
        <f>AVERAGE(C104:E104)</f>
        <v>0.26187345498662473</v>
      </c>
      <c r="H104" s="165">
        <f>STDEV(C104:E104)</f>
        <v>0.25701414745912504</v>
      </c>
      <c r="I104" s="165">
        <f>(B104*B4+C104*C4+D104*D4+E104*E4+F104*F4)/SUM(B4:F4)</f>
        <v>0.04390121443456907</v>
      </c>
      <c r="K104" s="165">
        <f>(LN(H104)+LN(H124))/2-LN(K114*K115^4)</f>
        <v>-4.270964675245859</v>
      </c>
    </row>
    <row r="105" spans="1:11" ht="12.75">
      <c r="A105" s="165" t="s">
        <v>158</v>
      </c>
      <c r="B105" s="165">
        <f>B65*10000/B62</f>
        <v>0.31968080019660505</v>
      </c>
      <c r="C105" s="165">
        <f>C65*10000/C62</f>
        <v>-0.5097999250953672</v>
      </c>
      <c r="D105" s="165">
        <f>D65*10000/D62</f>
        <v>0.08992563094738178</v>
      </c>
      <c r="E105" s="165">
        <f>E65*10000/E62</f>
        <v>0.09688372681769827</v>
      </c>
      <c r="F105" s="165">
        <f>F65*10000/F62</f>
        <v>-1.1066694008822275</v>
      </c>
      <c r="G105" s="165">
        <f>AVERAGE(C105:E105)</f>
        <v>-0.10766352244342907</v>
      </c>
      <c r="H105" s="165">
        <f>STDEV(C105:E105)</f>
        <v>0.34827771753001424</v>
      </c>
      <c r="I105" s="165">
        <f>(B105*B4+C105*C4+D105*D4+E105*E4+F105*F4)/SUM(B4:F4)</f>
        <v>-0.1806186513810914</v>
      </c>
      <c r="K105" s="165">
        <f>(LN(H105)+LN(H125))/2-LN(K114*K115^5)</f>
        <v>-4.244698912173071</v>
      </c>
    </row>
    <row r="106" spans="1:11" ht="12.75">
      <c r="A106" s="165" t="s">
        <v>159</v>
      </c>
      <c r="B106" s="165">
        <f>B66*10000/B62</f>
        <v>5.241905709489567</v>
      </c>
      <c r="C106" s="165">
        <f>C66*10000/C62</f>
        <v>5.320735861753865</v>
      </c>
      <c r="D106" s="165">
        <f>D66*10000/D62</f>
        <v>5.41816052120132</v>
      </c>
      <c r="E106" s="165">
        <f>E66*10000/E62</f>
        <v>5.3431884553029585</v>
      </c>
      <c r="F106" s="165">
        <f>F66*10000/F62</f>
        <v>15.993418242110897</v>
      </c>
      <c r="G106" s="165">
        <f>AVERAGE(C106:E106)</f>
        <v>5.360694946086048</v>
      </c>
      <c r="H106" s="165">
        <f>STDEV(C106:E106)</f>
        <v>0.05101714399844371</v>
      </c>
      <c r="I106" s="165">
        <f>(B106*B4+C106*C4+D106*D4+E106*E4+F106*F4)/SUM(B4:F4)</f>
        <v>6.7738276647478255</v>
      </c>
      <c r="K106" s="165">
        <f>(LN(H106)+LN(H126))/2-LN(K114*K115^6)</f>
        <v>-4.4589120977954275</v>
      </c>
    </row>
    <row r="107" spans="1:11" ht="12.75">
      <c r="A107" s="165" t="s">
        <v>160</v>
      </c>
      <c r="B107" s="165">
        <f>B67*10000/B62</f>
        <v>-0.09402146796170284</v>
      </c>
      <c r="C107" s="165">
        <f>C67*10000/C62</f>
        <v>0.129925534416741</v>
      </c>
      <c r="D107" s="165">
        <f>D67*10000/D62</f>
        <v>0.0570765586611929</v>
      </c>
      <c r="E107" s="165">
        <f>E67*10000/E62</f>
        <v>-0.04610779035010552</v>
      </c>
      <c r="F107" s="165">
        <f>F67*10000/F62</f>
        <v>-0.1410173194366295</v>
      </c>
      <c r="G107" s="165">
        <f>AVERAGE(C107:E107)</f>
        <v>0.046964767575942805</v>
      </c>
      <c r="H107" s="165">
        <f>STDEV(C107:E107)</f>
        <v>0.08845122439136341</v>
      </c>
      <c r="I107" s="165">
        <f>(B107*B4+C107*C4+D107*D4+E107*E4+F107*F4)/SUM(B4:F4)</f>
        <v>0.001412105043999628</v>
      </c>
      <c r="K107" s="165">
        <f>(LN(H107)+LN(H127))/2-LN(K114*K115^7)</f>
        <v>-4.499492123953033</v>
      </c>
    </row>
    <row r="108" spans="1:9" ht="12.75">
      <c r="A108" s="165" t="s">
        <v>161</v>
      </c>
      <c r="B108" s="165">
        <f>B68*10000/B62</f>
        <v>-0.011826161723528482</v>
      </c>
      <c r="C108" s="165">
        <f>C68*10000/C62</f>
        <v>0.05934167201982046</v>
      </c>
      <c r="D108" s="165">
        <f>D68*10000/D62</f>
        <v>0.08439489786354598</v>
      </c>
      <c r="E108" s="165">
        <f>E68*10000/E62</f>
        <v>-0.07082811966231388</v>
      </c>
      <c r="F108" s="165">
        <f>F68*10000/F62</f>
        <v>-0.19654323187610803</v>
      </c>
      <c r="G108" s="165">
        <f>AVERAGE(C108:E108)</f>
        <v>0.024302816740350855</v>
      </c>
      <c r="H108" s="165">
        <f>STDEV(C108:E108)</f>
        <v>0.08333269062576859</v>
      </c>
      <c r="I108" s="165">
        <f>(B108*B4+C108*C4+D108*D4+E108*E4+F108*F4)/SUM(B4:F4)</f>
        <v>-0.010596087076431253</v>
      </c>
    </row>
    <row r="109" spans="1:9" ht="12.75">
      <c r="A109" s="165" t="s">
        <v>162</v>
      </c>
      <c r="B109" s="165">
        <f>B69*10000/B62</f>
        <v>0.02307133394528584</v>
      </c>
      <c r="C109" s="165">
        <f>C69*10000/C62</f>
        <v>-0.009898085939280083</v>
      </c>
      <c r="D109" s="165">
        <f>D69*10000/D62</f>
        <v>0.07514238333647699</v>
      </c>
      <c r="E109" s="165">
        <f>E69*10000/E62</f>
        <v>0.03245113809000532</v>
      </c>
      <c r="F109" s="165">
        <f>F69*10000/F62</f>
        <v>-0.0721953672488149</v>
      </c>
      <c r="G109" s="165">
        <f>AVERAGE(C109:E109)</f>
        <v>0.03256514516240074</v>
      </c>
      <c r="H109" s="165">
        <f>STDEV(C109:E109)</f>
        <v>0.0425203492679642</v>
      </c>
      <c r="I109" s="165">
        <f>(B109*B4+C109*C4+D109*D4+E109*E4+F109*F4)/SUM(B4:F4)</f>
        <v>0.017105898082069644</v>
      </c>
    </row>
    <row r="110" spans="1:11" ht="12.75">
      <c r="A110" s="165" t="s">
        <v>163</v>
      </c>
      <c r="B110" s="165">
        <f>B70*10000/B62</f>
        <v>-0.2804774920207439</v>
      </c>
      <c r="C110" s="165">
        <f>C70*10000/C62</f>
        <v>-0.07747084915258384</v>
      </c>
      <c r="D110" s="165">
        <f>D70*10000/D62</f>
        <v>-0.049909610161142814</v>
      </c>
      <c r="E110" s="165">
        <f>E70*10000/E62</f>
        <v>-0.02996660366774353</v>
      </c>
      <c r="F110" s="165">
        <f>F70*10000/F62</f>
        <v>-0.2629464905683505</v>
      </c>
      <c r="G110" s="165">
        <f>AVERAGE(C110:E110)</f>
        <v>-0.0524490209938234</v>
      </c>
      <c r="H110" s="165">
        <f>STDEV(C110:E110)</f>
        <v>0.023853716488292633</v>
      </c>
      <c r="I110" s="165">
        <f>(B110*B4+C110*C4+D110*D4+E110*E4+F110*F4)/SUM(B4:F4)</f>
        <v>-0.11355292303972504</v>
      </c>
      <c r="K110" s="165">
        <f>EXP(AVERAGE(K103:K107))</f>
        <v>0.012442804297483017</v>
      </c>
    </row>
    <row r="111" spans="1:9" ht="12.75">
      <c r="A111" s="165" t="s">
        <v>164</v>
      </c>
      <c r="B111" s="165">
        <f>B71*10000/B62</f>
        <v>0.004960440245421872</v>
      </c>
      <c r="C111" s="165">
        <f>C71*10000/C62</f>
        <v>0.0036275583174999876</v>
      </c>
      <c r="D111" s="165">
        <f>D71*10000/D62</f>
        <v>-0.012961887441773755</v>
      </c>
      <c r="E111" s="165">
        <f>E71*10000/E62</f>
        <v>0.0025921087210662207</v>
      </c>
      <c r="F111" s="165">
        <f>F71*10000/F62</f>
        <v>-0.0032991784579682547</v>
      </c>
      <c r="G111" s="165">
        <f>AVERAGE(C111:E111)</f>
        <v>-0.0022474068010691823</v>
      </c>
      <c r="H111" s="165">
        <f>STDEV(C111:E111)</f>
        <v>0.009293444491506554</v>
      </c>
      <c r="I111" s="165">
        <f>(B111*B4+C111*C4+D111*D4+E111*E4+F111*F4)/SUM(B4:F4)</f>
        <v>-0.0013520920729843215</v>
      </c>
    </row>
    <row r="112" spans="1:9" ht="12.75">
      <c r="A112" s="165" t="s">
        <v>165</v>
      </c>
      <c r="B112" s="165">
        <f>B72*10000/B62</f>
        <v>-0.020316714494430534</v>
      </c>
      <c r="C112" s="165">
        <f>C72*10000/C62</f>
        <v>-0.015918980147692892</v>
      </c>
      <c r="D112" s="165">
        <f>D72*10000/D62</f>
        <v>-0.014934783589900164</v>
      </c>
      <c r="E112" s="165">
        <f>E72*10000/E62</f>
        <v>-0.021262227871143097</v>
      </c>
      <c r="F112" s="165">
        <f>F72*10000/F62</f>
        <v>-0.02576211878526598</v>
      </c>
      <c r="G112" s="165">
        <f>AVERAGE(C112:E112)</f>
        <v>-0.017371997202912052</v>
      </c>
      <c r="H112" s="165">
        <f>STDEV(C112:E112)</f>
        <v>0.0034047880558306077</v>
      </c>
      <c r="I112" s="165">
        <f>(B112*B4+C112*C4+D112*D4+E112*E4+F112*F4)/SUM(B4:F4)</f>
        <v>-0.01892388574857627</v>
      </c>
    </row>
    <row r="113" spans="1:9" ht="12.75">
      <c r="A113" s="165" t="s">
        <v>166</v>
      </c>
      <c r="B113" s="165">
        <f>B73*10000/B62</f>
        <v>-0.0033296743609306104</v>
      </c>
      <c r="C113" s="165">
        <f>C73*10000/C62</f>
        <v>-0.003940014118226059</v>
      </c>
      <c r="D113" s="165">
        <f>D73*10000/D62</f>
        <v>0.0037675373133541352</v>
      </c>
      <c r="E113" s="165">
        <f>E73*10000/E62</f>
        <v>0.002331836487775644</v>
      </c>
      <c r="F113" s="165">
        <f>F73*10000/F62</f>
        <v>-0.0008594485771885159</v>
      </c>
      <c r="G113" s="165">
        <f>AVERAGE(C113:E113)</f>
        <v>0.0007197865609679068</v>
      </c>
      <c r="H113" s="165">
        <f>STDEV(C113:E113)</f>
        <v>0.004098855449086256</v>
      </c>
      <c r="I113" s="165">
        <f>(B113*B4+C113*C4+D113*D4+E113*E4+F113*F4)/SUM(B4:F4)</f>
        <v>-7.520612813364563E-05</v>
      </c>
    </row>
    <row r="114" spans="1:11" ht="12.75">
      <c r="A114" s="165" t="s">
        <v>167</v>
      </c>
      <c r="B114" s="165">
        <f>B74*10000/B62</f>
        <v>-0.19329079813568534</v>
      </c>
      <c r="C114" s="165">
        <f>C74*10000/C62</f>
        <v>-0.17841453186634645</v>
      </c>
      <c r="D114" s="165">
        <f>D74*10000/D62</f>
        <v>-0.18069349890824835</v>
      </c>
      <c r="E114" s="165">
        <f>E74*10000/E62</f>
        <v>-0.17651184294415015</v>
      </c>
      <c r="F114" s="165">
        <f>F74*10000/F62</f>
        <v>-0.12748042848057067</v>
      </c>
      <c r="G114" s="165">
        <f>AVERAGE(C114:E114)</f>
        <v>-0.17853995790624833</v>
      </c>
      <c r="H114" s="165">
        <f>STDEV(C114:E114)</f>
        <v>0.0020936476349031788</v>
      </c>
      <c r="I114" s="165">
        <f>(B114*B4+C114*C4+D114*D4+E114*E4+F114*F4)/SUM(B4:F4)</f>
        <v>-0.17379290995825641</v>
      </c>
      <c r="J114" s="165" t="s">
        <v>185</v>
      </c>
      <c r="K114" s="165">
        <v>285</v>
      </c>
    </row>
    <row r="115" spans="1:11" ht="12.75">
      <c r="A115" s="165" t="s">
        <v>168</v>
      </c>
      <c r="B115" s="165">
        <f>B75*10000/B62</f>
        <v>0.0041002575453877544</v>
      </c>
      <c r="C115" s="165">
        <f>C75*10000/C62</f>
        <v>0.0016397073184788228</v>
      </c>
      <c r="D115" s="165">
        <f>D75*10000/D62</f>
        <v>-0.0007580356309426199</v>
      </c>
      <c r="E115" s="165">
        <f>E75*10000/E62</f>
        <v>0.0012144228543425086</v>
      </c>
      <c r="F115" s="165">
        <f>F75*10000/F62</f>
        <v>0.00011874531359187911</v>
      </c>
      <c r="G115" s="165">
        <f>AVERAGE(C115:E115)</f>
        <v>0.0006986981806262372</v>
      </c>
      <c r="H115" s="165">
        <f>STDEV(C115:E115)</f>
        <v>0.0012793638134576402</v>
      </c>
      <c r="I115" s="165">
        <f>(B115*B4+C115*C4+D115*D4+E115*E4+F115*F4)/SUM(B4:F4)</f>
        <v>0.001109857326671592</v>
      </c>
      <c r="J115" s="165" t="s">
        <v>186</v>
      </c>
      <c r="K115" s="165">
        <v>0.5536</v>
      </c>
    </row>
    <row r="118" ht="12.75">
      <c r="A118" s="165" t="s">
        <v>151</v>
      </c>
    </row>
    <row r="120" spans="2:9" ht="12.75">
      <c r="B120" s="165" t="s">
        <v>83</v>
      </c>
      <c r="C120" s="165" t="s">
        <v>84</v>
      </c>
      <c r="D120" s="165" t="s">
        <v>85</v>
      </c>
      <c r="E120" s="165" t="s">
        <v>86</v>
      </c>
      <c r="F120" s="165" t="s">
        <v>87</v>
      </c>
      <c r="G120" s="165" t="s">
        <v>153</v>
      </c>
      <c r="H120" s="165" t="s">
        <v>154</v>
      </c>
      <c r="I120" s="165" t="s">
        <v>149</v>
      </c>
    </row>
    <row r="121" spans="1:9" ht="12.75">
      <c r="A121" s="165" t="s">
        <v>169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170</v>
      </c>
      <c r="B122" s="165">
        <f>B82*10000/B62</f>
        <v>-4.9009505133985725</v>
      </c>
      <c r="C122" s="165">
        <f>C82*10000/C62</f>
        <v>-27.396201925774463</v>
      </c>
      <c r="D122" s="165">
        <f>D82*10000/D62</f>
        <v>-13.461615110670941</v>
      </c>
      <c r="E122" s="165">
        <f>E82*10000/E62</f>
        <v>27.491031906638568</v>
      </c>
      <c r="F122" s="165">
        <f>F82*10000/F62</f>
        <v>28.808851275732003</v>
      </c>
      <c r="G122" s="165">
        <f>AVERAGE(C122:E122)</f>
        <v>-4.4555950432689455</v>
      </c>
      <c r="H122" s="165">
        <f>STDEV(C122:E122)</f>
        <v>28.530394451082024</v>
      </c>
      <c r="I122" s="165">
        <f>(B122*B4+C122*C4+D122*D4+E122*E4+F122*F4)/SUM(B4:F4)</f>
        <v>-0.04667382907068496</v>
      </c>
    </row>
    <row r="123" spans="1:9" ht="12.75">
      <c r="A123" s="165" t="s">
        <v>171</v>
      </c>
      <c r="B123" s="165">
        <f>B83*10000/B62</f>
        <v>0.12501695015199982</v>
      </c>
      <c r="C123" s="165">
        <f>C83*10000/C62</f>
        <v>1.5576738682642968</v>
      </c>
      <c r="D123" s="165">
        <f>D83*10000/D62</f>
        <v>0.8465364541096059</v>
      </c>
      <c r="E123" s="165">
        <f>E83*10000/E62</f>
        <v>1.788981244439</v>
      </c>
      <c r="F123" s="165">
        <f>F83*10000/F62</f>
        <v>7.30636797707231</v>
      </c>
      <c r="G123" s="165">
        <f>AVERAGE(C123:E123)</f>
        <v>1.3977305222709677</v>
      </c>
      <c r="H123" s="165">
        <f>STDEV(C123:E123)</f>
        <v>0.49115878405095253</v>
      </c>
      <c r="I123" s="165">
        <f>(B123*B4+C123*C4+D123*D4+E123*E4+F123*F4)/SUM(B4:F4)</f>
        <v>2.0095132365979076</v>
      </c>
    </row>
    <row r="124" spans="1:9" ht="12.75">
      <c r="A124" s="165" t="s">
        <v>172</v>
      </c>
      <c r="B124" s="165">
        <f>B84*10000/B62</f>
        <v>-0.846031732046132</v>
      </c>
      <c r="C124" s="165">
        <f>C84*10000/C62</f>
        <v>0.727846639004835</v>
      </c>
      <c r="D124" s="165">
        <f>D84*10000/D62</f>
        <v>1.4146957777160345</v>
      </c>
      <c r="E124" s="165">
        <f>E84*10000/E62</f>
        <v>1.8019862160004265</v>
      </c>
      <c r="F124" s="165">
        <f>F84*10000/F62</f>
        <v>0.8890811876571326</v>
      </c>
      <c r="G124" s="165">
        <f>AVERAGE(C124:E124)</f>
        <v>1.3148428775737653</v>
      </c>
      <c r="H124" s="165">
        <f>STDEV(C124:E124)</f>
        <v>0.5439870485289002</v>
      </c>
      <c r="I124" s="165">
        <f>(B124*B4+C124*C4+D124*D4+E124*E4+F124*F4)/SUM(B4:F4)</f>
        <v>0.9468244916865675</v>
      </c>
    </row>
    <row r="125" spans="1:9" ht="12.75">
      <c r="A125" s="165" t="s">
        <v>173</v>
      </c>
      <c r="B125" s="165">
        <f>B85*10000/B62</f>
        <v>0.4952282725956831</v>
      </c>
      <c r="C125" s="165">
        <f>C85*10000/C62</f>
        <v>0.5602198058612748</v>
      </c>
      <c r="D125" s="165">
        <f>D85*10000/D62</f>
        <v>0.37314154127488003</v>
      </c>
      <c r="E125" s="165">
        <f>E85*10000/E62</f>
        <v>0.31114569227510774</v>
      </c>
      <c r="F125" s="165">
        <f>F85*10000/F62</f>
        <v>-0.02410970015511524</v>
      </c>
      <c r="G125" s="165">
        <f>AVERAGE(C125:E125)</f>
        <v>0.4148356798037542</v>
      </c>
      <c r="H125" s="165">
        <f>STDEV(C125:E125)</f>
        <v>0.1296660302678866</v>
      </c>
      <c r="I125" s="165">
        <f>(B125*B4+C125*C4+D125*D4+E125*E4+F125*F4)/SUM(B4:F4)</f>
        <v>0.36736171496443626</v>
      </c>
    </row>
    <row r="126" spans="1:9" ht="12.75">
      <c r="A126" s="165" t="s">
        <v>174</v>
      </c>
      <c r="B126" s="165">
        <f>B86*10000/B62</f>
        <v>1.1506607899836057</v>
      </c>
      <c r="C126" s="165">
        <f>C86*10000/C62</f>
        <v>0.258532593192868</v>
      </c>
      <c r="D126" s="165">
        <f>D86*10000/D62</f>
        <v>0.341209468496635</v>
      </c>
      <c r="E126" s="165">
        <f>E86*10000/E62</f>
        <v>0.5975241393081407</v>
      </c>
      <c r="F126" s="165">
        <f>F86*10000/F62</f>
        <v>2.6192011453845327</v>
      </c>
      <c r="G126" s="165">
        <f>AVERAGE(C126:E126)</f>
        <v>0.39908873366588127</v>
      </c>
      <c r="H126" s="165">
        <f>STDEV(C126:E126)</f>
        <v>0.17675215440498798</v>
      </c>
      <c r="I126" s="165">
        <f>(B126*B4+C126*C4+D126*D4+E126*E4+F126*F4)/SUM(B4:F4)</f>
        <v>0.8057770387684637</v>
      </c>
    </row>
    <row r="127" spans="1:9" ht="12.75">
      <c r="A127" s="165" t="s">
        <v>175</v>
      </c>
      <c r="B127" s="165">
        <f>B87*10000/B62</f>
        <v>0.1294704885956464</v>
      </c>
      <c r="C127" s="165">
        <f>C87*10000/C62</f>
        <v>-0.11618844589581259</v>
      </c>
      <c r="D127" s="165">
        <f>D87*10000/D62</f>
        <v>-0.06544833298400499</v>
      </c>
      <c r="E127" s="165">
        <f>E87*10000/E62</f>
        <v>-0.06717768164435613</v>
      </c>
      <c r="F127" s="165">
        <f>F87*10000/F62</f>
        <v>0.41014906652812</v>
      </c>
      <c r="G127" s="165">
        <f>AVERAGE(C127:E127)</f>
        <v>-0.0829381535080579</v>
      </c>
      <c r="H127" s="165">
        <f>STDEV(C127:E127)</f>
        <v>0.028808577188064084</v>
      </c>
      <c r="I127" s="165">
        <f>(B127*B4+C127*C4+D127*D4+E127*E4+F127*F4)/SUM(B4:F4)</f>
        <v>0.013927419220596463</v>
      </c>
    </row>
    <row r="128" spans="1:9" ht="12.75">
      <c r="A128" s="165" t="s">
        <v>176</v>
      </c>
      <c r="B128" s="165">
        <f>B88*10000/B62</f>
        <v>0.05443257750038727</v>
      </c>
      <c r="C128" s="165">
        <f>C88*10000/C62</f>
        <v>0.16645137259546983</v>
      </c>
      <c r="D128" s="165">
        <f>D88*10000/D62</f>
        <v>0.1347027832682419</v>
      </c>
      <c r="E128" s="165">
        <f>E88*10000/E62</f>
        <v>0.13491954273974535</v>
      </c>
      <c r="F128" s="165">
        <f>F88*10000/F62</f>
        <v>0.13406166462778019</v>
      </c>
      <c r="G128" s="165">
        <f>AVERAGE(C128:E128)</f>
        <v>0.14535789953448572</v>
      </c>
      <c r="H128" s="165">
        <f>STDEV(C128:E128)</f>
        <v>0.018267805026821318</v>
      </c>
      <c r="I128" s="165">
        <f>(B128*B4+C128*C4+D128*D4+E128*E4+F128*F4)/SUM(B4:F4)</f>
        <v>0.13076566872169668</v>
      </c>
    </row>
    <row r="129" spans="1:9" ht="12.75">
      <c r="A129" s="165" t="s">
        <v>177</v>
      </c>
      <c r="B129" s="165">
        <f>B89*10000/B62</f>
        <v>-0.036206150738078556</v>
      </c>
      <c r="C129" s="165">
        <f>C89*10000/C62</f>
        <v>0.11751112615224307</v>
      </c>
      <c r="D129" s="165">
        <f>D89*10000/D62</f>
        <v>0.04374456397238483</v>
      </c>
      <c r="E129" s="165">
        <f>E89*10000/E62</f>
        <v>0.02881152345979759</v>
      </c>
      <c r="F129" s="165">
        <f>F89*10000/F62</f>
        <v>0.02018861819759389</v>
      </c>
      <c r="G129" s="165">
        <f>AVERAGE(C129:E129)</f>
        <v>0.06335573786147516</v>
      </c>
      <c r="H129" s="165">
        <f>STDEV(C129:E129)</f>
        <v>0.04749056206690467</v>
      </c>
      <c r="I129" s="165">
        <f>(B129*B4+C129*C4+D129*D4+E129*E4+F129*F4)/SUM(B4:F4)</f>
        <v>0.04323679668092964</v>
      </c>
    </row>
    <row r="130" spans="1:9" ht="12.75">
      <c r="A130" s="165" t="s">
        <v>178</v>
      </c>
      <c r="B130" s="165">
        <f>B90*10000/B62</f>
        <v>0.10696148430548681</v>
      </c>
      <c r="C130" s="165">
        <f>C90*10000/C62</f>
        <v>0.08167462800996714</v>
      </c>
      <c r="D130" s="165">
        <f>D90*10000/D62</f>
        <v>0.06642377635561138</v>
      </c>
      <c r="E130" s="165">
        <f>E90*10000/E62</f>
        <v>0.07335230613251018</v>
      </c>
      <c r="F130" s="165">
        <f>F90*10000/F62</f>
        <v>0.20378854052254455</v>
      </c>
      <c r="G130" s="165">
        <f>AVERAGE(C130:E130)</f>
        <v>0.0738169034993629</v>
      </c>
      <c r="H130" s="165">
        <f>STDEV(C130:E130)</f>
        <v>0.007636033465141264</v>
      </c>
      <c r="I130" s="165">
        <f>(B130*B4+C130*C4+D130*D4+E130*E4+F130*F4)/SUM(B4:F4)</f>
        <v>0.09606583879203574</v>
      </c>
    </row>
    <row r="131" spans="1:9" ht="12.75">
      <c r="A131" s="165" t="s">
        <v>179</v>
      </c>
      <c r="B131" s="165">
        <f>B91*10000/B62</f>
        <v>0.012343563381565564</v>
      </c>
      <c r="C131" s="165">
        <f>C91*10000/C62</f>
        <v>0.0028477193432048303</v>
      </c>
      <c r="D131" s="165">
        <f>D91*10000/D62</f>
        <v>0.017884013235014838</v>
      </c>
      <c r="E131" s="165">
        <f>E91*10000/E62</f>
        <v>0.018124096080081063</v>
      </c>
      <c r="F131" s="165">
        <f>F91*10000/F62</f>
        <v>0.0455703414858944</v>
      </c>
      <c r="G131" s="165">
        <f>AVERAGE(C131:E131)</f>
        <v>0.012951942886100243</v>
      </c>
      <c r="H131" s="165">
        <f>STDEV(C131:E131)</f>
        <v>0.008751337611858274</v>
      </c>
      <c r="I131" s="165">
        <f>(B131*B4+C131*C4+D131*D4+E131*E4+F131*F4)/SUM(B4:F4)</f>
        <v>0.017251343979498526</v>
      </c>
    </row>
    <row r="132" spans="1:9" ht="12.75">
      <c r="A132" s="165" t="s">
        <v>180</v>
      </c>
      <c r="B132" s="165">
        <f>B92*10000/B62</f>
        <v>0.015941447241395318</v>
      </c>
      <c r="C132" s="165">
        <f>C92*10000/C62</f>
        <v>0.01404425694974205</v>
      </c>
      <c r="D132" s="165">
        <f>D92*10000/D62</f>
        <v>0.02315218871339177</v>
      </c>
      <c r="E132" s="165">
        <f>E92*10000/E62</f>
        <v>0.009715567699828901</v>
      </c>
      <c r="F132" s="165">
        <f>F92*10000/F62</f>
        <v>0.007706811951405626</v>
      </c>
      <c r="G132" s="165">
        <f>AVERAGE(C132:E132)</f>
        <v>0.015637337787654238</v>
      </c>
      <c r="H132" s="165">
        <f>STDEV(C132:E132)</f>
        <v>0.006858507562336145</v>
      </c>
      <c r="I132" s="165">
        <f>(B132*B4+C132*C4+D132*D4+E132*E4+F132*F4)/SUM(B4:F4)</f>
        <v>0.014614222381877295</v>
      </c>
    </row>
    <row r="133" spans="1:9" ht="12.75">
      <c r="A133" s="165" t="s">
        <v>181</v>
      </c>
      <c r="B133" s="165">
        <f>B93*10000/B62</f>
        <v>-0.05390275893355003</v>
      </c>
      <c r="C133" s="165">
        <f>C93*10000/C62</f>
        <v>-0.04285501310391798</v>
      </c>
      <c r="D133" s="165">
        <f>D93*10000/D62</f>
        <v>-0.039985421647430686</v>
      </c>
      <c r="E133" s="165">
        <f>E93*10000/E62</f>
        <v>-0.04450732676145193</v>
      </c>
      <c r="F133" s="165">
        <f>F93*10000/F62</f>
        <v>-0.029010398602839316</v>
      </c>
      <c r="G133" s="165">
        <f>AVERAGE(C133:E133)</f>
        <v>-0.0424492538376002</v>
      </c>
      <c r="H133" s="165">
        <f>STDEV(C133:E133)</f>
        <v>0.002288096785913063</v>
      </c>
      <c r="I133" s="165">
        <f>(B133*B4+C133*C4+D133*D4+E133*E4+F133*F4)/SUM(B4:F4)</f>
        <v>-0.04228850372602396</v>
      </c>
    </row>
    <row r="134" spans="1:9" ht="12.75">
      <c r="A134" s="165" t="s">
        <v>182</v>
      </c>
      <c r="B134" s="165">
        <f>B94*10000/B62</f>
        <v>-5.7629811689053976E-05</v>
      </c>
      <c r="C134" s="165">
        <f>C94*10000/C62</f>
        <v>0.01249467978022386</v>
      </c>
      <c r="D134" s="165">
        <f>D94*10000/D62</f>
        <v>0.006749232666983793</v>
      </c>
      <c r="E134" s="165">
        <f>E94*10000/E62</f>
        <v>0.0017804018358328101</v>
      </c>
      <c r="F134" s="165">
        <f>F94*10000/F62</f>
        <v>-0.022889396406675606</v>
      </c>
      <c r="G134" s="165">
        <f>AVERAGE(C134:E134)</f>
        <v>0.007008104761013487</v>
      </c>
      <c r="H134" s="165">
        <f>STDEV(C134:E134)</f>
        <v>0.005361827956790166</v>
      </c>
      <c r="I134" s="165">
        <f>(B134*B4+C134*C4+D134*D4+E134*E4+F134*F4)/SUM(B4:F4)</f>
        <v>0.0019709404643266063</v>
      </c>
    </row>
    <row r="135" spans="1:9" ht="12.75">
      <c r="A135" s="165" t="s">
        <v>183</v>
      </c>
      <c r="B135" s="165">
        <f>B95*10000/B62</f>
        <v>-0.00502207124173041</v>
      </c>
      <c r="C135" s="165">
        <f>C95*10000/C62</f>
        <v>0.0011137114798003458</v>
      </c>
      <c r="D135" s="165">
        <f>D95*10000/D62</f>
        <v>0.0005330379705396004</v>
      </c>
      <c r="E135" s="165">
        <f>E95*10000/E62</f>
        <v>-0.0006361931203097359</v>
      </c>
      <c r="F135" s="165">
        <f>F95*10000/F62</f>
        <v>-0.0014353220043405298</v>
      </c>
      <c r="G135" s="165">
        <f>AVERAGE(C135:E135)</f>
        <v>0.0003368521100100701</v>
      </c>
      <c r="H135" s="165">
        <f>STDEV(C135:E135)</f>
        <v>0.0008912957961728477</v>
      </c>
      <c r="I135" s="165">
        <f>(B135*B4+C135*C4+D135*D4+E135*E4+F135*F4)/SUM(B4:F4)</f>
        <v>-0.0006720321224309633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2003-09-26T12:28:59Z</dcterms:modified>
  <cp:category/>
  <cp:version/>
  <cp:contentType/>
  <cp:contentStatus/>
</cp:coreProperties>
</file>