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5235" windowHeight="2220" tabRatio="1000" firstSheet="2" activeTab="7"/>
  </bookViews>
  <sheets>
    <sheet name="Sommaire" sheetId="1" r:id="rId1"/>
    <sheet name="HCMQAP013_01_pos1" sheetId="2" r:id="rId2"/>
    <sheet name="HCMQAP013_01_pos2" sheetId="3" r:id="rId3"/>
    <sheet name="HCMQAP013_01_pos3" sheetId="4" r:id="rId4"/>
    <sheet name="HCMQAP013_01_pos4" sheetId="5" r:id="rId5"/>
    <sheet name="HCMQAP013_01_pos5" sheetId="6" r:id="rId6"/>
    <sheet name="Lmag_hcmqap" sheetId="7" r:id="rId7"/>
    <sheet name="Result_HCMQAP" sheetId="8" r:id="rId8"/>
  </sheets>
  <definedNames>
    <definedName name="_xlnm.Print_Area" localSheetId="1">'HCMQAP013_01_pos1'!$A$1:$N$28</definedName>
    <definedName name="_xlnm.Print_Area" localSheetId="2">'HCMQAP013_01_pos2'!$A$1:$N$28</definedName>
    <definedName name="_xlnm.Print_Area" localSheetId="3">'HCMQAP013_01_pos3'!$A$1:$N$28</definedName>
    <definedName name="_xlnm.Print_Area" localSheetId="4">'HCMQAP013_01_pos4'!$A$1:$N$28</definedName>
    <definedName name="_xlnm.Print_Area" localSheetId="5">'HCMQAP013_01_pos5'!$A$1:$N$28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<sst xmlns="http://schemas.openxmlformats.org/spreadsheetml/2006/main" count="510" uniqueCount="189">
  <si>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</si>
  <si>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</si>
  <si>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</si>
  <si>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</si>
  <si>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</si>
  <si>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</si>
  <si>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</si>
  <si>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</si>
  <si>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</si>
  <si>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</si>
  <si>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</si>
  <si>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</si>
  <si>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</si>
  <si>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</si>
  <si>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</si>
  <si>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hcmqap013_01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</si>
  <si>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</si>
  <si>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</si>
  <si>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</si>
  <si>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</si>
  <si>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</si>
  <si>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</si>
  <si>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</si>
  <si>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</si>
  <si>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</si>
  <si>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</si>
  <si>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</si>
  <si>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</si>
  <si>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taupe_quadrupole#5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</si>
  <si>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</si>
  <si>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</si>
  <si>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</si>
  <si>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</si>
  <si>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</si>
  <si>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</si>
  <si>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</si>
  <si>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</si>
  <si>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</si>
  <si>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</si>
  <si>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</si>
  <si>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</si>
  <si>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</si>
  <si>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</si>
  <si>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</si>
  <si>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</si>
  <si>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</si>
  <si>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</si>
  <si>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</si>
  <si>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</si>
  <si>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</si>
  <si>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</si>
  <si>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</si>
  <si>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</si>
  <si>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</si>
  <si>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</si>
  <si>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</si>
  <si>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</si>
  <si>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</si>
  <si>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</si>
  <si>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-2.256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</si>
  <si>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</si>
  <si>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</si>
  <si>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</si>
  <si>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</si>
  <si>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</si>
  <si>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</si>
  <si>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</si>
  <si>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</si>
  <si>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HCMQAP013_01_pos1</t>
  </si>
  <si>
    <t>16/12/20</t>
  </si>
  <si>
    <t>±12.5</t>
  </si>
  <si>
    <t>THCMQAP013_01_pos1.xls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</si>
  <si>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-3.766 mT)</t>
    </r>
  </si>
  <si>
    <t>HCMQAP013_01_pos2</t>
  </si>
  <si>
    <t>THCMQAP013_01_pos2.xls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</si>
  <si>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</si>
  <si>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HCMQAP013_01_pos3</t>
  </si>
  <si>
    <t>THCMQAP013_01_pos3.xls</t>
  </si>
  <si>
    <t>HCMQAP013_01_pos4</t>
  </si>
  <si>
    <t>THCMQAP013_01_pos4.xls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</si>
  <si>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-2.099 mT)</t>
    </r>
  </si>
  <si>
    <t>HCMQAP013_01_pos5</t>
  </si>
  <si>
    <t>THCMQAP013_01_pos5.xls</t>
  </si>
  <si>
    <t>Sommaire : Valeurs intégrales calculées avec les fichiers: HCMQAP013_01_pos1+HCMQAP013_01_pos2+HCMQAP013_01_pos3+HCMQAP013_01_pos4+HCMQAP013_01_pos5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</si>
  <si>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</si>
  <si>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</si>
  <si>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</si>
  <si>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</si>
  <si>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</si>
  <si>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</si>
  <si>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</si>
  <si>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</si>
  <si>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</si>
  <si>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</si>
  <si>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</si>
  <si>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</si>
  <si>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</si>
  <si>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</si>
  <si>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</si>
  <si>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</si>
  <si>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</si>
  <si>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</si>
  <si>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</si>
  <si>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</si>
  <si>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</si>
  <si>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</si>
  <si>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</si>
  <si>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</si>
  <si>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</si>
  <si>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</si>
  <si>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</si>
  <si>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</si>
  <si>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</si>
  <si>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</si>
  <si>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</si>
  <si>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</si>
  <si>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</si>
  <si>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</si>
  <si>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</si>
  <si>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</si>
  <si>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</si>
  <si>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</si>
  <si>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</si>
  <si>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</si>
  <si>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</si>
  <si>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</si>
  <si>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</si>
  <si>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=-3.765</t>
    </r>
  </si>
  <si>
    <t>Gradient (T/m)</t>
  </si>
  <si>
    <t>HCMQAP013_01_pos1_2</t>
  </si>
  <si>
    <t xml:space="preserve"> Mon 16/12/2002       14:54:03</t>
  </si>
  <si>
    <t>LISSNER</t>
  </si>
  <si>
    <t>HCMQAP013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</si>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</sst>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0.75"/>
      <name val="Arial"/>
      <family val="0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3" fillId="3" borderId="15" xfId="0" applyNumberFormat="1" applyFont="1" applyFill="1" applyBorder="1" applyAlignment="1">
      <alignment horizontal="center"/>
    </xf>
    <xf numFmtId="181" fontId="5" fillId="3" borderId="15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13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-0.102647577</c:v>
                </c:pt>
                <c:pt idx="1">
                  <c:v>0.13151319</c:v>
                </c:pt>
                <c:pt idx="2">
                  <c:v>-0.5317110780000001</c:v>
                </c:pt>
                <c:pt idx="3">
                  <c:v>0.09733538</c:v>
                </c:pt>
                <c:pt idx="4">
                  <c:v>-2.3365197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-0.31653535</c:v>
                </c:pt>
                <c:pt idx="1">
                  <c:v>0.5529485399999999</c:v>
                </c:pt>
                <c:pt idx="2">
                  <c:v>0.19492748600000004</c:v>
                </c:pt>
                <c:pt idx="3">
                  <c:v>-0.65189123</c:v>
                </c:pt>
                <c:pt idx="4">
                  <c:v>6.3278222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3.8460685</c:v>
                </c:pt>
                <c:pt idx="1">
                  <c:v>4.8101225</c:v>
                </c:pt>
                <c:pt idx="2">
                  <c:v>4.9523116</c:v>
                </c:pt>
                <c:pt idx="3">
                  <c:v>4.890213999999999</c:v>
                </c:pt>
                <c:pt idx="4">
                  <c:v>15.771845000000003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1.03028007</c:v>
                </c:pt>
                <c:pt idx="1">
                  <c:v>0.59087497</c:v>
                </c:pt>
                <c:pt idx="2">
                  <c:v>0.65471664</c:v>
                </c:pt>
                <c:pt idx="3">
                  <c:v>0.86900464</c:v>
                </c:pt>
                <c:pt idx="4">
                  <c:v>2.4985021000000005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-0.44814093</c:v>
                </c:pt>
                <c:pt idx="1">
                  <c:v>-0.13454083</c:v>
                </c:pt>
                <c:pt idx="2">
                  <c:v>-0.13183079</c:v>
                </c:pt>
                <c:pt idx="3">
                  <c:v>-0.13743307</c:v>
                </c:pt>
                <c:pt idx="4">
                  <c:v>-0.29911118000000003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0.22844741000000002</c:v>
                </c:pt>
                <c:pt idx="1">
                  <c:v>0.19745390000000002</c:v>
                </c:pt>
                <c:pt idx="2">
                  <c:v>0.17667676000000002</c:v>
                </c:pt>
                <c:pt idx="3">
                  <c:v>0.15472825</c:v>
                </c:pt>
                <c:pt idx="4">
                  <c:v>0.22724602000000002</c:v>
                </c:pt>
              </c:numCache>
            </c:numRef>
          </c:val>
          <c:smooth val="0"/>
        </c:ser>
        <c:marker val="1"/>
        <c:axId val="18334242"/>
        <c:axId val="30790451"/>
      </c:lineChart>
      <c:catAx>
        <c:axId val="18334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83342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114300</xdr:rowOff>
    </xdr:from>
    <xdr:to>
      <xdr:col>6</xdr:col>
      <xdr:colOff>485775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57150" y="5591175"/>
        <a:ext cx="51149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1245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1245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1245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1245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1245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1.1647787999999998E-05</v>
      </c>
      <c r="L2" s="54">
        <v>1.1668179072163543E-07</v>
      </c>
      <c r="M2" s="54">
        <v>6.387159000000001E-05</v>
      </c>
      <c r="N2" s="55">
        <v>2.493097256004895E-07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-3.2783089999999994E-05</v>
      </c>
      <c r="L3" s="54">
        <v>1.203741785856178E-07</v>
      </c>
      <c r="M3" s="54">
        <v>1.4131064E-05</v>
      </c>
      <c r="N3" s="55">
        <v>1.383467482233539E-07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-0.002255744077276911</v>
      </c>
      <c r="L4" s="54">
        <v>1.6011192052676923E-05</v>
      </c>
      <c r="M4" s="54">
        <v>9.231434655651031E-08</v>
      </c>
      <c r="N4" s="55">
        <v>-3.5489227999999997</v>
      </c>
    </row>
    <row r="5" spans="1:14" ht="15" customHeight="1" thickBot="1">
      <c r="A5" t="s">
        <v>18</v>
      </c>
      <c r="B5" s="58">
        <v>37606.59899305556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1245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-0.102647577</v>
      </c>
      <c r="E8" s="77">
        <v>0.01698812084362525</v>
      </c>
      <c r="F8" s="77">
        <v>-0.31653535</v>
      </c>
      <c r="G8" s="77">
        <v>0.03371144166740712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0.044748506300000004</v>
      </c>
      <c r="E9" s="79">
        <v>0.0234695317111232</v>
      </c>
      <c r="F9" s="79">
        <v>0.126303993</v>
      </c>
      <c r="G9" s="79">
        <v>0.008628730304511525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0.6213473199999999</v>
      </c>
      <c r="E10" s="79">
        <v>0.007376208367563913</v>
      </c>
      <c r="F10" s="79">
        <v>-0.9613627100000001</v>
      </c>
      <c r="G10" s="79">
        <v>0.0053160354802481765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3.8460685</v>
      </c>
      <c r="E11" s="77">
        <v>0.008178619296791298</v>
      </c>
      <c r="F11" s="77">
        <v>1.03028007</v>
      </c>
      <c r="G11" s="77">
        <v>0.01097692710088958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-0.08807048290000001</v>
      </c>
      <c r="E12" s="79">
        <v>0.005674974840259341</v>
      </c>
      <c r="F12" s="79">
        <v>0.20623845999999996</v>
      </c>
      <c r="G12" s="79">
        <v>0.005822208797132259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18.322754</v>
      </c>
      <c r="D13" s="82">
        <v>0.0820323817</v>
      </c>
      <c r="E13" s="79">
        <v>0.006345869620856568</v>
      </c>
      <c r="F13" s="79">
        <v>-0.108723667</v>
      </c>
      <c r="G13" s="79">
        <v>0.005897545132838338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0.17047234</v>
      </c>
      <c r="E14" s="79">
        <v>0.004263652654402899</v>
      </c>
      <c r="F14" s="79">
        <v>0.28231839999999997</v>
      </c>
      <c r="G14" s="79">
        <v>0.0050200955732959684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-0.44814093</v>
      </c>
      <c r="E15" s="77">
        <v>0.0017339825338223286</v>
      </c>
      <c r="F15" s="77">
        <v>0.22844741000000002</v>
      </c>
      <c r="G15" s="77">
        <v>0.004143023477051501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-0.0532547308</v>
      </c>
      <c r="E16" s="79">
        <v>0.0017041541315140933</v>
      </c>
      <c r="F16" s="79">
        <v>0.0295828625</v>
      </c>
      <c r="G16" s="79">
        <v>0.0026425217462132822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0.3930000066757202</v>
      </c>
      <c r="D17" s="82">
        <v>0.039250669</v>
      </c>
      <c r="E17" s="79">
        <v>0.0003689412548005214</v>
      </c>
      <c r="F17" s="79">
        <v>-0.04479323140000001</v>
      </c>
      <c r="G17" s="79">
        <v>0.002029157482553092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6.611999988555908</v>
      </c>
      <c r="D18" s="82">
        <v>0.01728390997</v>
      </c>
      <c r="E18" s="79">
        <v>0.0024249868982228295</v>
      </c>
      <c r="F18" s="79">
        <v>0.09581246400000001</v>
      </c>
      <c r="G18" s="79">
        <v>0.0022454462665964406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0.2800000011920929</v>
      </c>
      <c r="D19" s="85">
        <v>-0.18904943999999996</v>
      </c>
      <c r="E19" s="79">
        <v>0.0007548126445741287</v>
      </c>
      <c r="F19" s="79">
        <v>-0.0015308224999999998</v>
      </c>
      <c r="G19" s="79">
        <v>0.0020277039155651155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0.08436339999999999</v>
      </c>
      <c r="D20" s="87">
        <v>-0.0039105914</v>
      </c>
      <c r="E20" s="88">
        <v>0.0013449644595913835</v>
      </c>
      <c r="F20" s="88">
        <v>-0.00123941321</v>
      </c>
      <c r="G20" s="88">
        <v>0.0011542273549435382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0.4819344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-0.20333847001040872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-2.2558009000000006</v>
      </c>
      <c r="I25" s="100" t="s">
        <v>49</v>
      </c>
      <c r="J25" s="101"/>
      <c r="K25" s="100"/>
      <c r="L25" s="103">
        <v>3.981673006329306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0.3327629078842674</v>
      </c>
      <c r="I26" s="105" t="s">
        <v>53</v>
      </c>
      <c r="J26" s="106"/>
      <c r="K26" s="105"/>
      <c r="L26" s="108">
        <v>0.5030094554548383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HCMQAP013_01_pos1_1422res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6.568987E-05</v>
      </c>
      <c r="L2" s="54">
        <v>1.5503886442036305E-07</v>
      </c>
      <c r="M2" s="54">
        <v>0.00012238135</v>
      </c>
      <c r="N2" s="55">
        <v>2.987092700245662E-07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-3.0310072E-05</v>
      </c>
      <c r="L3" s="54">
        <v>1.3020966506420097E-07</v>
      </c>
      <c r="M3" s="54">
        <v>1.2690029999999994E-05</v>
      </c>
      <c r="N3" s="55">
        <v>2.249917011802699E-07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-0.0037657499973232245</v>
      </c>
      <c r="L4" s="54">
        <v>2.4206960011079338E-05</v>
      </c>
      <c r="M4" s="54">
        <v>6.280809338104793E-08</v>
      </c>
      <c r="N4" s="55">
        <v>-3.2140512</v>
      </c>
    </row>
    <row r="5" spans="1:14" ht="15" customHeight="1" thickBot="1">
      <c r="A5" t="s">
        <v>18</v>
      </c>
      <c r="B5" s="58">
        <v>37606.603738425925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1245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0.13151319</v>
      </c>
      <c r="E8" s="77">
        <v>0.00784634641985706</v>
      </c>
      <c r="F8" s="77">
        <v>0.5529485399999999</v>
      </c>
      <c r="G8" s="77">
        <v>0.006435740126936198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-0.36880684</v>
      </c>
      <c r="E9" s="79">
        <v>0.007290221123217496</v>
      </c>
      <c r="F9" s="79">
        <v>-0.026518859999999995</v>
      </c>
      <c r="G9" s="79">
        <v>0.0070246701601854615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-0.76794662</v>
      </c>
      <c r="E10" s="79">
        <v>0.006551604363401643</v>
      </c>
      <c r="F10" s="79">
        <v>-1.8035551</v>
      </c>
      <c r="G10" s="79">
        <v>0.0066741909127406235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4.8101225</v>
      </c>
      <c r="E11" s="77">
        <v>0.003332928277647732</v>
      </c>
      <c r="F11" s="77">
        <v>0.59087497</v>
      </c>
      <c r="G11" s="77">
        <v>0.005088821392982013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-0.1303435066</v>
      </c>
      <c r="E12" s="79">
        <v>0.0040433109649685925</v>
      </c>
      <c r="F12" s="79">
        <v>0.004630012</v>
      </c>
      <c r="G12" s="79">
        <v>0.004384386128873231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18.084717</v>
      </c>
      <c r="D13" s="82">
        <v>0.03168988909999999</v>
      </c>
      <c r="E13" s="79">
        <v>0.0016907832970802477</v>
      </c>
      <c r="F13" s="79">
        <v>-0.15964655900000002</v>
      </c>
      <c r="G13" s="79">
        <v>0.0025437369593052715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0.18490785999999998</v>
      </c>
      <c r="E14" s="79">
        <v>0.0025643663906311943</v>
      </c>
      <c r="F14" s="79">
        <v>0.0655451075</v>
      </c>
      <c r="G14" s="79">
        <v>0.002417918081901311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-0.13454083</v>
      </c>
      <c r="E15" s="77">
        <v>0.002089081830037609</v>
      </c>
      <c r="F15" s="77">
        <v>0.19745390000000002</v>
      </c>
      <c r="G15" s="77">
        <v>0.002238345747867883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-0.06973532600000001</v>
      </c>
      <c r="E16" s="79">
        <v>0.0016840897924793367</v>
      </c>
      <c r="F16" s="79">
        <v>0.018514391999999998</v>
      </c>
      <c r="G16" s="79">
        <v>0.0007390168298530171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-0.18799999356269836</v>
      </c>
      <c r="D17" s="82">
        <v>0.031616238</v>
      </c>
      <c r="E17" s="79">
        <v>0.0014973325820292485</v>
      </c>
      <c r="F17" s="79">
        <v>-0.08483124</v>
      </c>
      <c r="G17" s="79">
        <v>0.0011407676002716074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44.75899887084961</v>
      </c>
      <c r="D18" s="82">
        <v>0.063179436</v>
      </c>
      <c r="E18" s="79">
        <v>0.0007447731778764638</v>
      </c>
      <c r="F18" s="79">
        <v>0.10636890000000002</v>
      </c>
      <c r="G18" s="79">
        <v>0.001261774446562339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-0.40799999237060547</v>
      </c>
      <c r="D19" s="85">
        <v>-0.18286755999999998</v>
      </c>
      <c r="E19" s="79">
        <v>0.001592655736622938</v>
      </c>
      <c r="F19" s="79">
        <v>0.004951377240000001</v>
      </c>
      <c r="G19" s="79">
        <v>0.0005774118125050159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0.2929868</v>
      </c>
      <c r="D20" s="87">
        <v>-5.0825300000000016E-05</v>
      </c>
      <c r="E20" s="88">
        <v>0.0006381943410010464</v>
      </c>
      <c r="F20" s="88">
        <v>0.0006711487999999999</v>
      </c>
      <c r="G20" s="88">
        <v>0.000877113598288705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0.5543497000000001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-0.18415172444526498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-3.7658278000000007</v>
      </c>
      <c r="I25" s="100" t="s">
        <v>49</v>
      </c>
      <c r="J25" s="101"/>
      <c r="K25" s="100"/>
      <c r="L25" s="103">
        <v>4.846278128128715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0.5683729471325211</v>
      </c>
      <c r="I26" s="105" t="s">
        <v>53</v>
      </c>
      <c r="J26" s="106"/>
      <c r="K26" s="105"/>
      <c r="L26" s="108">
        <v>0.23893362585098588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HCMQAP013_01_pos2_1412res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5.9857680999999996E-05</v>
      </c>
      <c r="L2" s="54">
        <v>1.1659981948791045E-07</v>
      </c>
      <c r="M2" s="54">
        <v>0.00017257345</v>
      </c>
      <c r="N2" s="55">
        <v>3.865085264224024E-07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-2.9229723000000002E-05</v>
      </c>
      <c r="L3" s="54">
        <v>6.997891450918251E-08</v>
      </c>
      <c r="M3" s="54">
        <v>1.078881E-05</v>
      </c>
      <c r="N3" s="55">
        <v>1.707677645224332E-07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-0.0037635956173973544</v>
      </c>
      <c r="L4" s="54">
        <v>2.2269155567187756E-05</v>
      </c>
      <c r="M4" s="54">
        <v>3.878662232867179E-08</v>
      </c>
      <c r="N4" s="55">
        <v>-2.9584601999999998</v>
      </c>
    </row>
    <row r="5" spans="1:14" ht="15" customHeight="1" thickBot="1">
      <c r="A5" t="s">
        <v>18</v>
      </c>
      <c r="B5" s="58">
        <v>37606.60820601852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1245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-0.5317110780000001</v>
      </c>
      <c r="E8" s="77">
        <v>0.009169104915934869</v>
      </c>
      <c r="F8" s="77">
        <v>0.19492748600000004</v>
      </c>
      <c r="G8" s="77">
        <v>0.015513675138919063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-0.717887</v>
      </c>
      <c r="E9" s="79">
        <v>0.00870245867200215</v>
      </c>
      <c r="F9" s="79">
        <v>0.151119139</v>
      </c>
      <c r="G9" s="79">
        <v>0.015437960708855525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-0.09816695989999999</v>
      </c>
      <c r="E10" s="79">
        <v>0.003975150486112606</v>
      </c>
      <c r="F10" s="113">
        <v>-2.9065668</v>
      </c>
      <c r="G10" s="79">
        <v>0.006840127590929031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4.9523116</v>
      </c>
      <c r="E11" s="77">
        <v>0.004239817666040198</v>
      </c>
      <c r="F11" s="77">
        <v>0.65471664</v>
      </c>
      <c r="G11" s="77">
        <v>0.005303917408987203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-0.082199148</v>
      </c>
      <c r="E12" s="79">
        <v>0.0020600973496092364</v>
      </c>
      <c r="F12" s="79">
        <v>0.054978612</v>
      </c>
      <c r="G12" s="79">
        <v>0.00228932034086434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17.825318</v>
      </c>
      <c r="D13" s="82">
        <v>0.041698449</v>
      </c>
      <c r="E13" s="79">
        <v>0.00357670604222154</v>
      </c>
      <c r="F13" s="79">
        <v>-0.15539863699999998</v>
      </c>
      <c r="G13" s="79">
        <v>0.001742044361315573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0.19420973</v>
      </c>
      <c r="E14" s="79">
        <v>0.0021706495985303166</v>
      </c>
      <c r="F14" s="79">
        <v>0.052899293</v>
      </c>
      <c r="G14" s="79">
        <v>0.0030240032832665256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-0.13183079</v>
      </c>
      <c r="E15" s="77">
        <v>0.001175656963745048</v>
      </c>
      <c r="F15" s="77">
        <v>0.17667676000000002</v>
      </c>
      <c r="G15" s="77">
        <v>0.0012860746834436206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-0.081758819</v>
      </c>
      <c r="E16" s="79">
        <v>0.0015900275734760376</v>
      </c>
      <c r="F16" s="79">
        <v>-0.018949494</v>
      </c>
      <c r="G16" s="79">
        <v>0.0014160047622639028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0.4320000112056732</v>
      </c>
      <c r="D17" s="82">
        <v>0.091834443</v>
      </c>
      <c r="E17" s="79">
        <v>0.00043345488442748443</v>
      </c>
      <c r="F17" s="79">
        <v>-0.10123916200000001</v>
      </c>
      <c r="G17" s="79">
        <v>0.0014393683194392653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3.052000045776367</v>
      </c>
      <c r="D18" s="82">
        <v>0.05690407200000001</v>
      </c>
      <c r="E18" s="79">
        <v>0.0014892690676349982</v>
      </c>
      <c r="F18" s="113">
        <v>0.15695793</v>
      </c>
      <c r="G18" s="79">
        <v>0.0015049997639861258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0.20000000298023224</v>
      </c>
      <c r="D19" s="85">
        <v>-0.18573238</v>
      </c>
      <c r="E19" s="79">
        <v>0.0013451253776480825</v>
      </c>
      <c r="F19" s="79">
        <v>0.00510625084</v>
      </c>
      <c r="G19" s="79">
        <v>0.0011001830598262536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0.2657486</v>
      </c>
      <c r="D20" s="87">
        <v>-0.0036145613999999998</v>
      </c>
      <c r="E20" s="88">
        <v>0.0005212789398140303</v>
      </c>
      <c r="F20" s="88">
        <v>-0.0004995256</v>
      </c>
      <c r="G20" s="88">
        <v>0.0009523816817844304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0.7810663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-0.16950742649422743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-3.7636615</v>
      </c>
      <c r="I25" s="100" t="s">
        <v>49</v>
      </c>
      <c r="J25" s="101"/>
      <c r="K25" s="100"/>
      <c r="L25" s="103">
        <v>4.99540229232716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0.5663156321930398</v>
      </c>
      <c r="I26" s="105" t="s">
        <v>53</v>
      </c>
      <c r="J26" s="106"/>
      <c r="K26" s="105"/>
      <c r="L26" s="108">
        <v>0.2204405468967125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HCMQAP013_01_pos3res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2.639517999999999E-06</v>
      </c>
      <c r="L2" s="54">
        <v>9.978505612565656E-08</v>
      </c>
      <c r="M2" s="54">
        <v>0.00013082646</v>
      </c>
      <c r="N2" s="55">
        <v>4.170932514479835E-07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-2.9589378E-05</v>
      </c>
      <c r="L3" s="54">
        <v>1.1251265193785868E-07</v>
      </c>
      <c r="M3" s="54">
        <v>1.003522E-05</v>
      </c>
      <c r="N3" s="55">
        <v>1.1754637212607499E-07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-0.003764490216981654</v>
      </c>
      <c r="L4" s="54">
        <v>7.89700903317045E-06</v>
      </c>
      <c r="M4" s="54">
        <v>5.1416935246608136E-08</v>
      </c>
      <c r="N4" s="55">
        <v>-1.04888006</v>
      </c>
    </row>
    <row r="5" spans="1:14" ht="15" customHeight="1" thickBot="1">
      <c r="A5" t="s">
        <v>18</v>
      </c>
      <c r="B5" s="58">
        <v>37606.61292824074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1245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0.09733538</v>
      </c>
      <c r="E8" s="77">
        <v>0.00909154115893442</v>
      </c>
      <c r="F8" s="77">
        <v>-0.65189123</v>
      </c>
      <c r="G8" s="77">
        <v>0.013205546814976446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-0.56563328</v>
      </c>
      <c r="E9" s="79">
        <v>0.007497635847485556</v>
      </c>
      <c r="F9" s="79">
        <v>-0.0189665</v>
      </c>
      <c r="G9" s="79">
        <v>0.010887547994061842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0.68437631</v>
      </c>
      <c r="E10" s="79">
        <v>0.005871193460921232</v>
      </c>
      <c r="F10" s="113">
        <v>-2.3312344000000005</v>
      </c>
      <c r="G10" s="79">
        <v>0.006616614990973838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4.890213999999999</v>
      </c>
      <c r="E11" s="77">
        <v>0.006298056509833942</v>
      </c>
      <c r="F11" s="77">
        <v>0.86900464</v>
      </c>
      <c r="G11" s="77">
        <v>0.002535290609271259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0.010840169999999994</v>
      </c>
      <c r="E12" s="79">
        <v>0.001517162212355688</v>
      </c>
      <c r="F12" s="79">
        <v>0.11381494</v>
      </c>
      <c r="G12" s="79">
        <v>0.0022780269022557097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17.584229</v>
      </c>
      <c r="D13" s="82">
        <v>0.0519424844</v>
      </c>
      <c r="E13" s="79">
        <v>0.0025318106204560214</v>
      </c>
      <c r="F13" s="79">
        <v>-0.08374018999999999</v>
      </c>
      <c r="G13" s="79">
        <v>0.0028830815844701494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0.14066841000000002</v>
      </c>
      <c r="E14" s="79">
        <v>0.0017359916282613677</v>
      </c>
      <c r="F14" s="79">
        <v>0.08316633699999999</v>
      </c>
      <c r="G14" s="79">
        <v>0.004804950698033571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-0.13743307</v>
      </c>
      <c r="E15" s="77">
        <v>0.0013389822779244966</v>
      </c>
      <c r="F15" s="77">
        <v>0.15472825</v>
      </c>
      <c r="G15" s="77">
        <v>0.0013037116540850922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-0.036902961</v>
      </c>
      <c r="E16" s="79">
        <v>0.002615611531126908</v>
      </c>
      <c r="F16" s="79">
        <v>0.0086523662</v>
      </c>
      <c r="G16" s="79">
        <v>0.001795386510978216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-0.27900001406669617</v>
      </c>
      <c r="D17" s="82">
        <v>0.06108729</v>
      </c>
      <c r="E17" s="79">
        <v>0.001416421831121961</v>
      </c>
      <c r="F17" s="79">
        <v>-0.019475116</v>
      </c>
      <c r="G17" s="79">
        <v>0.002432227367407056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38.65599822998047</v>
      </c>
      <c r="D18" s="82">
        <v>0.0059889744099999994</v>
      </c>
      <c r="E18" s="79">
        <v>0.0012877472768225877</v>
      </c>
      <c r="F18" s="79">
        <v>0.11871687</v>
      </c>
      <c r="G18" s="79">
        <v>0.001680394223270836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-0.4129999876022339</v>
      </c>
      <c r="D19" s="85">
        <v>-0.18158029</v>
      </c>
      <c r="E19" s="79">
        <v>0.0007333531409895925</v>
      </c>
      <c r="F19" s="79">
        <v>0.006476609314000001</v>
      </c>
      <c r="G19" s="79">
        <v>0.0008173583537310466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0.0106803</v>
      </c>
      <c r="D20" s="87">
        <v>-0.002297489771</v>
      </c>
      <c r="E20" s="88">
        <v>0.0007740080225494908</v>
      </c>
      <c r="F20" s="88">
        <v>-0.0015185365</v>
      </c>
      <c r="G20" s="88">
        <v>0.0007459712205000271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0.5908078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-0.060096451414729475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-3.7644985</v>
      </c>
      <c r="I25" s="100" t="s">
        <v>49</v>
      </c>
      <c r="J25" s="101"/>
      <c r="K25" s="100"/>
      <c r="L25" s="103">
        <v>4.966826152598611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0.6591178589225581</v>
      </c>
      <c r="I26" s="105" t="s">
        <v>53</v>
      </c>
      <c r="J26" s="106"/>
      <c r="K26" s="105"/>
      <c r="L26" s="108">
        <v>0.20695091224173767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HCMQAP013_01_pos4res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1.0497402999999999E-05</v>
      </c>
      <c r="L2" s="54">
        <v>2.0995462496930127E-07</v>
      </c>
      <c r="M2" s="54">
        <v>7.795440000000001E-05</v>
      </c>
      <c r="N2" s="55">
        <v>1.2902454622544507E-07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-3.1618457E-05</v>
      </c>
      <c r="L3" s="54">
        <v>1.3284894296260612E-07</v>
      </c>
      <c r="M3" s="54">
        <v>1.0235114000000001E-05</v>
      </c>
      <c r="N3" s="55">
        <v>8.054951876963002E-08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-0.002099217888190124</v>
      </c>
      <c r="L4" s="54">
        <v>9.189044923028718E-06</v>
      </c>
      <c r="M4" s="54">
        <v>4.037448514265078E-08</v>
      </c>
      <c r="N4" s="55">
        <v>-2.188669</v>
      </c>
    </row>
    <row r="5" spans="1:14" ht="15" customHeight="1" thickBot="1">
      <c r="A5" t="s">
        <v>18</v>
      </c>
      <c r="B5" s="58">
        <v>37606.61733796296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1245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-2.3365197</v>
      </c>
      <c r="E8" s="77">
        <v>0.023800327774189153</v>
      </c>
      <c r="F8" s="114">
        <v>6.3278222</v>
      </c>
      <c r="G8" s="77">
        <v>0.02746935851930439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-1.7024900000000003</v>
      </c>
      <c r="E9" s="79">
        <v>0.02230975338947469</v>
      </c>
      <c r="F9" s="79">
        <v>0.8731218500000001</v>
      </c>
      <c r="G9" s="79">
        <v>0.01197722058555272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-0.64990832</v>
      </c>
      <c r="E10" s="79">
        <v>0.01411082444252031</v>
      </c>
      <c r="F10" s="113">
        <v>-7.314795999999999</v>
      </c>
      <c r="G10" s="79">
        <v>0.009566326572967623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5">
        <v>15.771845000000003</v>
      </c>
      <c r="E11" s="77">
        <v>0.00785025285847433</v>
      </c>
      <c r="F11" s="114">
        <v>2.4985021000000005</v>
      </c>
      <c r="G11" s="77">
        <v>0.011095343768336898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-0.29437912</v>
      </c>
      <c r="E12" s="79">
        <v>0.005831308140255314</v>
      </c>
      <c r="F12" s="79">
        <v>0.50720153</v>
      </c>
      <c r="G12" s="79">
        <v>0.005150525977860036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17.46521</v>
      </c>
      <c r="D13" s="82">
        <v>-0.11220386499999999</v>
      </c>
      <c r="E13" s="79">
        <v>0.0028923376077495872</v>
      </c>
      <c r="F13" s="79">
        <v>-0.137012686</v>
      </c>
      <c r="G13" s="79">
        <v>0.010218398438494664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0.15212539</v>
      </c>
      <c r="E14" s="79">
        <v>0.003001288632138424</v>
      </c>
      <c r="F14" s="79">
        <v>0.120455712</v>
      </c>
      <c r="G14" s="79">
        <v>0.0029194567220536486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-0.29911118000000003</v>
      </c>
      <c r="E15" s="77">
        <v>0.003958248471558362</v>
      </c>
      <c r="F15" s="77">
        <v>0.22724602000000002</v>
      </c>
      <c r="G15" s="77">
        <v>0.0018713127078578387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-0.039482814000000005</v>
      </c>
      <c r="E16" s="79">
        <v>0.004524941311890539</v>
      </c>
      <c r="F16" s="79">
        <v>0.037468603</v>
      </c>
      <c r="G16" s="79">
        <v>0.001406514332307318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0.41100001335144043</v>
      </c>
      <c r="D17" s="82">
        <v>0.043241279</v>
      </c>
      <c r="E17" s="79">
        <v>0.0027742274125193774</v>
      </c>
      <c r="F17" s="79">
        <v>-0.010471544000000001</v>
      </c>
      <c r="G17" s="79">
        <v>0.0010898671039094494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10.17300033569336</v>
      </c>
      <c r="D18" s="82">
        <v>-0.021011247099999998</v>
      </c>
      <c r="E18" s="79">
        <v>0.0014300774495123432</v>
      </c>
      <c r="F18" s="79">
        <v>0.082740302</v>
      </c>
      <c r="G18" s="79">
        <v>0.00237885790806984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0.2930000126361847</v>
      </c>
      <c r="D19" s="82">
        <v>-0.1288955</v>
      </c>
      <c r="E19" s="79">
        <v>0.0006021520630197912</v>
      </c>
      <c r="F19" s="79">
        <v>-0.033910911</v>
      </c>
      <c r="G19" s="79">
        <v>0.0017006733325491635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0.082241</v>
      </c>
      <c r="D20" s="87">
        <v>-0.0023775110599999994</v>
      </c>
      <c r="E20" s="88">
        <v>0.0011627561770310556</v>
      </c>
      <c r="F20" s="88">
        <v>0.0043587014499999995</v>
      </c>
      <c r="G20" s="88">
        <v>0.0012184820281421714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0.6316364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-0.12540160237332051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-2.099238</v>
      </c>
      <c r="I25" s="100" t="s">
        <v>49</v>
      </c>
      <c r="J25" s="101"/>
      <c r="K25" s="100"/>
      <c r="L25" s="103">
        <v>15.96851926284117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6.7454175633018405</v>
      </c>
      <c r="I26" s="105" t="s">
        <v>53</v>
      </c>
      <c r="J26" s="106"/>
      <c r="K26" s="105"/>
      <c r="L26" s="108">
        <v>0.3756437828672702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HCMQAP013_01_pos5res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B2" sqref="B2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129</v>
      </c>
      <c r="C1" s="121" t="s">
        <v>73</v>
      </c>
      <c r="D1" s="121" t="s">
        <v>76</v>
      </c>
      <c r="E1" s="121" t="s">
        <v>78</v>
      </c>
      <c r="F1" s="128" t="s">
        <v>81</v>
      </c>
      <c r="G1" s="163" t="s">
        <v>121</v>
      </c>
    </row>
    <row r="2" spans="1:7" ht="13.5" thickBot="1">
      <c r="A2" s="140" t="s">
        <v>90</v>
      </c>
      <c r="B2" s="132">
        <v>-2.2558009000000006</v>
      </c>
      <c r="C2" s="123">
        <v>-3.7658278000000007</v>
      </c>
      <c r="D2" s="123">
        <v>-3.7636615</v>
      </c>
      <c r="E2" s="123">
        <v>-3.7644985</v>
      </c>
      <c r="F2" s="129">
        <v>-2.099238</v>
      </c>
      <c r="G2" s="164">
        <v>3.117199698674192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-0.102647577</v>
      </c>
      <c r="C4" s="147">
        <v>0.13151319</v>
      </c>
      <c r="D4" s="147">
        <v>-0.5317110780000001</v>
      </c>
      <c r="E4" s="147">
        <v>0.09733538</v>
      </c>
      <c r="F4" s="152">
        <v>-2.3365197</v>
      </c>
      <c r="G4" s="159">
        <v>-0.40104532718220137</v>
      </c>
    </row>
    <row r="5" spans="1:7" ht="12.75">
      <c r="A5" s="140" t="s">
        <v>93</v>
      </c>
      <c r="B5" s="134">
        <v>0.044748506300000004</v>
      </c>
      <c r="C5" s="118">
        <v>-0.36880684</v>
      </c>
      <c r="D5" s="118">
        <v>-0.717887</v>
      </c>
      <c r="E5" s="118">
        <v>-0.56563328</v>
      </c>
      <c r="F5" s="153">
        <v>-1.7024900000000003</v>
      </c>
      <c r="G5" s="160">
        <v>-0.6194033990687444</v>
      </c>
    </row>
    <row r="6" spans="1:7" ht="12.75">
      <c r="A6" s="140" t="s">
        <v>95</v>
      </c>
      <c r="B6" s="134">
        <v>0.6213473199999999</v>
      </c>
      <c r="C6" s="118">
        <v>-0.76794662</v>
      </c>
      <c r="D6" s="118">
        <v>-0.09816695989999999</v>
      </c>
      <c r="E6" s="118">
        <v>0.68437631</v>
      </c>
      <c r="F6" s="153">
        <v>-0.64990832</v>
      </c>
      <c r="G6" s="160">
        <v>-0.041393292773968325</v>
      </c>
    </row>
    <row r="7" spans="1:7" ht="12.75">
      <c r="A7" s="140" t="s">
        <v>97</v>
      </c>
      <c r="B7" s="133">
        <v>3.8460685</v>
      </c>
      <c r="C7" s="117">
        <v>4.8101225</v>
      </c>
      <c r="D7" s="117">
        <v>4.9523116</v>
      </c>
      <c r="E7" s="117">
        <v>4.890213999999999</v>
      </c>
      <c r="F7" s="154">
        <v>15.771845000000003</v>
      </c>
      <c r="G7" s="161">
        <v>6.19507805826541</v>
      </c>
    </row>
    <row r="8" spans="1:7" ht="12.75">
      <c r="A8" s="140" t="s">
        <v>99</v>
      </c>
      <c r="B8" s="134">
        <v>-0.08807048290000001</v>
      </c>
      <c r="C8" s="118">
        <v>-0.1303435066</v>
      </c>
      <c r="D8" s="118">
        <v>-0.082199148</v>
      </c>
      <c r="E8" s="118">
        <v>0.010840169999999994</v>
      </c>
      <c r="F8" s="153">
        <v>-0.29437912</v>
      </c>
      <c r="G8" s="160">
        <v>-0.10071261974134371</v>
      </c>
    </row>
    <row r="9" spans="1:7" ht="12.75">
      <c r="A9" s="140" t="s">
        <v>101</v>
      </c>
      <c r="B9" s="134">
        <v>0.0820323817</v>
      </c>
      <c r="C9" s="118">
        <v>0.03168988909999999</v>
      </c>
      <c r="D9" s="118">
        <v>0.041698449</v>
      </c>
      <c r="E9" s="118">
        <v>0.0519424844</v>
      </c>
      <c r="F9" s="153">
        <v>-0.11220386499999999</v>
      </c>
      <c r="G9" s="160">
        <v>0.026923145347174684</v>
      </c>
    </row>
    <row r="10" spans="1:7" ht="12.75">
      <c r="A10" s="140" t="s">
        <v>103</v>
      </c>
      <c r="B10" s="134">
        <v>0.17047234</v>
      </c>
      <c r="C10" s="118">
        <v>0.18490785999999998</v>
      </c>
      <c r="D10" s="118">
        <v>0.19420973</v>
      </c>
      <c r="E10" s="118">
        <v>0.14066841000000002</v>
      </c>
      <c r="F10" s="153">
        <v>0.15212539</v>
      </c>
      <c r="G10" s="160">
        <v>0.17002437086040717</v>
      </c>
    </row>
    <row r="11" spans="1:7" ht="12.75">
      <c r="A11" s="140" t="s">
        <v>105</v>
      </c>
      <c r="B11" s="133">
        <v>-0.44814093</v>
      </c>
      <c r="C11" s="117">
        <v>-0.13454083</v>
      </c>
      <c r="D11" s="117">
        <v>-0.13183079</v>
      </c>
      <c r="E11" s="117">
        <v>-0.13743307</v>
      </c>
      <c r="F11" s="155">
        <v>-0.29911118000000003</v>
      </c>
      <c r="G11" s="160">
        <v>-0.20186641518438528</v>
      </c>
    </row>
    <row r="12" spans="1:7" ht="12.75">
      <c r="A12" s="140" t="s">
        <v>107</v>
      </c>
      <c r="B12" s="134">
        <v>-0.0532547308</v>
      </c>
      <c r="C12" s="118">
        <v>-0.06973532600000001</v>
      </c>
      <c r="D12" s="118">
        <v>-0.081758819</v>
      </c>
      <c r="E12" s="118">
        <v>-0.036902961</v>
      </c>
      <c r="F12" s="153">
        <v>-0.039482814000000005</v>
      </c>
      <c r="G12" s="160">
        <v>-0.058295049310786815</v>
      </c>
    </row>
    <row r="13" spans="1:7" ht="12.75">
      <c r="A13" s="140" t="s">
        <v>109</v>
      </c>
      <c r="B13" s="134">
        <v>0.039250669</v>
      </c>
      <c r="C13" s="118">
        <v>0.031616238</v>
      </c>
      <c r="D13" s="118">
        <v>0.091834443</v>
      </c>
      <c r="E13" s="118">
        <v>0.06108729</v>
      </c>
      <c r="F13" s="153">
        <v>0.043241279</v>
      </c>
      <c r="G13" s="160">
        <v>0.05584842586792506</v>
      </c>
    </row>
    <row r="14" spans="1:7" ht="12.75">
      <c r="A14" s="140" t="s">
        <v>111</v>
      </c>
      <c r="B14" s="134">
        <v>0.01728390997</v>
      </c>
      <c r="C14" s="118">
        <v>0.063179436</v>
      </c>
      <c r="D14" s="118">
        <v>0.05690407200000001</v>
      </c>
      <c r="E14" s="118">
        <v>0.0059889744099999994</v>
      </c>
      <c r="F14" s="153">
        <v>-0.021011247099999998</v>
      </c>
      <c r="G14" s="160">
        <v>0.03000298273923115</v>
      </c>
    </row>
    <row r="15" spans="1:7" ht="12.75">
      <c r="A15" s="140" t="s">
        <v>113</v>
      </c>
      <c r="B15" s="135">
        <v>-0.18904943999999996</v>
      </c>
      <c r="C15" s="119">
        <v>-0.18286755999999998</v>
      </c>
      <c r="D15" s="119">
        <v>-0.18573238</v>
      </c>
      <c r="E15" s="119">
        <v>-0.18158029</v>
      </c>
      <c r="F15" s="153">
        <v>-0.1288955</v>
      </c>
      <c r="G15" s="160">
        <v>-0.1768979349326306</v>
      </c>
    </row>
    <row r="16" spans="1:7" ht="12.75">
      <c r="A16" s="140" t="s">
        <v>115</v>
      </c>
      <c r="B16" s="134">
        <v>-0.0039105914</v>
      </c>
      <c r="C16" s="118">
        <v>-5.0825300000000016E-05</v>
      </c>
      <c r="D16" s="118">
        <v>-0.0036145613999999998</v>
      </c>
      <c r="E16" s="118">
        <v>-0.002297489771</v>
      </c>
      <c r="F16" s="153">
        <v>-0.0023775110599999994</v>
      </c>
      <c r="G16" s="160">
        <v>-0.0023168698962708536</v>
      </c>
    </row>
    <row r="17" spans="1:7" ht="12.75">
      <c r="A17" s="140" t="s">
        <v>92</v>
      </c>
      <c r="B17" s="133">
        <v>-0.31653535</v>
      </c>
      <c r="C17" s="117">
        <v>0.5529485399999999</v>
      </c>
      <c r="D17" s="117">
        <v>0.19492748600000004</v>
      </c>
      <c r="E17" s="117">
        <v>-0.65189123</v>
      </c>
      <c r="F17" s="154">
        <v>6.3278222</v>
      </c>
      <c r="G17" s="160">
        <v>0.8263434423576663</v>
      </c>
    </row>
    <row r="18" spans="1:7" ht="12.75">
      <c r="A18" s="140" t="s">
        <v>94</v>
      </c>
      <c r="B18" s="134">
        <v>0.126303993</v>
      </c>
      <c r="C18" s="118">
        <v>-0.026518859999999995</v>
      </c>
      <c r="D18" s="118">
        <v>0.151119139</v>
      </c>
      <c r="E18" s="118">
        <v>-0.0189665</v>
      </c>
      <c r="F18" s="153">
        <v>0.8731218500000001</v>
      </c>
      <c r="G18" s="160">
        <v>0.16073227682512578</v>
      </c>
    </row>
    <row r="19" spans="1:7" ht="12.75">
      <c r="A19" s="140" t="s">
        <v>96</v>
      </c>
      <c r="B19" s="134">
        <v>-0.9613627100000001</v>
      </c>
      <c r="C19" s="118">
        <v>-1.8035551</v>
      </c>
      <c r="D19" s="119">
        <v>-2.9065668</v>
      </c>
      <c r="E19" s="119">
        <v>-2.3312344000000005</v>
      </c>
      <c r="F19" s="156">
        <v>-7.314795999999999</v>
      </c>
      <c r="G19" s="161">
        <v>-2.813675338070119</v>
      </c>
    </row>
    <row r="20" spans="1:7" ht="12.75">
      <c r="A20" s="140" t="s">
        <v>98</v>
      </c>
      <c r="B20" s="133">
        <v>1.03028007</v>
      </c>
      <c r="C20" s="117">
        <v>0.59087497</v>
      </c>
      <c r="D20" s="117">
        <v>0.65471664</v>
      </c>
      <c r="E20" s="117">
        <v>0.86900464</v>
      </c>
      <c r="F20" s="154">
        <v>2.4985021000000005</v>
      </c>
      <c r="G20" s="160">
        <v>0.9923741215201857</v>
      </c>
    </row>
    <row r="21" spans="1:7" ht="12.75">
      <c r="A21" s="140" t="s">
        <v>100</v>
      </c>
      <c r="B21" s="134">
        <v>0.20623845999999996</v>
      </c>
      <c r="C21" s="118">
        <v>0.004630012</v>
      </c>
      <c r="D21" s="118">
        <v>0.054978612</v>
      </c>
      <c r="E21" s="118">
        <v>0.11381494</v>
      </c>
      <c r="F21" s="153">
        <v>0.50720153</v>
      </c>
      <c r="G21" s="160">
        <v>0.1394835956945562</v>
      </c>
    </row>
    <row r="22" spans="1:7" ht="12.75">
      <c r="A22" s="140" t="s">
        <v>102</v>
      </c>
      <c r="B22" s="134">
        <v>-0.108723667</v>
      </c>
      <c r="C22" s="118">
        <v>-0.15964655900000002</v>
      </c>
      <c r="D22" s="118">
        <v>-0.15539863699999998</v>
      </c>
      <c r="E22" s="118">
        <v>-0.08374018999999999</v>
      </c>
      <c r="F22" s="153">
        <v>-0.137012686</v>
      </c>
      <c r="G22" s="160">
        <v>-0.1299882963158213</v>
      </c>
    </row>
    <row r="23" spans="1:7" ht="12.75">
      <c r="A23" s="140" t="s">
        <v>104</v>
      </c>
      <c r="B23" s="134">
        <v>0.28231839999999997</v>
      </c>
      <c r="C23" s="118">
        <v>0.0655451075</v>
      </c>
      <c r="D23" s="118">
        <v>0.052899293</v>
      </c>
      <c r="E23" s="118">
        <v>0.08316633699999999</v>
      </c>
      <c r="F23" s="153">
        <v>0.120455712</v>
      </c>
      <c r="G23" s="160">
        <v>0.10535642322469925</v>
      </c>
    </row>
    <row r="24" spans="1:7" ht="12.75">
      <c r="A24" s="140" t="s">
        <v>106</v>
      </c>
      <c r="B24" s="133">
        <v>0.22844741000000002</v>
      </c>
      <c r="C24" s="117">
        <v>0.19745390000000002</v>
      </c>
      <c r="D24" s="117">
        <v>0.17667676000000002</v>
      </c>
      <c r="E24" s="117">
        <v>0.15472825</v>
      </c>
      <c r="F24" s="155">
        <v>0.22724602000000002</v>
      </c>
      <c r="G24" s="160">
        <v>0.1906430720091502</v>
      </c>
    </row>
    <row r="25" spans="1:7" ht="12.75">
      <c r="A25" s="140" t="s">
        <v>108</v>
      </c>
      <c r="B25" s="134">
        <v>0.0295828625</v>
      </c>
      <c r="C25" s="118">
        <v>0.018514391999999998</v>
      </c>
      <c r="D25" s="118">
        <v>-0.018949494</v>
      </c>
      <c r="E25" s="118">
        <v>0.0086523662</v>
      </c>
      <c r="F25" s="153">
        <v>0.037468603</v>
      </c>
      <c r="G25" s="160">
        <v>0.011269896660049636</v>
      </c>
    </row>
    <row r="26" spans="1:7" ht="12.75">
      <c r="A26" s="140" t="s">
        <v>110</v>
      </c>
      <c r="B26" s="134">
        <v>-0.04479323140000001</v>
      </c>
      <c r="C26" s="118">
        <v>-0.08483124</v>
      </c>
      <c r="D26" s="118">
        <v>-0.10123916200000001</v>
      </c>
      <c r="E26" s="118">
        <v>-0.019475116</v>
      </c>
      <c r="F26" s="153">
        <v>-0.010471544000000001</v>
      </c>
      <c r="G26" s="160">
        <v>-0.057309040054929504</v>
      </c>
    </row>
    <row r="27" spans="1:7" ht="12.75">
      <c r="A27" s="140" t="s">
        <v>112</v>
      </c>
      <c r="B27" s="134">
        <v>0.09581246400000001</v>
      </c>
      <c r="C27" s="118">
        <v>0.10636890000000002</v>
      </c>
      <c r="D27" s="119">
        <v>0.15695793</v>
      </c>
      <c r="E27" s="118">
        <v>0.11871687</v>
      </c>
      <c r="F27" s="153">
        <v>0.082740302</v>
      </c>
      <c r="G27" s="161">
        <v>0.11681482955026867</v>
      </c>
    </row>
    <row r="28" spans="1:7" ht="12.75">
      <c r="A28" s="140" t="s">
        <v>114</v>
      </c>
      <c r="B28" s="134">
        <v>-0.0015308224999999998</v>
      </c>
      <c r="C28" s="118">
        <v>0.004951377240000001</v>
      </c>
      <c r="D28" s="118">
        <v>0.00510625084</v>
      </c>
      <c r="E28" s="118">
        <v>0.006476609314000001</v>
      </c>
      <c r="F28" s="153">
        <v>-0.033910911</v>
      </c>
      <c r="G28" s="160">
        <v>-0.0007920546238757007</v>
      </c>
    </row>
    <row r="29" spans="1:7" ht="13.5" thickBot="1">
      <c r="A29" s="141" t="s">
        <v>116</v>
      </c>
      <c r="B29" s="136">
        <v>-0.00123941321</v>
      </c>
      <c r="C29" s="120">
        <v>0.0006711487999999999</v>
      </c>
      <c r="D29" s="120">
        <v>-0.0004995256</v>
      </c>
      <c r="E29" s="120">
        <v>-0.0015185365</v>
      </c>
      <c r="F29" s="157">
        <v>0.0043587014499999995</v>
      </c>
      <c r="G29" s="162">
        <v>8.210986332154451E-05</v>
      </c>
    </row>
    <row r="30" spans="1:7" ht="13.5" thickTop="1">
      <c r="A30" s="142" t="s">
        <v>117</v>
      </c>
      <c r="B30" s="137">
        <v>-0.20333847001040872</v>
      </c>
      <c r="C30" s="126">
        <v>-0.18415172444526498</v>
      </c>
      <c r="D30" s="126">
        <v>-0.16950742649422743</v>
      </c>
      <c r="E30" s="126">
        <v>-0.060096451414729475</v>
      </c>
      <c r="F30" s="122">
        <v>-0.12540160237332051</v>
      </c>
      <c r="G30" s="163" t="s">
        <v>128</v>
      </c>
    </row>
    <row r="31" spans="1:7" ht="13.5" thickBot="1">
      <c r="A31" s="143" t="s">
        <v>118</v>
      </c>
      <c r="B31" s="132">
        <v>18.322754</v>
      </c>
      <c r="C31" s="123">
        <v>18.084717</v>
      </c>
      <c r="D31" s="123">
        <v>17.825318</v>
      </c>
      <c r="E31" s="123">
        <v>17.584229</v>
      </c>
      <c r="F31" s="124">
        <v>17.46521</v>
      </c>
      <c r="G31" s="165">
        <v>-210.29</v>
      </c>
    </row>
    <row r="32" spans="1:7" ht="15.75" thickBot="1" thickTop="1">
      <c r="A32" s="144" t="s">
        <v>119</v>
      </c>
      <c r="B32" s="138">
        <v>0.33650000393390656</v>
      </c>
      <c r="C32" s="127">
        <v>-0.2979999929666519</v>
      </c>
      <c r="D32" s="127">
        <v>0.31600000709295273</v>
      </c>
      <c r="E32" s="127">
        <v>-0.346000000834465</v>
      </c>
      <c r="F32" s="125">
        <v>0.35200001299381256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31.33203125" style="166" bestFit="1" customWidth="1"/>
    <col min="2" max="2" width="15.66015625" style="166" bestFit="1" customWidth="1"/>
    <col min="3" max="3" width="15.33203125" style="166" bestFit="1" customWidth="1"/>
    <col min="4" max="4" width="16" style="166" bestFit="1" customWidth="1"/>
    <col min="5" max="5" width="20.8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130</v>
      </c>
      <c r="B1" s="166" t="s">
        <v>131</v>
      </c>
      <c r="C1" s="166" t="s">
        <v>132</v>
      </c>
      <c r="D1" s="166" t="s">
        <v>133</v>
      </c>
      <c r="E1" s="166" t="s">
        <v>28</v>
      </c>
    </row>
    <row r="3" spans="1:8" ht="12.75">
      <c r="A3" s="166" t="s">
        <v>134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135</v>
      </c>
      <c r="H3"/>
    </row>
    <row r="4" spans="1:8" ht="12.75">
      <c r="A4" s="166" t="s">
        <v>136</v>
      </c>
      <c r="B4" s="166">
        <v>0.002255</v>
      </c>
      <c r="C4" s="166">
        <v>0.003764</v>
      </c>
      <c r="D4" s="166">
        <v>0.003762</v>
      </c>
      <c r="E4" s="166">
        <v>0.003763</v>
      </c>
      <c r="F4" s="166">
        <v>0.002098</v>
      </c>
      <c r="G4" s="166">
        <v>0.01173</v>
      </c>
      <c r="H4"/>
    </row>
    <row r="5" spans="1:8" ht="12.75">
      <c r="A5" s="166" t="s">
        <v>137</v>
      </c>
      <c r="B5" s="166">
        <v>-1.250278</v>
      </c>
      <c r="C5" s="166">
        <v>-0.902552</v>
      </c>
      <c r="D5" s="166">
        <v>-0.078066</v>
      </c>
      <c r="E5" s="166">
        <v>1.304776</v>
      </c>
      <c r="F5" s="166">
        <v>0.747018</v>
      </c>
      <c r="G5" s="166">
        <v>-2.624272</v>
      </c>
      <c r="H5"/>
    </row>
    <row r="6" spans="1:8" ht="12.75">
      <c r="A6" s="166" t="s">
        <v>138</v>
      </c>
      <c r="B6" s="167">
        <v>-147.0353</v>
      </c>
      <c r="C6" s="167">
        <v>-269.4805</v>
      </c>
      <c r="D6" s="167">
        <v>-252.9172</v>
      </c>
      <c r="E6" s="167">
        <v>-100.386</v>
      </c>
      <c r="F6" s="167">
        <v>-143.5111</v>
      </c>
      <c r="G6" s="167">
        <v>725.9217</v>
      </c>
      <c r="H6"/>
    </row>
    <row r="7" spans="1:8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  <c r="H7"/>
    </row>
    <row r="8" spans="1:8" ht="12.75">
      <c r="A8" s="166" t="s">
        <v>91</v>
      </c>
      <c r="B8" s="167">
        <v>-0.09787471</v>
      </c>
      <c r="C8" s="167">
        <v>0.1227751</v>
      </c>
      <c r="D8" s="167">
        <v>-0.5486729</v>
      </c>
      <c r="E8" s="167">
        <v>0.1140052</v>
      </c>
      <c r="F8" s="167">
        <v>-2.327592</v>
      </c>
      <c r="G8" s="167">
        <v>0.8159837</v>
      </c>
      <c r="H8"/>
    </row>
    <row r="9" spans="1:8" ht="12.75">
      <c r="A9" s="166" t="s">
        <v>93</v>
      </c>
      <c r="B9" s="167">
        <v>0.001330041</v>
      </c>
      <c r="C9" s="167">
        <v>-0.4130819</v>
      </c>
      <c r="D9" s="167">
        <v>-0.6084818</v>
      </c>
      <c r="E9" s="167">
        <v>-0.5970962</v>
      </c>
      <c r="F9" s="167">
        <v>-1.69384</v>
      </c>
      <c r="G9" s="167">
        <v>0.616422</v>
      </c>
      <c r="H9"/>
    </row>
    <row r="10" spans="1:8" ht="12.75">
      <c r="A10" s="166" t="s">
        <v>95</v>
      </c>
      <c r="B10" s="167">
        <v>0.5728223</v>
      </c>
      <c r="C10" s="167">
        <v>-0.5743473</v>
      </c>
      <c r="D10" s="167">
        <v>0.02776382</v>
      </c>
      <c r="E10" s="167">
        <v>0.494542</v>
      </c>
      <c r="F10" s="167">
        <v>-0.9893607</v>
      </c>
      <c r="G10" s="167">
        <v>2.815656</v>
      </c>
      <c r="H10"/>
    </row>
    <row r="11" spans="1:8" ht="12.75">
      <c r="A11" s="166" t="s">
        <v>97</v>
      </c>
      <c r="B11" s="167">
        <v>3.856423</v>
      </c>
      <c r="C11" s="167">
        <v>4.801081</v>
      </c>
      <c r="D11" s="167">
        <v>4.940716</v>
      </c>
      <c r="E11" s="167">
        <v>4.878039</v>
      </c>
      <c r="F11" s="167">
        <v>15.76119</v>
      </c>
      <c r="G11" s="167">
        <v>6.187305</v>
      </c>
      <c r="H11"/>
    </row>
    <row r="12" spans="1:8" ht="12.75">
      <c r="A12" s="166" t="s">
        <v>99</v>
      </c>
      <c r="B12" s="167">
        <v>-0.09860844</v>
      </c>
      <c r="C12" s="167">
        <v>-0.1321123</v>
      </c>
      <c r="D12" s="167">
        <v>-0.07064311</v>
      </c>
      <c r="E12" s="167">
        <v>0.005992467</v>
      </c>
      <c r="F12" s="167">
        <v>-0.2950056</v>
      </c>
      <c r="G12" s="167">
        <v>0.1457936</v>
      </c>
      <c r="H12"/>
    </row>
    <row r="13" spans="1:8" ht="12.75">
      <c r="A13" s="166" t="s">
        <v>101</v>
      </c>
      <c r="B13" s="167">
        <v>0.09011714</v>
      </c>
      <c r="C13" s="167">
        <v>0.04328771</v>
      </c>
      <c r="D13" s="167">
        <v>0.04538834</v>
      </c>
      <c r="E13" s="167">
        <v>0.04216891</v>
      </c>
      <c r="F13" s="167">
        <v>-0.1181473</v>
      </c>
      <c r="G13" s="167">
        <v>-0.02861977</v>
      </c>
      <c r="H13"/>
    </row>
    <row r="14" spans="1:8" ht="12.75">
      <c r="A14" s="166" t="s">
        <v>103</v>
      </c>
      <c r="B14" s="167">
        <v>0.2055542</v>
      </c>
      <c r="C14" s="167">
        <v>0.1803672</v>
      </c>
      <c r="D14" s="167">
        <v>0.1699839</v>
      </c>
      <c r="E14" s="167">
        <v>0.1505725</v>
      </c>
      <c r="F14" s="167">
        <v>0.1596716</v>
      </c>
      <c r="G14" s="167">
        <v>-0.1072531</v>
      </c>
      <c r="H14"/>
    </row>
    <row r="15" spans="1:8" ht="12.75">
      <c r="A15" s="166" t="s">
        <v>105</v>
      </c>
      <c r="B15" s="167">
        <v>-0.4319031</v>
      </c>
      <c r="C15" s="167">
        <v>-0.1352014</v>
      </c>
      <c r="D15" s="167">
        <v>-0.1326504</v>
      </c>
      <c r="E15" s="167">
        <v>-0.1338658</v>
      </c>
      <c r="F15" s="167">
        <v>-0.2975088</v>
      </c>
      <c r="G15" s="167">
        <v>-0.1988132</v>
      </c>
      <c r="H15"/>
    </row>
    <row r="16" spans="1:8" ht="12.75">
      <c r="A16" s="166" t="s">
        <v>107</v>
      </c>
      <c r="B16" s="167">
        <v>-0.06211733</v>
      </c>
      <c r="C16" s="167">
        <v>-0.07075216</v>
      </c>
      <c r="D16" s="167">
        <v>-0.06677414</v>
      </c>
      <c r="E16" s="167">
        <v>-0.04413183</v>
      </c>
      <c r="F16" s="167">
        <v>-0.04229803</v>
      </c>
      <c r="G16" s="167">
        <v>0.00677153</v>
      </c>
      <c r="H16"/>
    </row>
    <row r="17" spans="1:8" ht="12.75">
      <c r="A17" s="166" t="s">
        <v>109</v>
      </c>
      <c r="B17" s="167">
        <v>0.04811824</v>
      </c>
      <c r="C17" s="167">
        <v>0.04119312</v>
      </c>
      <c r="D17" s="167">
        <v>0.07822358</v>
      </c>
      <c r="E17" s="167">
        <v>0.06304546</v>
      </c>
      <c r="F17" s="167">
        <v>0.04541144</v>
      </c>
      <c r="G17" s="167">
        <v>-0.05692133</v>
      </c>
      <c r="H17"/>
    </row>
    <row r="18" spans="1:8" ht="12.75">
      <c r="A18" s="166" t="s">
        <v>111</v>
      </c>
      <c r="B18" s="167">
        <v>0.02302894</v>
      </c>
      <c r="C18" s="167">
        <v>0.05905525</v>
      </c>
      <c r="D18" s="167">
        <v>0.05252206</v>
      </c>
      <c r="E18" s="167">
        <v>0.01079987</v>
      </c>
      <c r="F18" s="167">
        <v>-0.01887745</v>
      </c>
      <c r="G18" s="167">
        <v>-0.1168658</v>
      </c>
      <c r="H18"/>
    </row>
    <row r="19" spans="1:8" ht="12.75">
      <c r="A19" s="166" t="s">
        <v>113</v>
      </c>
      <c r="B19" s="167">
        <v>-0.1890773</v>
      </c>
      <c r="C19" s="167">
        <v>-0.1828391</v>
      </c>
      <c r="D19" s="167">
        <v>-0.1857378</v>
      </c>
      <c r="E19" s="167">
        <v>-0.1816804</v>
      </c>
      <c r="F19" s="167">
        <v>-0.1285825</v>
      </c>
      <c r="G19" s="167">
        <v>-0.1768781</v>
      </c>
      <c r="H19"/>
    </row>
    <row r="20" spans="1:8" ht="12.75">
      <c r="A20" s="166" t="s">
        <v>115</v>
      </c>
      <c r="B20" s="167">
        <v>-0.003945409</v>
      </c>
      <c r="C20" s="167">
        <v>-3.285422E-05</v>
      </c>
      <c r="D20" s="167">
        <v>-0.003597976</v>
      </c>
      <c r="E20" s="167">
        <v>-0.002276365</v>
      </c>
      <c r="F20" s="167">
        <v>-0.002440017</v>
      </c>
      <c r="G20" s="167">
        <v>7.700846E-05</v>
      </c>
      <c r="H20"/>
    </row>
    <row r="21" spans="1:8" ht="12.75">
      <c r="A21" s="166" t="s">
        <v>140</v>
      </c>
      <c r="B21" s="167">
        <v>-645.9916</v>
      </c>
      <c r="C21" s="167">
        <v>-688.1749</v>
      </c>
      <c r="D21" s="167">
        <v>-821.9339</v>
      </c>
      <c r="E21" s="167">
        <v>-710.7618</v>
      </c>
      <c r="F21" s="167">
        <v>-734.5711</v>
      </c>
      <c r="G21" s="167">
        <v>-190.2698</v>
      </c>
      <c r="H21"/>
    </row>
    <row r="22" spans="1:8" ht="12.75">
      <c r="A22" s="166" t="s">
        <v>141</v>
      </c>
      <c r="B22" s="167">
        <v>-25.00561</v>
      </c>
      <c r="C22" s="167">
        <v>-18.05105</v>
      </c>
      <c r="D22" s="167">
        <v>-1.561327</v>
      </c>
      <c r="E22" s="167">
        <v>26.09557</v>
      </c>
      <c r="F22" s="167">
        <v>14.94037</v>
      </c>
      <c r="G22" s="167">
        <v>0</v>
      </c>
      <c r="H22"/>
    </row>
    <row r="23" spans="1:8" ht="12.75">
      <c r="A23" s="166" t="s">
        <v>92</v>
      </c>
      <c r="B23" s="167">
        <v>-0.3222443</v>
      </c>
      <c r="C23" s="167">
        <v>0.5494129</v>
      </c>
      <c r="D23" s="167">
        <v>0.1722584</v>
      </c>
      <c r="E23" s="167">
        <v>-0.6555617</v>
      </c>
      <c r="F23" s="167">
        <v>6.310012</v>
      </c>
      <c r="G23" s="167">
        <v>0.4013511</v>
      </c>
      <c r="H23"/>
    </row>
    <row r="24" spans="1:8" ht="12.75">
      <c r="A24" s="166" t="s">
        <v>94</v>
      </c>
      <c r="B24" s="167">
        <v>0.1430632</v>
      </c>
      <c r="C24" s="167">
        <v>-0.06328029</v>
      </c>
      <c r="D24" s="167">
        <v>0.08922347</v>
      </c>
      <c r="E24" s="167">
        <v>0.06678923</v>
      </c>
      <c r="F24" s="167">
        <v>1.024884</v>
      </c>
      <c r="G24" s="167">
        <v>-0.1804035</v>
      </c>
      <c r="H24"/>
    </row>
    <row r="25" spans="1:8" ht="12.75">
      <c r="A25" s="166" t="s">
        <v>96</v>
      </c>
      <c r="B25" s="167">
        <v>-1.149388</v>
      </c>
      <c r="C25" s="167">
        <v>-1.872869</v>
      </c>
      <c r="D25" s="167">
        <v>-2.653752</v>
      </c>
      <c r="E25" s="167">
        <v>-2.409832</v>
      </c>
      <c r="F25" s="167">
        <v>-7.315237</v>
      </c>
      <c r="G25" s="167">
        <v>-0.06269357</v>
      </c>
      <c r="H25"/>
    </row>
    <row r="26" spans="1:8" ht="12.75">
      <c r="A26" s="166" t="s">
        <v>98</v>
      </c>
      <c r="B26" s="167">
        <v>1.000802</v>
      </c>
      <c r="C26" s="167">
        <v>0.568756</v>
      </c>
      <c r="D26" s="167">
        <v>0.6508425</v>
      </c>
      <c r="E26" s="167">
        <v>0.9021348</v>
      </c>
      <c r="F26" s="167">
        <v>2.555925</v>
      </c>
      <c r="G26" s="167">
        <v>0.9976314</v>
      </c>
      <c r="H26"/>
    </row>
    <row r="27" spans="1:8" ht="12.75">
      <c r="A27" s="166" t="s">
        <v>100</v>
      </c>
      <c r="B27" s="167">
        <v>0.2151228</v>
      </c>
      <c r="C27" s="167">
        <v>0.003208802</v>
      </c>
      <c r="D27" s="167">
        <v>0.05919153</v>
      </c>
      <c r="E27" s="167">
        <v>0.1267936</v>
      </c>
      <c r="F27" s="167">
        <v>0.516409</v>
      </c>
      <c r="G27" s="167">
        <v>0.1011319</v>
      </c>
      <c r="H27"/>
    </row>
    <row r="28" spans="1:8" ht="12.75">
      <c r="A28" s="166" t="s">
        <v>102</v>
      </c>
      <c r="B28" s="167">
        <v>-0.1411465</v>
      </c>
      <c r="C28" s="167">
        <v>-0.1647786</v>
      </c>
      <c r="D28" s="167">
        <v>-0.1429318</v>
      </c>
      <c r="E28" s="167">
        <v>-0.09487039</v>
      </c>
      <c r="F28" s="167">
        <v>-0.1490956</v>
      </c>
      <c r="G28" s="167">
        <v>0.1371967</v>
      </c>
      <c r="H28"/>
    </row>
    <row r="29" spans="1:8" ht="12.75">
      <c r="A29" s="166" t="s">
        <v>104</v>
      </c>
      <c r="B29" s="167">
        <v>0.2979639</v>
      </c>
      <c r="C29" s="167">
        <v>0.08235867</v>
      </c>
      <c r="D29" s="167">
        <v>0.0503525</v>
      </c>
      <c r="E29" s="167">
        <v>0.07421676</v>
      </c>
      <c r="F29" s="167">
        <v>0.1082128</v>
      </c>
      <c r="G29" s="167">
        <v>0.171555</v>
      </c>
      <c r="H29"/>
    </row>
    <row r="30" spans="1:8" ht="12.75">
      <c r="A30" s="166" t="s">
        <v>106</v>
      </c>
      <c r="B30" s="167">
        <v>0.2399813</v>
      </c>
      <c r="C30" s="167">
        <v>0.2041231</v>
      </c>
      <c r="D30" s="167">
        <v>0.1702395</v>
      </c>
      <c r="E30" s="167">
        <v>0.1539668</v>
      </c>
      <c r="F30" s="167">
        <v>0.223882</v>
      </c>
      <c r="G30" s="167">
        <v>0.191724</v>
      </c>
      <c r="H30"/>
    </row>
    <row r="31" spans="1:8" ht="12.75">
      <c r="A31" s="166" t="s">
        <v>108</v>
      </c>
      <c r="B31" s="167">
        <v>0.02493221</v>
      </c>
      <c r="C31" s="167">
        <v>0.007895069</v>
      </c>
      <c r="D31" s="167">
        <v>-0.0194083</v>
      </c>
      <c r="E31" s="167">
        <v>0.006162244</v>
      </c>
      <c r="F31" s="167">
        <v>0.03327956</v>
      </c>
      <c r="G31" s="167">
        <v>0.05833009</v>
      </c>
      <c r="H31"/>
    </row>
    <row r="32" spans="1:8" ht="12.75">
      <c r="A32" s="166" t="s">
        <v>110</v>
      </c>
      <c r="B32" s="167">
        <v>-0.05478405</v>
      </c>
      <c r="C32" s="167">
        <v>-0.07784314</v>
      </c>
      <c r="D32" s="167">
        <v>-0.08347948</v>
      </c>
      <c r="E32" s="167">
        <v>-0.03117472</v>
      </c>
      <c r="F32" s="167">
        <v>-0.01487186</v>
      </c>
      <c r="G32" s="167">
        <v>0.05619936</v>
      </c>
      <c r="H32"/>
    </row>
    <row r="33" spans="1:8" ht="12.75">
      <c r="A33" s="166" t="s">
        <v>112</v>
      </c>
      <c r="B33" s="167">
        <v>0.101851</v>
      </c>
      <c r="C33" s="167">
        <v>0.1086794</v>
      </c>
      <c r="D33" s="167">
        <v>0.149942</v>
      </c>
      <c r="E33" s="167">
        <v>0.1199032</v>
      </c>
      <c r="F33" s="167">
        <v>0.08293331</v>
      </c>
      <c r="G33" s="167">
        <v>0.03022485</v>
      </c>
      <c r="H33"/>
    </row>
    <row r="34" spans="1:8" ht="12.75">
      <c r="A34" s="166" t="s">
        <v>114</v>
      </c>
      <c r="B34" s="167">
        <v>0.001816205</v>
      </c>
      <c r="C34" s="167">
        <v>0.007237771</v>
      </c>
      <c r="D34" s="167">
        <v>0.005264572</v>
      </c>
      <c r="E34" s="167">
        <v>0.003162076</v>
      </c>
      <c r="F34" s="167">
        <v>-0.03529008</v>
      </c>
      <c r="G34" s="167">
        <v>-0.000709102</v>
      </c>
      <c r="H34"/>
    </row>
    <row r="35" spans="1:8" ht="12.75">
      <c r="A35" s="166" t="s">
        <v>116</v>
      </c>
      <c r="B35" s="167">
        <v>-0.001172974</v>
      </c>
      <c r="C35" s="167">
        <v>0.0006706731</v>
      </c>
      <c r="D35" s="167">
        <v>-0.0004960075</v>
      </c>
      <c r="E35" s="167">
        <v>-0.001566529</v>
      </c>
      <c r="F35" s="167">
        <v>0.004330185</v>
      </c>
      <c r="G35" s="167">
        <v>0.002316879</v>
      </c>
      <c r="H35"/>
    </row>
    <row r="36" spans="1:6" ht="12.75">
      <c r="A36" s="166" t="s">
        <v>142</v>
      </c>
      <c r="B36" s="167">
        <v>17.46521</v>
      </c>
      <c r="C36" s="167">
        <v>17.45606</v>
      </c>
      <c r="D36" s="167">
        <v>17.46216</v>
      </c>
      <c r="E36" s="167">
        <v>17.45911</v>
      </c>
      <c r="F36" s="167">
        <v>17.46216</v>
      </c>
    </row>
    <row r="37" spans="1:6" ht="12.75">
      <c r="A37" s="166" t="s">
        <v>143</v>
      </c>
      <c r="B37" s="167">
        <v>0.3845215</v>
      </c>
      <c r="C37" s="167">
        <v>0.3545125</v>
      </c>
      <c r="D37" s="167">
        <v>0.336202</v>
      </c>
      <c r="E37" s="167">
        <v>0.3265381</v>
      </c>
      <c r="F37" s="167">
        <v>0.319926</v>
      </c>
    </row>
    <row r="38" spans="1:7" ht="12.75">
      <c r="A38" s="166" t="s">
        <v>144</v>
      </c>
      <c r="B38" s="167">
        <v>0.0002472124</v>
      </c>
      <c r="C38" s="167">
        <v>0.0004560035</v>
      </c>
      <c r="D38" s="167">
        <v>0.0004297411</v>
      </c>
      <c r="E38" s="167">
        <v>0.0001738082</v>
      </c>
      <c r="F38" s="167">
        <v>0.0002458341</v>
      </c>
      <c r="G38" s="167">
        <v>0.0001601084</v>
      </c>
    </row>
    <row r="39" spans="1:7" ht="12.75">
      <c r="A39" s="166" t="s">
        <v>145</v>
      </c>
      <c r="B39" s="167">
        <v>0.001098804</v>
      </c>
      <c r="C39" s="167">
        <v>0.00117072</v>
      </c>
      <c r="D39" s="167">
        <v>0.001397355</v>
      </c>
      <c r="E39" s="167">
        <v>0.001207842</v>
      </c>
      <c r="F39" s="167">
        <v>0.001248404</v>
      </c>
      <c r="G39" s="167">
        <v>0.0006174488</v>
      </c>
    </row>
    <row r="40" spans="2:5" ht="12.75">
      <c r="B40" s="166" t="s">
        <v>146</v>
      </c>
      <c r="C40" s="166">
        <v>0.003763</v>
      </c>
      <c r="D40" s="166" t="s">
        <v>147</v>
      </c>
      <c r="E40" s="166">
        <v>3.117199</v>
      </c>
    </row>
    <row r="42" ht="12.75">
      <c r="A42" s="166" t="s">
        <v>148</v>
      </c>
    </row>
    <row r="50" spans="1:8" ht="12.75">
      <c r="A50" s="166" t="s">
        <v>149</v>
      </c>
      <c r="B50" s="166">
        <f>-0.017/(B7*B7+B22*B22)*(B21*B22+B6*B7)</f>
        <v>0.0002472123838469035</v>
      </c>
      <c r="C50" s="166">
        <f>-0.017/(C7*C7+C22*C22)*(C21*C22+C6*C7)</f>
        <v>0.00045600357663622446</v>
      </c>
      <c r="D50" s="166">
        <f>-0.017/(D7*D7+D22*D22)*(D21*D22+D6*D7)</f>
        <v>0.00042974106723367303</v>
      </c>
      <c r="E50" s="166">
        <f>-0.017/(E7*E7+E22*E22)*(E21*E22+E6*E7)</f>
        <v>0.0001738081312354079</v>
      </c>
      <c r="F50" s="166">
        <f>-0.017/(F7*F7+F22*F22)*(F21*F22+F6*F7)</f>
        <v>0.0002458340311467159</v>
      </c>
      <c r="G50" s="166">
        <f>(B50*B$4+C50*C$4+D50*D$4+E50*E$4+F50*F$4)/SUM(B$4:F$4)</f>
        <v>0.000323510233867232</v>
      </c>
      <c r="H50"/>
    </row>
    <row r="51" spans="1:8" ht="12.75">
      <c r="A51" s="166" t="s">
        <v>150</v>
      </c>
      <c r="B51" s="166">
        <f>-0.017/(B7*B7+B22*B22)*(B21*B7-B6*B22)</f>
        <v>0.0010988038896457646</v>
      </c>
      <c r="C51" s="166">
        <f>-0.017/(C7*C7+C22*C22)*(C21*C7-C6*C22)</f>
        <v>0.0011707204643362041</v>
      </c>
      <c r="D51" s="166">
        <f>-0.017/(D7*D7+D22*D22)*(D21*D7-D6*D22)</f>
        <v>0.0013973547266331282</v>
      </c>
      <c r="E51" s="166">
        <f>-0.017/(E7*E7+E22*E22)*(E21*E7-E6*E22)</f>
        <v>0.0012078414977744777</v>
      </c>
      <c r="F51" s="166">
        <f>-0.017/(F7*F7+F22*F22)*(F21*F7-F6*F22)</f>
        <v>0.0012484035848616076</v>
      </c>
      <c r="G51" s="166">
        <f>(B51*B$4+C51*C$4+D51*D$4+E51*E$4+F51*F$4)/SUM(B$4:F$4)</f>
        <v>0.0012342092672082542</v>
      </c>
      <c r="H51"/>
    </row>
    <row r="58" ht="12.75">
      <c r="A58" s="166" t="s">
        <v>151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153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156</v>
      </c>
      <c r="B62" s="166">
        <f>B7+(2/0.017)*(B8*B50-B23*B51)</f>
        <v>10000.03881028822</v>
      </c>
      <c r="C62" s="166">
        <f>C7+(2/0.017)*(C8*C50-C23*C51)</f>
        <v>9999.93091493639</v>
      </c>
      <c r="D62" s="166">
        <f>D7+(2/0.017)*(D8*D50-D23*D51)</f>
        <v>9999.943941956817</v>
      </c>
      <c r="E62" s="166">
        <f>E7+(2/0.017)*(E8*E50-E23*E51)</f>
        <v>10000.095485841926</v>
      </c>
      <c r="F62" s="166">
        <f>F7+(2/0.017)*(F8*F50-F23*F51)</f>
        <v>9999.0059243617</v>
      </c>
    </row>
    <row r="63" spans="1:6" ht="12.75">
      <c r="A63" s="166" t="s">
        <v>157</v>
      </c>
      <c r="B63" s="166">
        <f>B8+(3/0.017)*(B9*B50-B24*B51)</f>
        <v>-0.1255575802386375</v>
      </c>
      <c r="C63" s="166">
        <f>C8+(3/0.017)*(C9*C50-C24*C51)</f>
        <v>0.10260745999678396</v>
      </c>
      <c r="D63" s="166">
        <f>D8+(3/0.017)*(D9*D50-D24*D51)</f>
        <v>-0.6168199215862428</v>
      </c>
      <c r="E63" s="166">
        <f>E8+(3/0.017)*(E9*E50-E24*E51)</f>
        <v>0.08145502736091162</v>
      </c>
      <c r="F63" s="166">
        <f>F8+(3/0.017)*(F9*F50-F24*F51)</f>
        <v>-2.6268635955855633</v>
      </c>
    </row>
    <row r="64" spans="1:6" ht="12.75">
      <c r="A64" s="166" t="s">
        <v>158</v>
      </c>
      <c r="B64" s="166">
        <f>B9+(4/0.017)*(B10*B50-B25*B51)</f>
        <v>0.33181492839196053</v>
      </c>
      <c r="C64" s="166">
        <f>C9+(4/0.017)*(C10*C50-C25*C51)</f>
        <v>0.04120083936224084</v>
      </c>
      <c r="D64" s="166">
        <f>D9+(4/0.017)*(D10*D50-D25*D51)</f>
        <v>0.26685094215280025</v>
      </c>
      <c r="E64" s="166">
        <f>E9+(4/0.017)*(E10*E50-E25*E51)</f>
        <v>0.10799803837700861</v>
      </c>
      <c r="F64" s="166">
        <f>F9+(4/0.017)*(F10*F50-F25*F51)</f>
        <v>0.3977246037113258</v>
      </c>
    </row>
    <row r="65" spans="1:6" ht="12.75">
      <c r="A65" s="166" t="s">
        <v>159</v>
      </c>
      <c r="B65" s="166">
        <f>B10+(5/0.017)*(B11*B50-B26*B51)</f>
        <v>0.5297841801725784</v>
      </c>
      <c r="C65" s="166">
        <f>C10+(5/0.017)*(C11*C50-C26*C51)</f>
        <v>-0.12627205902758265</v>
      </c>
      <c r="D65" s="166">
        <f>D10+(5/0.017)*(D11*D50-D26*D51)</f>
        <v>0.38475520913816547</v>
      </c>
      <c r="E65" s="166">
        <f>E10+(5/0.017)*(E11*E50-E26*E51)</f>
        <v>0.4234264101932232</v>
      </c>
      <c r="F65" s="166">
        <f>F10+(5/0.017)*(F11*F50-F26*F51)</f>
        <v>-0.7882398350788522</v>
      </c>
    </row>
    <row r="66" spans="1:6" ht="12.75">
      <c r="A66" s="166" t="s">
        <v>160</v>
      </c>
      <c r="B66" s="166">
        <f>B11+(6/0.017)*(B12*B50-B27*B51)</f>
        <v>3.764391824619537</v>
      </c>
      <c r="C66" s="166">
        <f>C11+(6/0.017)*(C12*C50-C27*C51)</f>
        <v>4.7784926618288095</v>
      </c>
      <c r="D66" s="166">
        <f>D11+(6/0.017)*(D12*D50-D27*D51)</f>
        <v>4.90080900833897</v>
      </c>
      <c r="E66" s="166">
        <f>E11+(6/0.017)*(E12*E50-E27*E51)</f>
        <v>4.824354870973603</v>
      </c>
      <c r="F66" s="166">
        <f>F11+(6/0.017)*(F12*F50-F27*F51)</f>
        <v>15.508057319042239</v>
      </c>
    </row>
    <row r="67" spans="1:6" ht="12.75">
      <c r="A67" s="166" t="s">
        <v>161</v>
      </c>
      <c r="B67" s="166">
        <f>B12+(7/0.017)*(B13*B50-B28*B51)</f>
        <v>-0.025573570970396628</v>
      </c>
      <c r="C67" s="166">
        <f>C12+(7/0.017)*(C13*C50-C28*C51)</f>
        <v>-0.04455093483391592</v>
      </c>
      <c r="D67" s="166">
        <f>D12+(7/0.017)*(D13*D50-D28*D51)</f>
        <v>0.019628749994954134</v>
      </c>
      <c r="E67" s="166">
        <f>E12+(7/0.017)*(E13*E50-E28*E51)</f>
        <v>0.056193870162804735</v>
      </c>
      <c r="F67" s="166">
        <f>F12+(7/0.017)*(F13*F50-F28*F51)</f>
        <v>-0.23032277755923858</v>
      </c>
    </row>
    <row r="68" spans="1:6" ht="12.75">
      <c r="A68" s="166" t="s">
        <v>162</v>
      </c>
      <c r="B68" s="166">
        <f>B13+(8/0.017)*(B14*B50-B29*B51)</f>
        <v>-0.04004208282460163</v>
      </c>
      <c r="C68" s="166">
        <f>C13+(8/0.017)*(C14*C50-C29*C51)</f>
        <v>0.036619054905105426</v>
      </c>
      <c r="D68" s="166">
        <f>D13+(8/0.017)*(D14*D50-D29*D51)</f>
        <v>0.04665363822388111</v>
      </c>
      <c r="E68" s="166">
        <f>E13+(8/0.017)*(E14*E50-E29*E51)</f>
        <v>0.012300035779799757</v>
      </c>
      <c r="F68" s="166">
        <f>F13+(8/0.017)*(F14*F50-F29*F51)</f>
        <v>-0.16324872793424292</v>
      </c>
    </row>
    <row r="69" spans="1:6" ht="12.75">
      <c r="A69" s="166" t="s">
        <v>163</v>
      </c>
      <c r="B69" s="166">
        <f>B14+(9/0.017)*(B15*B50-B30*B51)</f>
        <v>0.009426104269586316</v>
      </c>
      <c r="C69" s="166">
        <f>C14+(9/0.017)*(C15*C50-C30*C51)</f>
        <v>0.021213628740015755</v>
      </c>
      <c r="D69" s="166">
        <f>D14+(9/0.017)*(D15*D50-D30*D51)</f>
        <v>0.013865508820781997</v>
      </c>
      <c r="E69" s="166">
        <f>E14+(9/0.017)*(E15*E50-E30*E51)</f>
        <v>0.03980131801853608</v>
      </c>
      <c r="F69" s="166">
        <f>F14+(9/0.017)*(F15*F50-F30*F51)</f>
        <v>-0.027016394760263324</v>
      </c>
    </row>
    <row r="70" spans="1:6" ht="12.75">
      <c r="A70" s="166" t="s">
        <v>164</v>
      </c>
      <c r="B70" s="166">
        <f>B15+(10/0.017)*(B16*B50-B31*B51)</f>
        <v>-0.4570512073840999</v>
      </c>
      <c r="C70" s="166">
        <f>C15+(10/0.017)*(C16*C50-C31*C51)</f>
        <v>-0.15961678638846163</v>
      </c>
      <c r="D70" s="166">
        <f>D15+(10/0.017)*(D16*D50-D31*D51)</f>
        <v>-0.13357705320370408</v>
      </c>
      <c r="E70" s="166">
        <f>E15+(10/0.017)*(E16*E50-E31*E51)</f>
        <v>-0.1427560852487709</v>
      </c>
      <c r="F70" s="166">
        <f>F15+(10/0.017)*(F16*F50-F31*F51)</f>
        <v>-0.32806445719475397</v>
      </c>
    </row>
    <row r="71" spans="1:6" ht="12.75">
      <c r="A71" s="166" t="s">
        <v>165</v>
      </c>
      <c r="B71" s="166">
        <f>B16+(11/0.017)*(B17*B50-B32*B51)</f>
        <v>-0.015469337498698811</v>
      </c>
      <c r="C71" s="166">
        <f>C16+(11/0.017)*(C17*C50-C32*C51)</f>
        <v>0.00037045397934863666</v>
      </c>
      <c r="D71" s="166">
        <f>D16+(11/0.017)*(D17*D50-D32*D51)</f>
        <v>0.03045701516329749</v>
      </c>
      <c r="E71" s="166">
        <f>E16+(11/0.017)*(E17*E50-E32*E51)</f>
        <v>-0.01267704912277983</v>
      </c>
      <c r="F71" s="166">
        <f>F16+(11/0.017)*(F17*F50-F32*F51)</f>
        <v>-0.02306112602221713</v>
      </c>
    </row>
    <row r="72" spans="1:6" ht="12.75">
      <c r="A72" s="166" t="s">
        <v>166</v>
      </c>
      <c r="B72" s="166">
        <f>B17+(12/0.017)*(B18*B50-B33*B51)</f>
        <v>-0.0268614558654895</v>
      </c>
      <c r="C72" s="166">
        <f>C17+(12/0.017)*(C18*C50-C33*C51)</f>
        <v>-0.029609556997153175</v>
      </c>
      <c r="D72" s="166">
        <f>D17+(12/0.017)*(D18*D50-D33*D51)</f>
        <v>-0.053742026802197765</v>
      </c>
      <c r="E72" s="166">
        <f>E17+(12/0.017)*(E18*E50-E33*E51)</f>
        <v>-0.03785827326141229</v>
      </c>
      <c r="F72" s="166">
        <f>F17+(12/0.017)*(F18*F50-F33*F51)</f>
        <v>-0.030947356098618525</v>
      </c>
    </row>
    <row r="73" spans="1:6" ht="12.75">
      <c r="A73" s="166" t="s">
        <v>167</v>
      </c>
      <c r="B73" s="166">
        <f>B18+(13/0.017)*(B19*B50-B34*B51)</f>
        <v>-0.014241221257381923</v>
      </c>
      <c r="C73" s="166">
        <f>C18+(13/0.017)*(C19*C50-C34*C51)</f>
        <v>-0.011181983663103322</v>
      </c>
      <c r="D73" s="166">
        <f>D18+(13/0.017)*(D19*D50-D34*D51)</f>
        <v>-0.014141660855997308</v>
      </c>
      <c r="E73" s="166">
        <f>E18+(13/0.017)*(E19*E50-E34*E51)</f>
        <v>-0.016268284496131505</v>
      </c>
      <c r="F73" s="166">
        <f>F18+(13/0.017)*(F19*F50-F34*F51)</f>
        <v>-0.009359685003665043</v>
      </c>
    </row>
    <row r="74" spans="1:6" ht="12.75">
      <c r="A74" s="166" t="s">
        <v>168</v>
      </c>
      <c r="B74" s="166">
        <f>B19+(14/0.017)*(B20*B50-B35*B51)</f>
        <v>-0.18881911164628398</v>
      </c>
      <c r="C74" s="166">
        <f>C19+(14/0.017)*(C20*C50-C35*C51)</f>
        <v>-0.18349804900636962</v>
      </c>
      <c r="D74" s="166">
        <f>D19+(14/0.017)*(D20*D50-D35*D51)</f>
        <v>-0.1864403526295123</v>
      </c>
      <c r="E74" s="166">
        <f>E19+(14/0.017)*(E20*E50-E35*E51)</f>
        <v>-0.18044801459893503</v>
      </c>
      <c r="F74" s="166">
        <f>F19+(14/0.017)*(F20*F50-F35*F51)</f>
        <v>-0.13352833574659215</v>
      </c>
    </row>
    <row r="75" spans="1:6" ht="12.75">
      <c r="A75" s="166" t="s">
        <v>169</v>
      </c>
      <c r="B75" s="167">
        <f>B20</f>
        <v>-0.003945409</v>
      </c>
      <c r="C75" s="167">
        <f>C20</f>
        <v>-3.285422E-05</v>
      </c>
      <c r="D75" s="167">
        <f>D20</f>
        <v>-0.003597976</v>
      </c>
      <c r="E75" s="167">
        <f>E20</f>
        <v>-0.002276365</v>
      </c>
      <c r="F75" s="167">
        <f>F20</f>
        <v>-0.002440017</v>
      </c>
    </row>
    <row r="78" ht="12.75">
      <c r="A78" s="166" t="s">
        <v>151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170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171</v>
      </c>
      <c r="B82" s="166">
        <f>B22+(2/0.017)*(B8*B51+B23*B50)</f>
        <v>-25.02763445807412</v>
      </c>
      <c r="C82" s="166">
        <f>C22+(2/0.017)*(C8*C51+C23*C50)</f>
        <v>-18.004665344761058</v>
      </c>
      <c r="D82" s="166">
        <f>D22+(2/0.017)*(D8*D51+D23*D50)</f>
        <v>-1.6428169013570046</v>
      </c>
      <c r="E82" s="166">
        <f>E22+(2/0.017)*(E8*E51+E23*E50)</f>
        <v>26.09836508912183</v>
      </c>
      <c r="F82" s="166">
        <f>F22+(2/0.017)*(F8*F51+F23*F50)</f>
        <v>14.781010175252817</v>
      </c>
    </row>
    <row r="83" spans="1:6" ht="12.75">
      <c r="A83" s="166" t="s">
        <v>172</v>
      </c>
      <c r="B83" s="166">
        <f>B23+(3/0.017)*(B9*B51+B24*B50)</f>
        <v>-0.3157451619523021</v>
      </c>
      <c r="C83" s="166">
        <f>C23+(3/0.017)*(C9*C51+C24*C50)</f>
        <v>0.45897887546809546</v>
      </c>
      <c r="D83" s="166">
        <f>D23+(3/0.017)*(D9*D51+D24*D50)</f>
        <v>0.02897805939762199</v>
      </c>
      <c r="E83" s="166">
        <f>E23+(3/0.017)*(E9*E51+E24*E50)</f>
        <v>-0.7807832983418524</v>
      </c>
      <c r="F83" s="166">
        <f>F23+(3/0.017)*(F9*F51+F24*F50)</f>
        <v>5.9813100182933745</v>
      </c>
    </row>
    <row r="84" spans="1:6" ht="12.75">
      <c r="A84" s="166" t="s">
        <v>173</v>
      </c>
      <c r="B84" s="166">
        <f>B24+(4/0.017)*(B10*B51+B25*B50)</f>
        <v>0.2243047114990137</v>
      </c>
      <c r="C84" s="166">
        <f>C24+(4/0.017)*(C10*C51+C25*C50)</f>
        <v>-0.4224414900746716</v>
      </c>
      <c r="D84" s="166">
        <f>D24+(4/0.017)*(D10*D51+D25*D50)</f>
        <v>-0.16998366212873003</v>
      </c>
      <c r="E84" s="166">
        <f>E24+(4/0.017)*(E10*E51+E25*E50)</f>
        <v>0.10878451317202359</v>
      </c>
      <c r="F84" s="166">
        <f>F24+(4/0.017)*(F10*F51+F25*F50)</f>
        <v>0.31112973056357685</v>
      </c>
    </row>
    <row r="85" spans="1:6" ht="12.75">
      <c r="A85" s="166" t="s">
        <v>174</v>
      </c>
      <c r="B85" s="166">
        <f>B25+(5/0.017)*(B11*B51+B26*B50)</f>
        <v>0.16968942373474616</v>
      </c>
      <c r="C85" s="166">
        <f>C25+(5/0.017)*(C11*C51+C26*C50)</f>
        <v>-0.14343413297969398</v>
      </c>
      <c r="D85" s="166">
        <f>D25+(5/0.017)*(D11*D51+D26*D50)</f>
        <v>-0.5409206452638369</v>
      </c>
      <c r="E85" s="166">
        <f>E25+(5/0.017)*(E11*E51+E26*E50)</f>
        <v>-0.6308036777433106</v>
      </c>
      <c r="F85" s="166">
        <f>F25+(5/0.017)*(F11*F51+F26*F50)</f>
        <v>-1.3432783400754147</v>
      </c>
    </row>
    <row r="86" spans="1:6" ht="12.75">
      <c r="A86" s="166" t="s">
        <v>175</v>
      </c>
      <c r="B86" s="166">
        <f>B26+(6/0.017)*(B12*B51+B27*B50)</f>
        <v>0.9813301233355011</v>
      </c>
      <c r="C86" s="166">
        <f>C26+(6/0.017)*(C12*C51+C27*C50)</f>
        <v>0.5146842301134801</v>
      </c>
      <c r="D86" s="166">
        <f>D26+(6/0.017)*(D12*D51+D27*D50)</f>
        <v>0.6249802226861753</v>
      </c>
      <c r="E86" s="166">
        <f>E26+(6/0.017)*(E12*E51+E27*E50)</f>
        <v>0.9124674031712661</v>
      </c>
      <c r="F86" s="166">
        <f>F26+(6/0.017)*(F12*F51+F27*F50)</f>
        <v>2.470747890916304</v>
      </c>
    </row>
    <row r="87" spans="1:6" ht="12.75">
      <c r="A87" s="166" t="s">
        <v>176</v>
      </c>
      <c r="B87" s="166">
        <f>B27+(7/0.017)*(B13*B51+B28*B50)</f>
        <v>0.24152840638433734</v>
      </c>
      <c r="C87" s="166">
        <f>C27+(7/0.017)*(C13*C51+C28*C50)</f>
        <v>-0.006863713353706573</v>
      </c>
      <c r="D87" s="166">
        <f>D27+(7/0.017)*(D13*D51+D28*D50)</f>
        <v>0.060015037653871235</v>
      </c>
      <c r="E87" s="166">
        <f>E27+(7/0.017)*(E13*E51+E28*E50)</f>
        <v>0.14097647056053528</v>
      </c>
      <c r="F87" s="166">
        <f>F27+(7/0.017)*(F13*F51+F28*F50)</f>
        <v>0.4405832354910761</v>
      </c>
    </row>
    <row r="88" spans="1:6" ht="12.75">
      <c r="A88" s="166" t="s">
        <v>177</v>
      </c>
      <c r="B88" s="166">
        <f>B28+(8/0.017)*(B14*B51+B29*B50)</f>
        <v>-0.00019397270007351364</v>
      </c>
      <c r="C88" s="166">
        <f>C28+(8/0.017)*(C14*C51+C29*C50)</f>
        <v>-0.04773604930728306</v>
      </c>
      <c r="D88" s="166">
        <f>D28+(8/0.017)*(D14*D51+D29*D50)</f>
        <v>-0.020971167903804003</v>
      </c>
      <c r="E88" s="166">
        <f>E28+(8/0.017)*(E14*E51+E29*E50)</f>
        <v>-0.003215241630308563</v>
      </c>
      <c r="F88" s="166">
        <f>F28+(8/0.017)*(F14*F51+F29*F50)</f>
        <v>-0.04277231214764139</v>
      </c>
    </row>
    <row r="89" spans="1:6" ht="12.75">
      <c r="A89" s="166" t="s">
        <v>178</v>
      </c>
      <c r="B89" s="166">
        <f>B29+(9/0.017)*(B15*B51+B30*B50)</f>
        <v>0.07812542277614928</v>
      </c>
      <c r="C89" s="166">
        <f>C29+(9/0.017)*(C15*C51+C30*C50)</f>
        <v>0.04783986770497174</v>
      </c>
      <c r="D89" s="166">
        <f>D29+(9/0.017)*(D15*D51+D30*D50)</f>
        <v>-0.00904790183117847</v>
      </c>
      <c r="E89" s="166">
        <f>E29+(9/0.017)*(E15*E51+E30*E50)</f>
        <v>0.0027842965098620054</v>
      </c>
      <c r="F89" s="166">
        <f>F29+(9/0.017)*(F15*F51+F30*F50)</f>
        <v>-0.05927891417530437</v>
      </c>
    </row>
    <row r="90" spans="1:6" ht="12.75">
      <c r="A90" s="166" t="s">
        <v>179</v>
      </c>
      <c r="B90" s="166">
        <f>B30+(10/0.017)*(B16*B51+B31*B50)</f>
        <v>0.20345705720603652</v>
      </c>
      <c r="C90" s="166">
        <f>C30+(10/0.017)*(C16*C51+C31*C50)</f>
        <v>0.15751673417282375</v>
      </c>
      <c r="D90" s="166">
        <f>D30+(10/0.017)*(D16*D51+D31*D50)</f>
        <v>0.11044673311702732</v>
      </c>
      <c r="E90" s="166">
        <f>E30+(10/0.017)*(E16*E51+E31*E50)</f>
        <v>0.12324138380419292</v>
      </c>
      <c r="F90" s="166">
        <f>F30+(10/0.017)*(F16*F51+F31*F50)</f>
        <v>0.19763272712059127</v>
      </c>
    </row>
    <row r="91" spans="1:6" ht="12.75">
      <c r="A91" s="166" t="s">
        <v>180</v>
      </c>
      <c r="B91" s="166">
        <f>B31+(11/0.017)*(B17*B51+B32*B50)</f>
        <v>0.05038052473257794</v>
      </c>
      <c r="C91" s="166">
        <f>C31+(11/0.017)*(C17*C51+C32*C50)</f>
        <v>0.016131402028816993</v>
      </c>
      <c r="D91" s="166">
        <f>D31+(11/0.017)*(D17*D51+D32*D50)</f>
        <v>0.02810621838931637</v>
      </c>
      <c r="E91" s="166">
        <f>E31+(11/0.017)*(E17*E51+E32*E50)</f>
        <v>0.05192904006483717</v>
      </c>
      <c r="F91" s="166">
        <f>F31+(11/0.017)*(F17*F51+F32*F50)</f>
        <v>0.06759683924400353</v>
      </c>
    </row>
    <row r="92" spans="1:6" ht="12.75">
      <c r="A92" s="166" t="s">
        <v>181</v>
      </c>
      <c r="B92" s="166">
        <f>B32+(12/0.017)*(B18*B51+B33*B50)</f>
        <v>-0.019148908338628305</v>
      </c>
      <c r="C92" s="166">
        <f>C32+(12/0.017)*(C18*C51+C33*C50)</f>
        <v>0.005941837511649048</v>
      </c>
      <c r="D92" s="166">
        <f>D32+(12/0.017)*(D18*D51+D33*D50)</f>
        <v>0.01381100275058364</v>
      </c>
      <c r="E92" s="166">
        <f>E32+(12/0.017)*(E18*E51+E33*E50)</f>
        <v>-0.0072561207451423484</v>
      </c>
      <c r="F92" s="166">
        <f>F32+(12/0.017)*(F18*F51+F33*F50)</f>
        <v>-0.017115751533698008</v>
      </c>
    </row>
    <row r="93" spans="1:6" ht="12.75">
      <c r="A93" s="166" t="s">
        <v>182</v>
      </c>
      <c r="B93" s="166">
        <f>B33+(13/0.017)*(B19*B51+B34*B50)</f>
        <v>-0.05668008800644045</v>
      </c>
      <c r="C93" s="166">
        <f>C33+(13/0.017)*(C19*C51+C34*C50)</f>
        <v>-0.05248467915548331</v>
      </c>
      <c r="D93" s="166">
        <f>D33+(13/0.017)*(D19*D51+D34*D50)</f>
        <v>-0.04680090996530542</v>
      </c>
      <c r="E93" s="166">
        <f>E33+(13/0.017)*(E19*E51+E34*E50)</f>
        <v>-0.0474844420655567</v>
      </c>
      <c r="F93" s="166">
        <f>F33+(13/0.017)*(F19*F51+F34*F50)</f>
        <v>-0.04645366855839121</v>
      </c>
    </row>
    <row r="94" spans="1:6" ht="12.75">
      <c r="A94" s="166" t="s">
        <v>183</v>
      </c>
      <c r="B94" s="166">
        <f>B34+(14/0.017)*(B20*B51+B35*B50)</f>
        <v>-0.0019927869034372836</v>
      </c>
      <c r="C94" s="166">
        <f>C34+(14/0.017)*(C20*C51+C35*C50)</f>
        <v>0.0074579549497199174</v>
      </c>
      <c r="D94" s="166">
        <f>D34+(14/0.017)*(D20*D51+D35*D50)</f>
        <v>0.0009486161251495021</v>
      </c>
      <c r="E94" s="166">
        <f>E34+(14/0.017)*(E20*E51+E35*E50)</f>
        <v>0.0006735648089785536</v>
      </c>
      <c r="F94" s="166">
        <f>F34+(14/0.017)*(F20*F51+F35*F50)</f>
        <v>-0.03692200164121595</v>
      </c>
    </row>
    <row r="95" spans="1:6" ht="12.75">
      <c r="A95" s="166" t="s">
        <v>184</v>
      </c>
      <c r="B95" s="167">
        <f>B35</f>
        <v>-0.001172974</v>
      </c>
      <c r="C95" s="167">
        <f>C35</f>
        <v>0.0006706731</v>
      </c>
      <c r="D95" s="167">
        <f>D35</f>
        <v>-0.0004960075</v>
      </c>
      <c r="E95" s="167">
        <f>E35</f>
        <v>-0.001566529</v>
      </c>
      <c r="F95" s="167">
        <f>F35</f>
        <v>0.004330185</v>
      </c>
    </row>
    <row r="98" ht="12.75">
      <c r="A98" s="166" t="s">
        <v>152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154</v>
      </c>
      <c r="H100" s="166" t="s">
        <v>155</v>
      </c>
      <c r="I100" s="166" t="s">
        <v>188</v>
      </c>
      <c r="K100" s="166" t="s">
        <v>185</v>
      </c>
    </row>
    <row r="101" spans="1:9" ht="12.75">
      <c r="A101" s="166" t="s">
        <v>153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156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157</v>
      </c>
      <c r="B103" s="166">
        <f>B63*10000/B62</f>
        <v>-0.12555709294794096</v>
      </c>
      <c r="C103" s="166">
        <f>C63*10000/C62</f>
        <v>0.10260816886597124</v>
      </c>
      <c r="D103" s="166">
        <f>D63*10000/D62</f>
        <v>-0.6168233793774065</v>
      </c>
      <c r="E103" s="166">
        <f>E63*10000/E62</f>
        <v>0.08145424958815158</v>
      </c>
      <c r="F103" s="166">
        <f>F63*10000/F62</f>
        <v>-2.627124751657003</v>
      </c>
      <c r="G103" s="166">
        <f>AVERAGE(C103:E103)</f>
        <v>-0.14425365364109458</v>
      </c>
      <c r="H103" s="166">
        <f>STDEV(C103:E103)</f>
        <v>0.40939404164823034</v>
      </c>
      <c r="I103" s="166">
        <f>(B103*B4+C103*C4+D103*D4+E103*E4+F103*F4)/SUM(B4:F4)</f>
        <v>-0.4745300497366112</v>
      </c>
      <c r="K103" s="166">
        <f>(LN(H103)+LN(H123))/2-LN(K114*K115^3)</f>
        <v>-4.5565056301494495</v>
      </c>
    </row>
    <row r="104" spans="1:11" ht="12.75">
      <c r="A104" s="166" t="s">
        <v>158</v>
      </c>
      <c r="B104" s="166">
        <f>B64*10000/B62</f>
        <v>0.33181364061365776</v>
      </c>
      <c r="C104" s="166">
        <f>C64*10000/C62</f>
        <v>0.041201124000468076</v>
      </c>
      <c r="D104" s="166">
        <f>D64*10000/D62</f>
        <v>0.2668524380753499</v>
      </c>
      <c r="E104" s="166">
        <f>E64*10000/E62</f>
        <v>0.1079970071584932</v>
      </c>
      <c r="F104" s="166">
        <f>F64*10000/F62</f>
        <v>0.3977641444759071</v>
      </c>
      <c r="G104" s="166">
        <f>AVERAGE(C104:E104)</f>
        <v>0.13868352307810375</v>
      </c>
      <c r="H104" s="166">
        <f>STDEV(C104:E104)</f>
        <v>0.11591322435509081</v>
      </c>
      <c r="I104" s="166">
        <f>(B104*B4+C104*C4+D104*D4+E104*E4+F104*F4)/SUM(B4:F4)</f>
        <v>0.2012608090659052</v>
      </c>
      <c r="K104" s="166">
        <f>(LN(H104)+LN(H124))/2-LN(K114*K115^4)</f>
        <v>-5.027345786101531</v>
      </c>
    </row>
    <row r="105" spans="1:11" ht="12.75">
      <c r="A105" s="166" t="s">
        <v>159</v>
      </c>
      <c r="B105" s="166">
        <f>B65*10000/B62</f>
        <v>0.5297821240728855</v>
      </c>
      <c r="C105" s="166">
        <f>C65*10000/C62</f>
        <v>-0.12627293138493234</v>
      </c>
      <c r="D105" s="166">
        <f>D65*10000/D62</f>
        <v>0.38475736601266936</v>
      </c>
      <c r="E105" s="166">
        <f>E65*10000/E62</f>
        <v>0.4234223671091018</v>
      </c>
      <c r="F105" s="166">
        <f>F65*10000/F62</f>
        <v>-0.7883181998706242</v>
      </c>
      <c r="G105" s="166">
        <f>AVERAGE(C105:E105)</f>
        <v>0.22730226724561295</v>
      </c>
      <c r="H105" s="166">
        <f>STDEV(C105:E105)</f>
        <v>0.30681478352976893</v>
      </c>
      <c r="I105" s="166">
        <f>(B105*B4+C105*C4+D105*D4+E105*E4+F105*F4)/SUM(B4:F4)</f>
        <v>0.1346548632587977</v>
      </c>
      <c r="K105" s="166">
        <f>(LN(H105)+LN(H125))/2-LN(K114*K115^5)</f>
        <v>-3.9614549668138235</v>
      </c>
    </row>
    <row r="106" spans="1:11" ht="12.75">
      <c r="A106" s="166" t="s">
        <v>160</v>
      </c>
      <c r="B106" s="166">
        <f>B66*10000/B62</f>
        <v>3.7643772149630683</v>
      </c>
      <c r="C106" s="166">
        <f>C66*10000/C62</f>
        <v>4.778525674303826</v>
      </c>
      <c r="D106" s="166">
        <f>D66*10000/D62</f>
        <v>4.900836481469281</v>
      </c>
      <c r="E106" s="166">
        <f>E66*10000/E62</f>
        <v>4.824308805654801</v>
      </c>
      <c r="F106" s="166">
        <f>F66*10000/F62</f>
        <v>15.509599090503805</v>
      </c>
      <c r="G106" s="166">
        <f>AVERAGE(C106:E106)</f>
        <v>4.834556987142636</v>
      </c>
      <c r="H106" s="166">
        <f>STDEV(C106:E106)</f>
        <v>0.061796054123394895</v>
      </c>
      <c r="I106" s="166">
        <f>(B106*B4+C106*C4+D106*D4+E106*E4+F106*F4)/SUM(B4:F4)</f>
        <v>6.112070133529265</v>
      </c>
      <c r="K106" s="166">
        <f>(LN(H106)+LN(H126))/2-LN(K114*K115^6)</f>
        <v>-4.288072730218453</v>
      </c>
    </row>
    <row r="107" spans="1:11" ht="12.75">
      <c r="A107" s="166" t="s">
        <v>161</v>
      </c>
      <c r="B107" s="166">
        <f>B67*10000/B62</f>
        <v>-0.025573471719015806</v>
      </c>
      <c r="C107" s="166">
        <f>C67*10000/C62</f>
        <v>-0.04455124261645892</v>
      </c>
      <c r="D107" s="166">
        <f>D67*10000/D62</f>
        <v>0.019628860030502456</v>
      </c>
      <c r="E107" s="166">
        <f>E67*10000/E62</f>
        <v>0.056193333596027836</v>
      </c>
      <c r="F107" s="166">
        <f>F67*10000/F62</f>
        <v>-0.23034567566169487</v>
      </c>
      <c r="G107" s="166">
        <f>AVERAGE(C107:E107)</f>
        <v>0.010423650336690455</v>
      </c>
      <c r="H107" s="166">
        <f>STDEV(C107:E107)</f>
        <v>0.05099920904473594</v>
      </c>
      <c r="I107" s="166">
        <f>(B107*B4+C107*C4+D107*D4+E107*E4+F107*F4)/SUM(B4:F4)</f>
        <v>-0.02706335492369038</v>
      </c>
      <c r="K107" s="166">
        <f>(LN(H107)+LN(H127))/2-LN(K114*K115^7)</f>
        <v>-4.302906536428261</v>
      </c>
    </row>
    <row r="108" spans="1:9" ht="12.75">
      <c r="A108" s="166" t="s">
        <v>162</v>
      </c>
      <c r="B108" s="166">
        <f>B68*10000/B62</f>
        <v>-0.04004192742072722</v>
      </c>
      <c r="C108" s="166">
        <f>C68*10000/C62</f>
        <v>0.03661930788982692</v>
      </c>
      <c r="D108" s="166">
        <f>D68*10000/D62</f>
        <v>0.046653899756513836</v>
      </c>
      <c r="E108" s="166">
        <f>E68*10000/E62</f>
        <v>0.012299918332993992</v>
      </c>
      <c r="F108" s="166">
        <f>F68*10000/F62</f>
        <v>-0.1632649577059473</v>
      </c>
      <c r="G108" s="166">
        <f>AVERAGE(C108:E108)</f>
        <v>0.031857708659778244</v>
      </c>
      <c r="H108" s="166">
        <f>STDEV(C108:E108)</f>
        <v>0.017665039777271574</v>
      </c>
      <c r="I108" s="166">
        <f>(B108*B4+C108*C4+D108*D4+E108*E4+F108*F4)/SUM(B4:F4)</f>
        <v>-0.004679247483214893</v>
      </c>
    </row>
    <row r="109" spans="1:9" ht="12.75">
      <c r="A109" s="166" t="s">
        <v>163</v>
      </c>
      <c r="B109" s="166">
        <f>B69*10000/B62</f>
        <v>0.009426067686745946</v>
      </c>
      <c r="C109" s="166">
        <f>C69*10000/C62</f>
        <v>0.021213775295517323</v>
      </c>
      <c r="D109" s="166">
        <f>D69*10000/D62</f>
        <v>0.013865586548546947</v>
      </c>
      <c r="E109" s="166">
        <f>E69*10000/E62</f>
        <v>0.039800937975928874</v>
      </c>
      <c r="F109" s="166">
        <f>F69*10000/F62</f>
        <v>-0.027019080661248786</v>
      </c>
      <c r="G109" s="166">
        <f>AVERAGE(C109:E109)</f>
        <v>0.024960099939997715</v>
      </c>
      <c r="H109" s="166">
        <f>STDEV(C109:E109)</f>
        <v>0.01336737912501293</v>
      </c>
      <c r="I109" s="166">
        <f>(B109*B4+C109*C4+D109*D4+E109*E4+F109*F4)/SUM(B4:F4)</f>
        <v>0.015749371424222818</v>
      </c>
    </row>
    <row r="110" spans="1:11" ht="12.75">
      <c r="A110" s="166" t="s">
        <v>164</v>
      </c>
      <c r="B110" s="166">
        <f>B70*10000/B62</f>
        <v>-0.4570494335620751</v>
      </c>
      <c r="C110" s="166">
        <f>C70*10000/C62</f>
        <v>-0.15961788910966385</v>
      </c>
      <c r="D110" s="166">
        <f>D70*10000/D62</f>
        <v>-0.13357780201472344</v>
      </c>
      <c r="E110" s="166">
        <f>E70*10000/E62</f>
        <v>-0.1427547221432876</v>
      </c>
      <c r="F110" s="166">
        <f>F70*10000/F62</f>
        <v>-0.32809707252543346</v>
      </c>
      <c r="G110" s="166">
        <f>AVERAGE(C110:E110)</f>
        <v>-0.1453168044225583</v>
      </c>
      <c r="H110" s="166">
        <f>STDEV(C110:E110)</f>
        <v>0.013207752768065318</v>
      </c>
      <c r="I110" s="166">
        <f>(B110*B4+C110*C4+D110*D4+E110*E4+F110*F4)/SUM(B4:F4)</f>
        <v>-0.21477442629166313</v>
      </c>
      <c r="K110" s="166">
        <f>EXP(AVERAGE(K103:K107))</f>
        <v>0.011947214429126418</v>
      </c>
    </row>
    <row r="111" spans="1:9" ht="12.75">
      <c r="A111" s="166" t="s">
        <v>165</v>
      </c>
      <c r="B111" s="166">
        <f>B71*10000/B62</f>
        <v>-0.015469277461987126</v>
      </c>
      <c r="C111" s="166">
        <f>C71*10000/C62</f>
        <v>0.0003704565386499904</v>
      </c>
      <c r="D111" s="166">
        <f>D71*10000/D62</f>
        <v>0.03045718590032173</v>
      </c>
      <c r="E111" s="166">
        <f>E71*10000/E62</f>
        <v>-0.012676928076064792</v>
      </c>
      <c r="F111" s="166">
        <f>F71*10000/F62</f>
        <v>-0.023063418700483736</v>
      </c>
      <c r="G111" s="166">
        <f>AVERAGE(C111:E111)</f>
        <v>0.006050238120968977</v>
      </c>
      <c r="H111" s="166">
        <f>STDEV(C111:E111)</f>
        <v>0.0221208699252338</v>
      </c>
      <c r="I111" s="166">
        <f>(B111*B4+C111*C4+D111*D4+E111*E4+F111*F4)/SUM(B4:F4)</f>
        <v>-0.0009589068975922992</v>
      </c>
    </row>
    <row r="112" spans="1:9" ht="12.75">
      <c r="A112" s="166" t="s">
        <v>166</v>
      </c>
      <c r="B112" s="166">
        <f>B72*10000/B62</f>
        <v>-0.02686135161580968</v>
      </c>
      <c r="C112" s="166">
        <f>C72*10000/C62</f>
        <v>-0.029609761556379233</v>
      </c>
      <c r="D112" s="166">
        <f>D72*10000/D62</f>
        <v>-0.053742328071172546</v>
      </c>
      <c r="E112" s="166">
        <f>E72*10000/E62</f>
        <v>-0.037857911771954376</v>
      </c>
      <c r="F112" s="166">
        <f>F72*10000/F62</f>
        <v>-0.03095043280574323</v>
      </c>
      <c r="G112" s="166">
        <f>AVERAGE(C112:E112)</f>
        <v>-0.040403333799835385</v>
      </c>
      <c r="H112" s="166">
        <f>STDEV(C112:E112)</f>
        <v>0.012265992484212068</v>
      </c>
      <c r="I112" s="166">
        <f>(B112*B4+C112*C4+D112*D4+E112*E4+F112*F4)/SUM(B4:F4)</f>
        <v>-0.03718165571026256</v>
      </c>
    </row>
    <row r="113" spans="1:9" ht="12.75">
      <c r="A113" s="166" t="s">
        <v>167</v>
      </c>
      <c r="B113" s="166">
        <f>B73*10000/B62</f>
        <v>-0.014241165987006268</v>
      </c>
      <c r="C113" s="166">
        <f>C73*10000/C62</f>
        <v>-0.011182060914442276</v>
      </c>
      <c r="D113" s="166">
        <f>D73*10000/D62</f>
        <v>-0.014141740131825207</v>
      </c>
      <c r="E113" s="166">
        <f>E73*10000/E62</f>
        <v>-0.01626812915853058</v>
      </c>
      <c r="F113" s="166">
        <f>F73*10000/F62</f>
        <v>-0.009360615519649802</v>
      </c>
      <c r="G113" s="166">
        <f>AVERAGE(C113:E113)</f>
        <v>-0.01386397673493269</v>
      </c>
      <c r="H113" s="166">
        <f>STDEV(C113:E113)</f>
        <v>0.0025543858213611242</v>
      </c>
      <c r="I113" s="166">
        <f>(B113*B4+C113*C4+D113*D4+E113*E4+F113*F4)/SUM(B4:F4)</f>
        <v>-0.013314146166881612</v>
      </c>
    </row>
    <row r="114" spans="1:11" ht="12.75">
      <c r="A114" s="166" t="s">
        <v>168</v>
      </c>
      <c r="B114" s="166">
        <f>B74*10000/B62</f>
        <v>-0.18881837883671357</v>
      </c>
      <c r="C114" s="166">
        <f>C74*10000/C62</f>
        <v>-0.18349931671256636</v>
      </c>
      <c r="D114" s="166">
        <f>D74*10000/D62</f>
        <v>-0.1864413977835051</v>
      </c>
      <c r="E114" s="166">
        <f>E74*10000/E62</f>
        <v>-0.18044629159232753</v>
      </c>
      <c r="F114" s="166">
        <f>F74*10000/F62</f>
        <v>-0.133541610792791</v>
      </c>
      <c r="G114" s="166">
        <f>AVERAGE(C114:E114)</f>
        <v>-0.18346233536279966</v>
      </c>
      <c r="H114" s="166">
        <f>STDEV(C114:E114)</f>
        <v>0.0029977241827849528</v>
      </c>
      <c r="I114" s="166">
        <f>(B114*B4+C114*C4+D114*D4+E114*E4+F114*F4)/SUM(B4:F4)</f>
        <v>-0.17753862073581633</v>
      </c>
      <c r="J114" s="166" t="s">
        <v>186</v>
      </c>
      <c r="K114" s="166">
        <v>285</v>
      </c>
    </row>
    <row r="115" spans="1:11" ht="12.75">
      <c r="A115" s="166" t="s">
        <v>169</v>
      </c>
      <c r="B115" s="166">
        <f>B75*10000/B62</f>
        <v>-0.003945393687813384</v>
      </c>
      <c r="C115" s="166">
        <f>C75*10000/C62</f>
        <v>-3.285444697515591E-05</v>
      </c>
      <c r="D115" s="166">
        <f>D75*10000/D62</f>
        <v>-0.003597996169662465</v>
      </c>
      <c r="E115" s="166">
        <f>E75*10000/E62</f>
        <v>-0.0022763432641446906</v>
      </c>
      <c r="F115" s="166">
        <f>F75*10000/F62</f>
        <v>-0.0024402595802599865</v>
      </c>
      <c r="G115" s="166">
        <f>AVERAGE(C115:E115)</f>
        <v>-0.001969064626927437</v>
      </c>
      <c r="H115" s="166">
        <f>STDEV(C115:E115)</f>
        <v>0.0018023246090477232</v>
      </c>
      <c r="I115" s="166">
        <f>(B115*B4+C115*C4+D115*D4+E115*E4+F115*F4)/SUM(B4:F4)</f>
        <v>-0.0023169500573498136</v>
      </c>
      <c r="J115" s="166" t="s">
        <v>187</v>
      </c>
      <c r="K115" s="166">
        <v>0.5536</v>
      </c>
    </row>
    <row r="118" ht="12.75">
      <c r="A118" s="166" t="s">
        <v>152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154</v>
      </c>
      <c r="H120" s="166" t="s">
        <v>155</v>
      </c>
      <c r="I120" s="166" t="s">
        <v>188</v>
      </c>
    </row>
    <row r="121" spans="1:9" ht="12.75">
      <c r="A121" s="166" t="s">
        <v>170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171</v>
      </c>
      <c r="B122" s="166">
        <f>B82*10000/B62</f>
        <v>-25.027537325480417</v>
      </c>
      <c r="C122" s="166">
        <f>C82*10000/C62</f>
        <v>-18.00478973096544</v>
      </c>
      <c r="D122" s="166">
        <f>D82*10000/D62</f>
        <v>-1.64282611071871</v>
      </c>
      <c r="E122" s="166">
        <f>E82*10000/E62</f>
        <v>26.098115889064996</v>
      </c>
      <c r="F122" s="166">
        <f>F82*10000/F62</f>
        <v>14.782479665543734</v>
      </c>
      <c r="G122" s="166">
        <f>AVERAGE(C122:E122)</f>
        <v>2.150166682460282</v>
      </c>
      <c r="H122" s="166">
        <f>STDEV(C122:E122)</f>
        <v>22.294767699600705</v>
      </c>
      <c r="I122" s="166">
        <f>(B122*B4+C122*C4+D122*D4+E122*E4+F122*F4)/SUM(B4:F4)</f>
        <v>-0.07458027208628831</v>
      </c>
    </row>
    <row r="123" spans="1:9" ht="12.75">
      <c r="A123" s="166" t="s">
        <v>172</v>
      </c>
      <c r="B123" s="166">
        <f>B83*10000/B62</f>
        <v>-0.31574393654098404</v>
      </c>
      <c r="C123" s="166">
        <f>C83*10000/C62</f>
        <v>0.45898204634848216</v>
      </c>
      <c r="D123" s="166">
        <f>D83*10000/D62</f>
        <v>0.028978221843863138</v>
      </c>
      <c r="E123" s="166">
        <f>E83*10000/E62</f>
        <v>-0.7807758430379796</v>
      </c>
      <c r="F123" s="166">
        <f>F83*10000/F62</f>
        <v>5.981904664863173</v>
      </c>
      <c r="G123" s="166">
        <f>AVERAGE(C123:E123)</f>
        <v>-0.09760519161521146</v>
      </c>
      <c r="H123" s="166">
        <f>STDEV(C123:E123)</f>
        <v>0.6294977573400932</v>
      </c>
      <c r="I123" s="166">
        <f>(B123*B4+C123*C4+D123*D4+E123*E4+F123*F4)/SUM(B4:F4)</f>
        <v>0.6863954996588287</v>
      </c>
    </row>
    <row r="124" spans="1:9" ht="12.75">
      <c r="A124" s="166" t="s">
        <v>173</v>
      </c>
      <c r="B124" s="166">
        <f>B84*10000/B62</f>
        <v>0.22430384096934203</v>
      </c>
      <c r="C124" s="166">
        <f>C84*10000/C62</f>
        <v>-0.42244440853455506</v>
      </c>
      <c r="D124" s="166">
        <f>D84*10000/D62</f>
        <v>-0.16998461502921902</v>
      </c>
      <c r="E124" s="166">
        <f>E84*10000/E62</f>
        <v>0.1087834744438591</v>
      </c>
      <c r="F124" s="166">
        <f>F84*10000/F62</f>
        <v>0.31116066228697453</v>
      </c>
      <c r="G124" s="166">
        <f>AVERAGE(C124:E124)</f>
        <v>-0.16121518303997168</v>
      </c>
      <c r="H124" s="166">
        <f>STDEV(C124:E124)</f>
        <v>0.2657224926807899</v>
      </c>
      <c r="I124" s="166">
        <f>(B124*B4+C124*C4+D124*D4+E124*E4+F124*F4)/SUM(B4:F4)</f>
        <v>-0.04229576973966286</v>
      </c>
    </row>
    <row r="125" spans="1:9" ht="12.75">
      <c r="A125" s="166" t="s">
        <v>174</v>
      </c>
      <c r="B125" s="166">
        <f>B85*10000/B62</f>
        <v>0.16968876516775774</v>
      </c>
      <c r="C125" s="166">
        <f>C85*10000/C62</f>
        <v>-0.14343512390215984</v>
      </c>
      <c r="D125" s="166">
        <f>D85*10000/D62</f>
        <v>-0.5409236775761245</v>
      </c>
      <c r="E125" s="166">
        <f>E85*10000/E62</f>
        <v>-0.6307976545187979</v>
      </c>
      <c r="F125" s="166">
        <f>F85*10000/F62</f>
        <v>-1.3434118853781603</v>
      </c>
      <c r="G125" s="166">
        <f>AVERAGE(C125:E125)</f>
        <v>-0.43838548533236077</v>
      </c>
      <c r="H125" s="166">
        <f>STDEV(C125:E125)</f>
        <v>0.25935712774806796</v>
      </c>
      <c r="I125" s="166">
        <f>(B125*B4+C125*C4+D125*D4+E125*E4+F125*F4)/SUM(B4:F4)</f>
        <v>-0.47208580906747427</v>
      </c>
    </row>
    <row r="126" spans="1:9" ht="12.75">
      <c r="A126" s="166" t="s">
        <v>175</v>
      </c>
      <c r="B126" s="166">
        <f>B86*10000/B62</f>
        <v>0.9813263147797895</v>
      </c>
      <c r="C126" s="166">
        <f>C86*10000/C62</f>
        <v>0.5146877858373224</v>
      </c>
      <c r="D126" s="166">
        <f>D86*10000/D62</f>
        <v>0.6249837262226465</v>
      </c>
      <c r="E126" s="166">
        <f>E86*10000/E62</f>
        <v>0.9124586904826377</v>
      </c>
      <c r="F126" s="166">
        <f>F86*10000/F62</f>
        <v>2.4709935263629994</v>
      </c>
      <c r="G126" s="166">
        <f>AVERAGE(C126:E126)</f>
        <v>0.6840434008475356</v>
      </c>
      <c r="H126" s="166">
        <f>STDEV(C126:E126)</f>
        <v>0.205356901565753</v>
      </c>
      <c r="I126" s="166">
        <f>(B126*B4+C126*C4+D126*D4+E126*E4+F126*F4)/SUM(B4:F4)</f>
        <v>0.9665701901525025</v>
      </c>
    </row>
    <row r="127" spans="1:9" ht="12.75">
      <c r="A127" s="166" t="s">
        <v>176</v>
      </c>
      <c r="B127" s="166">
        <f>B87*10000/B62</f>
        <v>0.2415274690092688</v>
      </c>
      <c r="C127" s="166">
        <f>C87*10000/C62</f>
        <v>-0.006863760772041527</v>
      </c>
      <c r="D127" s="166">
        <f>D87*10000/D62</f>
        <v>0.06001537408831447</v>
      </c>
      <c r="E127" s="166">
        <f>E87*10000/E62</f>
        <v>0.14097512444769042</v>
      </c>
      <c r="F127" s="166">
        <f>F87*10000/F62</f>
        <v>0.44062703715139695</v>
      </c>
      <c r="G127" s="166">
        <f>AVERAGE(C127:E127)</f>
        <v>0.06470891258798779</v>
      </c>
      <c r="H127" s="166">
        <f>STDEV(C127:E127)</f>
        <v>0.07403111490102797</v>
      </c>
      <c r="I127" s="166">
        <f>(B127*B4+C127*C4+D127*D4+E127*E4+F127*F4)/SUM(B4:F4)</f>
        <v>0.14061577813773593</v>
      </c>
    </row>
    <row r="128" spans="1:9" ht="12.75">
      <c r="A128" s="166" t="s">
        <v>177</v>
      </c>
      <c r="B128" s="166">
        <f>B88*10000/B62</f>
        <v>-0.00019397194726279563</v>
      </c>
      <c r="C128" s="166">
        <f>C88*10000/C62</f>
        <v>-0.04773637909436169</v>
      </c>
      <c r="D128" s="166">
        <f>D88*10000/D62</f>
        <v>-0.02097128546472662</v>
      </c>
      <c r="E128" s="166">
        <f>E88*10000/E62</f>
        <v>-0.0032152109295963045</v>
      </c>
      <c r="F128" s="166">
        <f>F88*10000/F62</f>
        <v>-0.042776564461703546</v>
      </c>
      <c r="G128" s="166">
        <f>AVERAGE(C128:E128)</f>
        <v>-0.023974291829561536</v>
      </c>
      <c r="H128" s="166">
        <f>STDEV(C128:E128)</f>
        <v>0.022411986505199828</v>
      </c>
      <c r="I128" s="166">
        <f>(B128*B4+C128*C4+D128*D4+E128*E4+F128*F4)/SUM(B4:F4)</f>
        <v>-0.023069632050842698</v>
      </c>
    </row>
    <row r="129" spans="1:9" ht="12.75">
      <c r="A129" s="166" t="s">
        <v>178</v>
      </c>
      <c r="B129" s="166">
        <f>B89*10000/B62</f>
        <v>0.0781251195703085</v>
      </c>
      <c r="C129" s="166">
        <f>C89*10000/C62</f>
        <v>0.04784019820928538</v>
      </c>
      <c r="D129" s="166">
        <f>D89*10000/D62</f>
        <v>-0.00904795255222996</v>
      </c>
      <c r="E129" s="166">
        <f>E89*10000/E62</f>
        <v>0.002784269924026221</v>
      </c>
      <c r="F129" s="166">
        <f>F89*10000/F62</f>
        <v>-0.05928480753359342</v>
      </c>
      <c r="G129" s="166">
        <f>AVERAGE(C129:E129)</f>
        <v>0.013858838527027214</v>
      </c>
      <c r="H129" s="166">
        <f>STDEV(C129:E129)</f>
        <v>0.030017494508588757</v>
      </c>
      <c r="I129" s="166">
        <f>(B129*B4+C129*C4+D129*D4+E129*E4+F129*F4)/SUM(B4:F4)</f>
        <v>0.013316835104714129</v>
      </c>
    </row>
    <row r="130" spans="1:9" ht="12.75">
      <c r="A130" s="166" t="s">
        <v>179</v>
      </c>
      <c r="B130" s="166">
        <f>B90*10000/B62</f>
        <v>0.20345626758639798</v>
      </c>
      <c r="C130" s="166">
        <f>C90*10000/C62</f>
        <v>0.15751782238570167</v>
      </c>
      <c r="D130" s="166">
        <f>D90*10000/D62</f>
        <v>0.11044735226327158</v>
      </c>
      <c r="E130" s="166">
        <f>E90*10000/E62</f>
        <v>0.12324020703470014</v>
      </c>
      <c r="F130" s="166">
        <f>F90*10000/F62</f>
        <v>0.19765237526170126</v>
      </c>
      <c r="G130" s="166">
        <f>AVERAGE(C130:E130)</f>
        <v>0.13040179389455778</v>
      </c>
      <c r="H130" s="166">
        <f>STDEV(C130:E130)</f>
        <v>0.024338724990231375</v>
      </c>
      <c r="I130" s="166">
        <f>(B130*B4+C130*C4+D130*D4+E130*E4+F130*F4)/SUM(B4:F4)</f>
        <v>0.14995662245570657</v>
      </c>
    </row>
    <row r="131" spans="1:9" ht="12.75">
      <c r="A131" s="166" t="s">
        <v>180</v>
      </c>
      <c r="B131" s="166">
        <f>B91*10000/B62</f>
        <v>0.05038032920506823</v>
      </c>
      <c r="C131" s="166">
        <f>C91*10000/C62</f>
        <v>0.016131513473480436</v>
      </c>
      <c r="D131" s="166">
        <f>D91*10000/D62</f>
        <v>0.028106375948160033</v>
      </c>
      <c r="E131" s="166">
        <f>E91*10000/E62</f>
        <v>0.05192854422076068</v>
      </c>
      <c r="F131" s="166">
        <f>F91*10000/F62</f>
        <v>0.06760355954916455</v>
      </c>
      <c r="G131" s="166">
        <f>AVERAGE(C131:E131)</f>
        <v>0.03205547788080038</v>
      </c>
      <c r="H131" s="166">
        <f>STDEV(C131:E131)</f>
        <v>0.01822233264805083</v>
      </c>
      <c r="I131" s="166">
        <f>(B131*B4+C131*C4+D131*D4+E131*E4+F131*F4)/SUM(B4:F4)</f>
        <v>0.03946440514163514</v>
      </c>
    </row>
    <row r="132" spans="1:9" ht="12.75">
      <c r="A132" s="166" t="s">
        <v>181</v>
      </c>
      <c r="B132" s="166">
        <f>B92*10000/B62</f>
        <v>-0.01914883402145156</v>
      </c>
      <c r="C132" s="166">
        <f>C92*10000/C62</f>
        <v>0.005941878561154883</v>
      </c>
      <c r="D132" s="166">
        <f>D92*10000/D62</f>
        <v>0.013811080172796513</v>
      </c>
      <c r="E132" s="166">
        <f>E92*10000/E62</f>
        <v>-0.0072560514601240755</v>
      </c>
      <c r="F132" s="166">
        <f>F92*10000/F62</f>
        <v>-0.017117453138013432</v>
      </c>
      <c r="G132" s="166">
        <f>AVERAGE(C132:E132)</f>
        <v>0.004165635757942441</v>
      </c>
      <c r="H132" s="166">
        <f>STDEV(C132:E132)</f>
        <v>0.010645294156653155</v>
      </c>
      <c r="I132" s="166">
        <f>(B132*B4+C132*C4+D132*D4+E132*E4+F132*F4)/SUM(B4:F4)</f>
        <v>-0.00205057182790723</v>
      </c>
    </row>
    <row r="133" spans="1:9" ht="12.75">
      <c r="A133" s="166" t="s">
        <v>182</v>
      </c>
      <c r="B133" s="166">
        <f>B93*10000/B62</f>
        <v>-0.05667986803023899</v>
      </c>
      <c r="C133" s="166">
        <f>C93*10000/C62</f>
        <v>-0.05248504174872808</v>
      </c>
      <c r="D133" s="166">
        <f>D93*10000/D62</f>
        <v>-0.04680117232351933</v>
      </c>
      <c r="E133" s="166">
        <f>E93*10000/E62</f>
        <v>-0.04748398866069317</v>
      </c>
      <c r="F133" s="166">
        <f>F93*10000/F62</f>
        <v>-0.04645828686350803</v>
      </c>
      <c r="G133" s="166">
        <f>AVERAGE(C133:E133)</f>
        <v>-0.04892340091098019</v>
      </c>
      <c r="H133" s="166">
        <f>STDEV(C133:E133)</f>
        <v>0.0031033084974608884</v>
      </c>
      <c r="I133" s="166">
        <f>(B133*B4+C133*C4+D133*D4+E133*E4+F133*F4)/SUM(B4:F4)</f>
        <v>-0.04971132495852893</v>
      </c>
    </row>
    <row r="134" spans="1:9" ht="12.75">
      <c r="A134" s="166" t="s">
        <v>183</v>
      </c>
      <c r="B134" s="166">
        <f>B94*10000/B62</f>
        <v>-0.001992779169403891</v>
      </c>
      <c r="C134" s="166">
        <f>C94*10000/C62</f>
        <v>0.0074580064734050796</v>
      </c>
      <c r="D134" s="166">
        <f>D94*10000/D62</f>
        <v>0.0009486214429356833</v>
      </c>
      <c r="E134" s="166">
        <f>E94*10000/E62</f>
        <v>0.0006735583774496778</v>
      </c>
      <c r="F134" s="166">
        <f>F94*10000/F62</f>
        <v>-0.0369256723323453</v>
      </c>
      <c r="G134" s="166">
        <f>AVERAGE(C134:E134)</f>
        <v>0.003026728764596814</v>
      </c>
      <c r="H134" s="166">
        <f>STDEV(C134:E134)</f>
        <v>0.003840062697656695</v>
      </c>
      <c r="I134" s="166">
        <f>(B134*B4+C134*C4+D134*D4+E134*E4+F134*F4)/SUM(B4:F4)</f>
        <v>-0.0030551417447706375</v>
      </c>
    </row>
    <row r="135" spans="1:9" ht="12.75">
      <c r="A135" s="166" t="s">
        <v>184</v>
      </c>
      <c r="B135" s="166">
        <f>B95*10000/B62</f>
        <v>-0.0011729694476717662</v>
      </c>
      <c r="C135" s="166">
        <f>C95*10000/C62</f>
        <v>0.0006706777333813873</v>
      </c>
      <c r="D135" s="166">
        <f>D95*10000/D62</f>
        <v>-0.0004960102805365726</v>
      </c>
      <c r="E135" s="166">
        <f>E95*10000/E62</f>
        <v>-0.001566514042008781</v>
      </c>
      <c r="F135" s="166">
        <f>F95*10000/F62</f>
        <v>0.004330615495936336</v>
      </c>
      <c r="G135" s="166">
        <f>AVERAGE(C135:E135)</f>
        <v>-0.0004639488630546554</v>
      </c>
      <c r="H135" s="166">
        <f>STDEV(C135:E135)</f>
        <v>0.001118940441148038</v>
      </c>
      <c r="I135" s="166">
        <f>(B135*B4+C135*C4+D135*D4+E135*E4+F135*F4)/SUM(B4:F4)</f>
        <v>7.698716142210165E-05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2003-09-26T12:29:26Z</dcterms:modified>
  <cp:category/>
  <cp:version/>
  <cp:contentType/>
  <cp:contentStatus/>
</cp:coreProperties>
</file>