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790" windowHeight="2205" tabRatio="1000" firstSheet="3" activeTab="7"/>
  </bookViews>
  <sheets>
    <sheet name="Sommaire" sheetId="1" r:id="rId1"/>
    <sheet name="HCMQAP014_02_pos1_aper2" sheetId="2" r:id="rId2"/>
    <sheet name="HCMQAP014_02_pos2_aper2" sheetId="3" r:id="rId3"/>
    <sheet name="HCMQAP014_02_pos3_aper2" sheetId="4" r:id="rId4"/>
    <sheet name="HCMQAP014_02_pos4_aper2" sheetId="5" r:id="rId5"/>
    <sheet name="HCMQAP014_02_pos5_aper2" sheetId="6" r:id="rId6"/>
    <sheet name="Lmag_hcmqap" sheetId="7" r:id="rId7"/>
    <sheet name="Result_HCMQAP" sheetId="8" r:id="rId8"/>
  </sheets>
  <definedNames>
    <definedName name="_xlnm.Print_Area" localSheetId="1">'HCMQAP014_02_pos1_aper2'!$A$1:$N$28</definedName>
    <definedName name="_xlnm.Print_Area" localSheetId="2">'HCMQAP014_02_pos2_aper2'!$A$1:$N$28</definedName>
    <definedName name="_xlnm.Print_Area" localSheetId="3">'HCMQAP014_02_pos3_aper2'!$A$1:$N$28</definedName>
    <definedName name="_xlnm.Print_Area" localSheetId="4">'HCMQAP014_02_pos4_aper2'!$A$1:$N$28</definedName>
    <definedName name="_xlnm.Print_Area" localSheetId="5">'HCMQAP014_02_pos5_aper2'!$A$1:$N$28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<sst xmlns="http://schemas.openxmlformats.org/spreadsheetml/2006/main" count="520" uniqueCount="190">
  <si>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</si>
  <si>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</si>
  <si>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</si>
  <si>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</si>
  <si>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</si>
  <si>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</si>
  <si>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</si>
  <si>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</si>
  <si>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</si>
  <si>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</si>
  <si>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</si>
  <si>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</si>
  <si>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</si>
  <si>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</si>
  <si>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</si>
  <si>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hcmqap014_02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</si>
  <si>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</si>
  <si>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</si>
  <si>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</si>
  <si>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</si>
  <si>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</si>
  <si>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</si>
  <si>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</si>
  <si>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</si>
  <si>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</si>
  <si>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</si>
  <si>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</si>
  <si>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</si>
  <si>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</si>
  <si>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</si>
  <si>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</si>
  <si>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</si>
  <si>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</si>
  <si>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</si>
  <si>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</si>
  <si>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</si>
  <si>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</si>
  <si>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</si>
  <si>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</si>
  <si>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</si>
  <si>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</si>
  <si>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</si>
  <si>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</si>
  <si>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</si>
  <si>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</si>
  <si>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</si>
  <si>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</si>
  <si>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</si>
  <si>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</si>
  <si>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</si>
  <si>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</si>
  <si>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</si>
  <si>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</si>
  <si>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</si>
  <si>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</si>
  <si>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</si>
  <si>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bobine tournée de 90° trigo vue cote connexion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</si>
  <si>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</si>
  <si>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</si>
  <si>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</si>
  <si>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2.243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</si>
  <si>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</si>
  <si>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</si>
  <si>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</si>
  <si>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</si>
  <si>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</si>
  <si>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</si>
  <si>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</si>
  <si>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</si>
  <si>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HCMQAP014_02_pos1_aper2</t>
  </si>
  <si>
    <t>19/12/20</t>
  </si>
  <si>
    <t>±12.5</t>
  </si>
  <si>
    <t>THCMQAP014_02_pos1_aper2.xls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</si>
  <si>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3.767 mT)</t>
    </r>
  </si>
  <si>
    <t>HCMQAP014_02_pos2_aper2</t>
  </si>
  <si>
    <t>THCMQAP014_02_pos2_aper2.xls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</si>
  <si>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3.766 mT)</t>
    </r>
  </si>
  <si>
    <t>HCMQAP014_02_pos3_aper2</t>
  </si>
  <si>
    <t>THCMQAP014_02_pos3_aper2.xls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</si>
  <si>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3.765 mT)</t>
    </r>
  </si>
  <si>
    <t>HCMQAP014_02_pos4_aper2</t>
  </si>
  <si>
    <t>THCMQAP014_02_pos4_aper2.xls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</si>
  <si>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2.115 mT)</t>
    </r>
  </si>
  <si>
    <t>HCMQAP014_02_pos5_aper2</t>
  </si>
  <si>
    <t>THCMQAP014_02_pos5_aper2.xls</t>
  </si>
  <si>
    <t>Sommaire : Valeurs intégrales calculées avec les fichiers: HCMQAP014_02_pos1_aper2+HCMQAP014_02_pos2_aper2+HCMQAP014_02_pos3_aper2+HCMQAP014_02_pos4_aper2+HCMQAP014_02_pos5_aper2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</si>
  <si>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</si>
  <si>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</si>
  <si>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</si>
  <si>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</si>
  <si>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</si>
  <si>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</si>
  <si>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</si>
  <si>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</si>
  <si>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</si>
  <si>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</si>
  <si>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</si>
  <si>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</si>
  <si>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</si>
  <si>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</si>
  <si>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</si>
  <si>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</si>
  <si>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</si>
  <si>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</si>
  <si>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</si>
  <si>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</si>
  <si>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</si>
  <si>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</si>
  <si>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</si>
  <si>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</si>
  <si>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</si>
  <si>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</si>
  <si>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</si>
  <si>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</si>
  <si>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</si>
  <si>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</si>
  <si>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</si>
  <si>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</si>
  <si>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</si>
  <si>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</si>
  <si>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</si>
  <si>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</si>
  <si>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</si>
  <si>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</si>
  <si>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</si>
  <si>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</si>
  <si>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</si>
  <si>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</si>
  <si>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</si>
  <si>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=3.766</t>
    </r>
  </si>
  <si>
    <t>Gradient (T/m)</t>
  </si>
  <si>
    <t xml:space="preserve"> Thu 19/12/2002       14:44:35</t>
  </si>
  <si>
    <t>LISSNER</t>
  </si>
  <si>
    <t>HCMQAP014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</si>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</sst>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5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3" borderId="6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0.8660014</c:v>
                </c:pt>
                <c:pt idx="1">
                  <c:v>-1.18353608</c:v>
                </c:pt>
                <c:pt idx="2">
                  <c:v>-0.75591049</c:v>
                </c:pt>
                <c:pt idx="3">
                  <c:v>-0.9342695099999998</c:v>
                </c:pt>
                <c:pt idx="4">
                  <c:v>6.8859428000000005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-0.4433838123</c:v>
                </c:pt>
                <c:pt idx="1">
                  <c:v>-0.2242476</c:v>
                </c:pt>
                <c:pt idx="2">
                  <c:v>-0.3418784292</c:v>
                </c:pt>
                <c:pt idx="3">
                  <c:v>-0.57959425</c:v>
                </c:pt>
                <c:pt idx="4">
                  <c:v>1.6119755000000002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4.5531920999999995</c:v>
                </c:pt>
                <c:pt idx="1">
                  <c:v>4.658068</c:v>
                </c:pt>
                <c:pt idx="2">
                  <c:v>4.832023600000001</c:v>
                </c:pt>
                <c:pt idx="3">
                  <c:v>4.754443499999999</c:v>
                </c:pt>
                <c:pt idx="4">
                  <c:v>15.371331000000001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1.9490770999999998</c:v>
                </c:pt>
                <c:pt idx="1">
                  <c:v>0.84543099</c:v>
                </c:pt>
                <c:pt idx="2">
                  <c:v>0.6018972</c:v>
                </c:pt>
                <c:pt idx="3">
                  <c:v>0.43034302999999996</c:v>
                </c:pt>
                <c:pt idx="4">
                  <c:v>2.0484601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-0.41121509000000006</c:v>
                </c:pt>
                <c:pt idx="1">
                  <c:v>-0.107735198</c:v>
                </c:pt>
                <c:pt idx="2">
                  <c:v>-0.098644012</c:v>
                </c:pt>
                <c:pt idx="3">
                  <c:v>-0.092048871</c:v>
                </c:pt>
                <c:pt idx="4">
                  <c:v>-0.38518203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0.20467803</c:v>
                </c:pt>
                <c:pt idx="1">
                  <c:v>0.14520999</c:v>
                </c:pt>
                <c:pt idx="2">
                  <c:v>0.05558342000000001</c:v>
                </c:pt>
                <c:pt idx="3">
                  <c:v>0.092925251</c:v>
                </c:pt>
                <c:pt idx="4">
                  <c:v>0.19768798999999998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314370"/>
        <c:crosses val="autoZero"/>
        <c:auto val="1"/>
        <c:lblOffset val="100"/>
        <c:noMultiLvlLbl val="0"/>
      </c:catAx>
      <c:valAx>
        <c:axId val="2731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52307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1287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1287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77</v>
      </c>
      <c r="H4" s="25">
        <v>1287</v>
      </c>
      <c r="I4" s="27" t="s">
        <v>78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80</v>
      </c>
      <c r="H5" s="25">
        <v>1287</v>
      </c>
      <c r="I5" s="27" t="s">
        <v>81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5</v>
      </c>
      <c r="F6" s="26"/>
      <c r="G6" s="26" t="s">
        <v>83</v>
      </c>
      <c r="H6" s="25">
        <v>1287</v>
      </c>
      <c r="I6" s="27" t="s">
        <v>84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85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1.1531436E-05</v>
      </c>
      <c r="L2" s="54">
        <v>1.4745042758172825E-07</v>
      </c>
      <c r="M2" s="54">
        <v>-5.952641699999999E-05</v>
      </c>
      <c r="N2" s="55">
        <v>2.181888846784982E-07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-3.157013000000001E-05</v>
      </c>
      <c r="L3" s="54">
        <v>1.4027709766702062E-07</v>
      </c>
      <c r="M3" s="54">
        <v>1.3950110999999999E-05</v>
      </c>
      <c r="N3" s="55">
        <v>8.095236997179068E-08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0.0022425305197933854</v>
      </c>
      <c r="L4" s="54">
        <v>-2.082368783494526E-05</v>
      </c>
      <c r="M4" s="54">
        <v>4.950617920168254E-08</v>
      </c>
      <c r="N4" s="55">
        <v>-4.6427661</v>
      </c>
    </row>
    <row r="5" spans="1:14" ht="15" customHeight="1" thickBot="1">
      <c r="A5" t="s">
        <v>18</v>
      </c>
      <c r="B5" s="58">
        <v>37609.592685185184</v>
      </c>
      <c r="D5" s="59"/>
      <c r="E5" s="60" t="s">
        <v>60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0.8660014</v>
      </c>
      <c r="E8" s="77">
        <v>0.02250411707436891</v>
      </c>
      <c r="F8" s="77">
        <v>-0.4433838123</v>
      </c>
      <c r="G8" s="77">
        <v>0.03571453835154936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-0.214604972</v>
      </c>
      <c r="E9" s="79">
        <v>0.022790000874834484</v>
      </c>
      <c r="F9" s="79">
        <v>0.7605504700000001</v>
      </c>
      <c r="G9" s="79">
        <v>0.022594940801591967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0.8696417000000001</v>
      </c>
      <c r="E10" s="79">
        <v>0.016694199465238854</v>
      </c>
      <c r="F10" s="79">
        <v>-0.31253359999999997</v>
      </c>
      <c r="G10" s="79">
        <v>0.013306865878599205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4.5531920999999995</v>
      </c>
      <c r="E11" s="77">
        <v>0.008320479622058851</v>
      </c>
      <c r="F11" s="83">
        <v>1.9490770999999998</v>
      </c>
      <c r="G11" s="77">
        <v>0.014877908117078504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-0.08453189000000001</v>
      </c>
      <c r="E12" s="79">
        <v>0.009090007507344386</v>
      </c>
      <c r="F12" s="79">
        <v>0.17327198900000002</v>
      </c>
      <c r="G12" s="79">
        <v>0.009164822539495757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19.335938</v>
      </c>
      <c r="D13" s="82">
        <v>0.08977738499999999</v>
      </c>
      <c r="E13" s="79">
        <v>0.0037059673259546354</v>
      </c>
      <c r="F13" s="79">
        <v>0.035542647999999996</v>
      </c>
      <c r="G13" s="79">
        <v>0.008683259501951793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0.0948481615</v>
      </c>
      <c r="E14" s="79">
        <v>0.0014721330074855738</v>
      </c>
      <c r="F14" s="79">
        <v>0.25601820000000003</v>
      </c>
      <c r="G14" s="79">
        <v>0.0067523832344591195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-0.41121509000000006</v>
      </c>
      <c r="E15" s="77">
        <v>0.0020292391745172474</v>
      </c>
      <c r="F15" s="77">
        <v>0.20467803</v>
      </c>
      <c r="G15" s="77">
        <v>0.001808042900652699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-0.00995850194</v>
      </c>
      <c r="E16" s="79">
        <v>0.0010074015922796112</v>
      </c>
      <c r="F16" s="79">
        <v>0.012297482</v>
      </c>
      <c r="G16" s="79">
        <v>0.00442405606705385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0.382999986410141</v>
      </c>
      <c r="D17" s="82">
        <v>0.041900421</v>
      </c>
      <c r="E17" s="79">
        <v>0.0030166786539278447</v>
      </c>
      <c r="F17" s="79">
        <v>0.025269368000000004</v>
      </c>
      <c r="G17" s="79">
        <v>0.0032400484884775736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5.085999965667725</v>
      </c>
      <c r="D18" s="82">
        <v>-0.011329899099999999</v>
      </c>
      <c r="E18" s="79">
        <v>0.001477788164241196</v>
      </c>
      <c r="F18" s="79">
        <v>0.08809480900000002</v>
      </c>
      <c r="G18" s="79">
        <v>0.0021398934024690693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0.14800000190734863</v>
      </c>
      <c r="D19" s="86">
        <v>-0.18643489</v>
      </c>
      <c r="E19" s="79">
        <v>0.0010359842650326933</v>
      </c>
      <c r="F19" s="79">
        <v>-0.0004542</v>
      </c>
      <c r="G19" s="79">
        <v>0.002037114904389539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-0.0915934</v>
      </c>
      <c r="D20" s="88">
        <v>0.0006193952999999999</v>
      </c>
      <c r="E20" s="89">
        <v>0.0018378787665435823</v>
      </c>
      <c r="F20" s="89">
        <v>0.003384029</v>
      </c>
      <c r="G20" s="89">
        <v>0.0010803871872992112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0.4503877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-0.2660111274864002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2.2426272</v>
      </c>
      <c r="I25" s="101" t="s">
        <v>49</v>
      </c>
      <c r="J25" s="102"/>
      <c r="K25" s="101"/>
      <c r="L25" s="104">
        <v>4.95282342116563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0.9729067940001456</v>
      </c>
      <c r="I26" s="106" t="s">
        <v>53</v>
      </c>
      <c r="J26" s="107"/>
      <c r="K26" s="106"/>
      <c r="L26" s="109">
        <v>0.45933750794855527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HCMQAP014_02_pos1_aper2res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H30" sqref="H30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8.511481E-06</v>
      </c>
      <c r="L2" s="54">
        <v>1.1564109193535454E-07</v>
      </c>
      <c r="M2" s="54">
        <v>-0.00012143614999999999</v>
      </c>
      <c r="N2" s="55">
        <v>2.194290204247183E-07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-2.9459905E-05</v>
      </c>
      <c r="L3" s="54">
        <v>3.505160515582647E-07</v>
      </c>
      <c r="M3" s="54">
        <v>1.259415E-05</v>
      </c>
      <c r="N3" s="55">
        <v>6.339936119565831E-08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0.003766791370982987</v>
      </c>
      <c r="L4" s="54">
        <v>-4.8282552218670174E-05</v>
      </c>
      <c r="M4" s="54">
        <v>4.557920178269108E-08</v>
      </c>
      <c r="N4" s="55">
        <v>-6.4086252</v>
      </c>
    </row>
    <row r="5" spans="1:14" ht="15" customHeight="1" thickBot="1">
      <c r="A5" t="s">
        <v>18</v>
      </c>
      <c r="B5" s="58">
        <v>37609.597233796296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-1.18353608</v>
      </c>
      <c r="E8" s="77">
        <v>0.00999789154026227</v>
      </c>
      <c r="F8" s="77">
        <v>-0.2242476</v>
      </c>
      <c r="G8" s="77">
        <v>0.0046219474653007644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-0.027986350000000004</v>
      </c>
      <c r="E9" s="79">
        <v>0.015341963406063764</v>
      </c>
      <c r="F9" s="79">
        <v>0.195161373</v>
      </c>
      <c r="G9" s="79">
        <v>0.015364432669983441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0.9255080499999998</v>
      </c>
      <c r="E10" s="79">
        <v>0.0037180022928090966</v>
      </c>
      <c r="F10" s="79">
        <v>-1.1522767000000003</v>
      </c>
      <c r="G10" s="79">
        <v>0.008251565249083954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4.658068</v>
      </c>
      <c r="E11" s="77">
        <v>0.007334212384420958</v>
      </c>
      <c r="F11" s="77">
        <v>0.84543099</v>
      </c>
      <c r="G11" s="77">
        <v>0.004688048312291195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0.105361979</v>
      </c>
      <c r="E12" s="79">
        <v>0.003378852342995155</v>
      </c>
      <c r="F12" s="79">
        <v>-0.032909068</v>
      </c>
      <c r="G12" s="79">
        <v>0.0032402459357548665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19.290162</v>
      </c>
      <c r="D13" s="82">
        <v>0.040975996</v>
      </c>
      <c r="E13" s="79">
        <v>0.001261364574781707</v>
      </c>
      <c r="F13" s="79">
        <v>-0.031440369</v>
      </c>
      <c r="G13" s="79">
        <v>0.005654806161368762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0.10037188100000001</v>
      </c>
      <c r="E14" s="79">
        <v>0.000794670522438179</v>
      </c>
      <c r="F14" s="79">
        <v>0.10779615499999999</v>
      </c>
      <c r="G14" s="79">
        <v>0.0014618078466205056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-0.107735198</v>
      </c>
      <c r="E15" s="77">
        <v>0.0018575183999614512</v>
      </c>
      <c r="F15" s="77">
        <v>0.14520999</v>
      </c>
      <c r="G15" s="77">
        <v>0.0018649043762068594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0.0231748548</v>
      </c>
      <c r="E16" s="79">
        <v>0.0006837407365691711</v>
      </c>
      <c r="F16" s="79">
        <v>0.003776825999999999</v>
      </c>
      <c r="G16" s="79">
        <v>0.001625036338924148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-0.17900000512599945</v>
      </c>
      <c r="D17" s="82">
        <v>0.050549103</v>
      </c>
      <c r="E17" s="79">
        <v>0.0018415115688006104</v>
      </c>
      <c r="F17" s="79">
        <v>0.00680882757</v>
      </c>
      <c r="G17" s="79">
        <v>0.0013103664145477027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77.31099700927734</v>
      </c>
      <c r="D18" s="82">
        <v>-0.0135433283</v>
      </c>
      <c r="E18" s="79">
        <v>0.0005483931192880863</v>
      </c>
      <c r="F18" s="79">
        <v>0.095418062</v>
      </c>
      <c r="G18" s="79">
        <v>0.0013631402745888299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-0.40400001406669617</v>
      </c>
      <c r="D19" s="86">
        <v>-0.17411200999999998</v>
      </c>
      <c r="E19" s="79">
        <v>0.0007884969615700967</v>
      </c>
      <c r="F19" s="79">
        <v>0.009579294499999998</v>
      </c>
      <c r="G19" s="79">
        <v>0.0015134624999051404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-0.045433100000000004</v>
      </c>
      <c r="D20" s="88">
        <v>-0.0017138634000000003</v>
      </c>
      <c r="E20" s="89">
        <v>0.0008185195995146603</v>
      </c>
      <c r="F20" s="89">
        <v>0.0028233425529999995</v>
      </c>
      <c r="G20" s="89">
        <v>0.000673391147672799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0.5474608999999999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-0.3671874865911847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3.7671008</v>
      </c>
      <c r="I25" s="101" t="s">
        <v>49</v>
      </c>
      <c r="J25" s="102"/>
      <c r="K25" s="101"/>
      <c r="L25" s="104">
        <v>4.734168464627804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1.2045931424209282</v>
      </c>
      <c r="I26" s="106" t="s">
        <v>53</v>
      </c>
      <c r="J26" s="107"/>
      <c r="K26" s="106"/>
      <c r="L26" s="109">
        <v>0.1808115430051392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HCMQAP014_02_pos2_aper2res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-3.45401585E-05</v>
      </c>
      <c r="L2" s="54">
        <v>8.199519615491216E-08</v>
      </c>
      <c r="M2" s="54">
        <v>-0.00013925835</v>
      </c>
      <c r="N2" s="55">
        <v>2.8932569363976907E-07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-2.86483195E-05</v>
      </c>
      <c r="L3" s="54">
        <v>2.4464681832485885E-07</v>
      </c>
      <c r="M3" s="54">
        <v>1.090847E-05</v>
      </c>
      <c r="N3" s="55">
        <v>3.387359738772E-08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0.003765548756527037</v>
      </c>
      <c r="L4" s="54">
        <v>-5.734627477741228E-05</v>
      </c>
      <c r="M4" s="54">
        <v>4.23667329946109E-08</v>
      </c>
      <c r="N4" s="55">
        <v>-7.614008700000001</v>
      </c>
    </row>
    <row r="5" spans="1:14" ht="15" customHeight="1" thickBot="1">
      <c r="A5" t="s">
        <v>18</v>
      </c>
      <c r="B5" s="58">
        <v>37609.601793981485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-0.75591049</v>
      </c>
      <c r="E8" s="77">
        <v>0.007465061574268801</v>
      </c>
      <c r="F8" s="77">
        <v>-0.3418784292</v>
      </c>
      <c r="G8" s="77">
        <v>0.013287286169437975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-0.24408425900000003</v>
      </c>
      <c r="E9" s="79">
        <v>0.006597390762468446</v>
      </c>
      <c r="F9" s="79">
        <v>-1.1073423999999998</v>
      </c>
      <c r="G9" s="79">
        <v>0.009010672102969696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0.07753405000000001</v>
      </c>
      <c r="E10" s="79">
        <v>0.008520772383358173</v>
      </c>
      <c r="F10" s="79">
        <v>-1.6391148999999998</v>
      </c>
      <c r="G10" s="79">
        <v>0.004701734833040027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4.832023600000001</v>
      </c>
      <c r="E11" s="77">
        <v>0.007075235729830382</v>
      </c>
      <c r="F11" s="77">
        <v>0.6018972</v>
      </c>
      <c r="G11" s="77">
        <v>0.005606018517624328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-0.113858202</v>
      </c>
      <c r="E12" s="79">
        <v>0.0028489322319657953</v>
      </c>
      <c r="F12" s="79">
        <v>-0.083990106</v>
      </c>
      <c r="G12" s="79">
        <v>0.007325479395487607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19.23523</v>
      </c>
      <c r="D13" s="82">
        <v>0.0362346173</v>
      </c>
      <c r="E13" s="79">
        <v>0.0013796965074185283</v>
      </c>
      <c r="F13" s="79">
        <v>-0.07540771460000001</v>
      </c>
      <c r="G13" s="79">
        <v>0.005428597765376048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0.08801307381</v>
      </c>
      <c r="E14" s="79">
        <v>0.001274160587640379</v>
      </c>
      <c r="F14" s="79">
        <v>0.047161068241</v>
      </c>
      <c r="G14" s="79">
        <v>0.003334799302497538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-0.098644012</v>
      </c>
      <c r="E15" s="77">
        <v>0.0019309622030184168</v>
      </c>
      <c r="F15" s="77">
        <v>0.05558342000000001</v>
      </c>
      <c r="G15" s="77">
        <v>0.0033585758161278354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-0.028216203000000006</v>
      </c>
      <c r="E16" s="79">
        <v>0.001436143379577962</v>
      </c>
      <c r="F16" s="79">
        <v>-0.013043263</v>
      </c>
      <c r="G16" s="79">
        <v>0.002265813689184532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0.42899999022483826</v>
      </c>
      <c r="D17" s="82">
        <v>0.057119508</v>
      </c>
      <c r="E17" s="79">
        <v>0.00139076883433825</v>
      </c>
      <c r="F17" s="79">
        <v>-0.024482537500000002</v>
      </c>
      <c r="G17" s="79">
        <v>0.0015220840901638778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6.611999988555908</v>
      </c>
      <c r="D18" s="82">
        <v>0.032300525000000004</v>
      </c>
      <c r="E18" s="79">
        <v>0.001683967483599296</v>
      </c>
      <c r="F18" s="79">
        <v>0.111392168</v>
      </c>
      <c r="G18" s="79">
        <v>0.001478338346947599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0.29899999499320984</v>
      </c>
      <c r="D19" s="86">
        <v>-0.17872505000000002</v>
      </c>
      <c r="E19" s="79">
        <v>0.0009067140706931781</v>
      </c>
      <c r="F19" s="79">
        <v>0.0020587862999999996</v>
      </c>
      <c r="G19" s="79">
        <v>0.0009960104112577636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0.14632509999999999</v>
      </c>
      <c r="D20" s="88">
        <v>-0.0012844186000000003</v>
      </c>
      <c r="E20" s="89">
        <v>0.0006367675106422595</v>
      </c>
      <c r="F20" s="89">
        <v>0.00287212736</v>
      </c>
      <c r="G20" s="89">
        <v>0.000829120458325591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0.6309193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-0.43625093217128913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3.7659854</v>
      </c>
      <c r="I25" s="101" t="s">
        <v>49</v>
      </c>
      <c r="J25" s="102"/>
      <c r="K25" s="101"/>
      <c r="L25" s="104">
        <v>4.869366725799651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0.8296273435972922</v>
      </c>
      <c r="I26" s="106" t="s">
        <v>53</v>
      </c>
      <c r="J26" s="107"/>
      <c r="K26" s="106"/>
      <c r="L26" s="109">
        <v>0.11322613515594597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HCMQAP014_02_pos3_aper2res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2.7094596799999995E-05</v>
      </c>
      <c r="L2" s="54">
        <v>4.70228639635503E-08</v>
      </c>
      <c r="M2" s="54">
        <v>-0.00014017944999999998</v>
      </c>
      <c r="N2" s="55">
        <v>2.2119602846274835E-07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-2.9358463199999995E-05</v>
      </c>
      <c r="L3" s="54">
        <v>1.3245804663810133E-07</v>
      </c>
      <c r="M3" s="54">
        <v>1.0279170000000003E-05</v>
      </c>
      <c r="N3" s="55">
        <v>2.607005343301108E-07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0.0037651929120789255</v>
      </c>
      <c r="L4" s="54">
        <v>-4.2609191339704265E-05</v>
      </c>
      <c r="M4" s="54">
        <v>3.8331448474204975E-08</v>
      </c>
      <c r="N4" s="55">
        <v>-5.658059700000001</v>
      </c>
    </row>
    <row r="5" spans="1:14" ht="15" customHeight="1" thickBot="1">
      <c r="A5" t="s">
        <v>18</v>
      </c>
      <c r="B5" s="58">
        <v>37609.606307870374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-0.9342695099999998</v>
      </c>
      <c r="E8" s="77">
        <v>0.012116658333043194</v>
      </c>
      <c r="F8" s="77">
        <v>-0.57959425</v>
      </c>
      <c r="G8" s="77">
        <v>0.011731197914833813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0.24711438999999996</v>
      </c>
      <c r="E9" s="79">
        <v>0.0043498834572213265</v>
      </c>
      <c r="F9" s="79">
        <v>-0.04915882</v>
      </c>
      <c r="G9" s="79">
        <v>0.010713869383262067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1.1082984</v>
      </c>
      <c r="E10" s="79">
        <v>0.004111615717347867</v>
      </c>
      <c r="F10" s="79">
        <v>-1.6672288000000002</v>
      </c>
      <c r="G10" s="79">
        <v>0.005416163509351246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4.754443499999999</v>
      </c>
      <c r="E11" s="77">
        <v>0.007062046637101888</v>
      </c>
      <c r="F11" s="77">
        <v>0.43034302999999996</v>
      </c>
      <c r="G11" s="77">
        <v>0.004807252609614818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-0.031636458</v>
      </c>
      <c r="E12" s="79">
        <v>0.004000761007113015</v>
      </c>
      <c r="F12" s="79">
        <v>-0.10491069500000001</v>
      </c>
      <c r="G12" s="79">
        <v>0.004820697212073387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19.180298</v>
      </c>
      <c r="D13" s="82">
        <v>0.037009211</v>
      </c>
      <c r="E13" s="79">
        <v>0.001802979899683786</v>
      </c>
      <c r="F13" s="79">
        <v>0.0627225463</v>
      </c>
      <c r="G13" s="79">
        <v>0.003223128880381522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0.14034748600000002</v>
      </c>
      <c r="E14" s="79">
        <v>0.001481723301760099</v>
      </c>
      <c r="F14" s="79">
        <v>0.05451665400000001</v>
      </c>
      <c r="G14" s="79">
        <v>0.0025282452621319526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-0.092048871</v>
      </c>
      <c r="E15" s="77">
        <v>0.0033033463089091786</v>
      </c>
      <c r="F15" s="77">
        <v>0.092925251</v>
      </c>
      <c r="G15" s="77">
        <v>0.0013686222156954325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0.0045112632</v>
      </c>
      <c r="E16" s="79">
        <v>0.001041205789358838</v>
      </c>
      <c r="F16" s="79">
        <v>-0.02440245908</v>
      </c>
      <c r="G16" s="79">
        <v>0.001902807202242419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-0.29600000381469727</v>
      </c>
      <c r="D17" s="82">
        <v>0.06643581800000001</v>
      </c>
      <c r="E17" s="79">
        <v>0.001272400841679204</v>
      </c>
      <c r="F17" s="79">
        <v>0.040914901999999996</v>
      </c>
      <c r="G17" s="79">
        <v>0.0009525839643025624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47.301998138427734</v>
      </c>
      <c r="D18" s="82">
        <v>-0.016400767</v>
      </c>
      <c r="E18" s="79">
        <v>0.0011579337185115735</v>
      </c>
      <c r="F18" s="79">
        <v>0.11330652300000002</v>
      </c>
      <c r="G18" s="79">
        <v>0.0010131466858912513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-0.4230000078678131</v>
      </c>
      <c r="D19" s="86">
        <v>-0.17598434000000002</v>
      </c>
      <c r="E19" s="79">
        <v>0.0004722590045784351</v>
      </c>
      <c r="F19" s="79">
        <v>0.00306620673</v>
      </c>
      <c r="G19" s="79">
        <v>0.000384723044277442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-0.1294789</v>
      </c>
      <c r="D20" s="88">
        <v>-0.0009986056</v>
      </c>
      <c r="E20" s="89">
        <v>0.0004918992822608509</v>
      </c>
      <c r="F20" s="89">
        <v>-0.0007361982999999999</v>
      </c>
      <c r="G20" s="89">
        <v>0.0006801045491641884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0.6314384000000001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-0.324183214868904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3.7654340000000004</v>
      </c>
      <c r="I25" s="101" t="s">
        <v>49</v>
      </c>
      <c r="J25" s="102"/>
      <c r="K25" s="101"/>
      <c r="L25" s="104">
        <v>4.773879776257653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1.0994494130921633</v>
      </c>
      <c r="I26" s="106" t="s">
        <v>53</v>
      </c>
      <c r="J26" s="107"/>
      <c r="K26" s="106"/>
      <c r="L26" s="109">
        <v>0.13079792401176574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HCMQAP014_02_pos4_aper2res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57</v>
      </c>
      <c r="E2" s="52"/>
      <c r="F2" s="52"/>
      <c r="G2" s="52"/>
      <c r="H2" s="52"/>
      <c r="I2" s="52"/>
      <c r="J2" s="53"/>
      <c r="K2" s="54">
        <v>2.1450499E-05</v>
      </c>
      <c r="L2" s="54">
        <v>1.3087673962153946E-07</v>
      </c>
      <c r="M2" s="54">
        <v>-9.113401999999999E-05</v>
      </c>
      <c r="N2" s="55">
        <v>2.9122288815188977E-07</v>
      </c>
    </row>
    <row r="3" spans="1:14" ht="15" customHeight="1">
      <c r="A3" s="56" t="s">
        <v>16</v>
      </c>
      <c r="B3" s="57">
        <v>2</v>
      </c>
      <c r="D3" s="51" t="s">
        <v>58</v>
      </c>
      <c r="E3" s="52"/>
      <c r="F3" s="52"/>
      <c r="G3" s="52"/>
      <c r="H3" s="52"/>
      <c r="I3" s="52"/>
      <c r="J3" s="53"/>
      <c r="K3" s="54">
        <v>-3.197782900000001E-05</v>
      </c>
      <c r="L3" s="54">
        <v>1.2449627614288747E-07</v>
      </c>
      <c r="M3" s="54">
        <v>9.99786E-06</v>
      </c>
      <c r="N3" s="55">
        <v>1.7536023203680167E-07</v>
      </c>
    </row>
    <row r="4" spans="1:14" ht="15" customHeight="1">
      <c r="A4" s="56" t="s">
        <v>17</v>
      </c>
      <c r="B4" s="57">
        <v>2</v>
      </c>
      <c r="D4" s="51" t="s">
        <v>59</v>
      </c>
      <c r="E4" s="52"/>
      <c r="F4" s="52"/>
      <c r="G4" s="52"/>
      <c r="H4" s="52"/>
      <c r="I4" s="52"/>
      <c r="J4" s="53"/>
      <c r="K4" s="54">
        <v>0.0021152691277734567</v>
      </c>
      <c r="L4" s="54">
        <v>-2.5679714046654567E-05</v>
      </c>
      <c r="M4" s="54">
        <v>5.281193360311103E-08</v>
      </c>
      <c r="N4" s="55">
        <v>-6.069783800000001</v>
      </c>
    </row>
    <row r="5" spans="1:14" ht="15" customHeight="1" thickBot="1">
      <c r="A5" t="s">
        <v>18</v>
      </c>
      <c r="B5" s="58">
        <v>37609.61078703704</v>
      </c>
      <c r="D5" s="59"/>
      <c r="E5" s="60" t="s">
        <v>82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1287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61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62</v>
      </c>
      <c r="E7" s="73" t="s">
        <v>63</v>
      </c>
      <c r="F7" s="74" t="s">
        <v>64</v>
      </c>
      <c r="G7" s="73" t="s">
        <v>65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114">
        <v>6.8859428000000005</v>
      </c>
      <c r="E8" s="77">
        <v>0.025075315201369804</v>
      </c>
      <c r="F8" s="77">
        <v>1.6119755000000002</v>
      </c>
      <c r="G8" s="77">
        <v>0.015139671535382811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0.55970595</v>
      </c>
      <c r="E9" s="79">
        <v>0.006669505442231834</v>
      </c>
      <c r="F9" s="79">
        <v>-1.4665684199999998</v>
      </c>
      <c r="G9" s="79">
        <v>0.02062967066407599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6">
        <v>3.1580785999999996</v>
      </c>
      <c r="E10" s="79">
        <v>0.013433007952144351</v>
      </c>
      <c r="F10" s="115">
        <v>-7.2926782</v>
      </c>
      <c r="G10" s="79">
        <v>0.019547604880302914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4">
        <v>15.371331000000001</v>
      </c>
      <c r="E11" s="77">
        <v>0.006044175209574745</v>
      </c>
      <c r="F11" s="83">
        <v>2.0484601</v>
      </c>
      <c r="G11" s="77">
        <v>0.019141427902337246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0.50746559</v>
      </c>
      <c r="E12" s="79">
        <v>0.00632968717460677</v>
      </c>
      <c r="F12" s="79">
        <v>0.18708691000000002</v>
      </c>
      <c r="G12" s="79">
        <v>0.010693596721281085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19.177247</v>
      </c>
      <c r="D13" s="82">
        <v>0.36616674</v>
      </c>
      <c r="E13" s="79">
        <v>0.0030595828837322006</v>
      </c>
      <c r="F13" s="79">
        <v>0.047038675</v>
      </c>
      <c r="G13" s="79">
        <v>0.006430535658384133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0.31729947999999997</v>
      </c>
      <c r="E14" s="79">
        <v>0.006293992350220523</v>
      </c>
      <c r="F14" s="79">
        <v>0.29137123000000004</v>
      </c>
      <c r="G14" s="79">
        <v>0.003883032345548106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-0.38518203</v>
      </c>
      <c r="E15" s="77">
        <v>0.0048678557709349755</v>
      </c>
      <c r="F15" s="77">
        <v>0.19768798999999998</v>
      </c>
      <c r="G15" s="77">
        <v>0.00529768063603323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0.048608064</v>
      </c>
      <c r="E16" s="79">
        <v>0.0017774477241721221</v>
      </c>
      <c r="F16" s="79">
        <v>-0.0054876627</v>
      </c>
      <c r="G16" s="79">
        <v>0.0036035326497054474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0.4269999861717224</v>
      </c>
      <c r="D17" s="82">
        <v>0.06682890100000001</v>
      </c>
      <c r="E17" s="79">
        <v>0.003162163009051537</v>
      </c>
      <c r="F17" s="79">
        <v>0.079385768</v>
      </c>
      <c r="G17" s="79">
        <v>0.0030613243563769607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8.137999534606934</v>
      </c>
      <c r="D18" s="82">
        <v>-0.038011327</v>
      </c>
      <c r="E18" s="79">
        <v>0.0016244442073479763</v>
      </c>
      <c r="F18" s="79">
        <v>0.081924732</v>
      </c>
      <c r="G18" s="79">
        <v>0.0018164206805545637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0.2639999985694885</v>
      </c>
      <c r="D19" s="82">
        <v>-0.13379913000000002</v>
      </c>
      <c r="E19" s="79">
        <v>0.0018127661566228154</v>
      </c>
      <c r="F19" s="79">
        <v>-0.027997808000000002</v>
      </c>
      <c r="G19" s="79">
        <v>0.0011726603305501368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-0.1812047</v>
      </c>
      <c r="D20" s="88">
        <v>0.0027749631499999995</v>
      </c>
      <c r="E20" s="89">
        <v>0.0015516313168607663</v>
      </c>
      <c r="F20" s="89">
        <v>-0.00117239785</v>
      </c>
      <c r="G20" s="89">
        <v>0.0011183375079242804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0.7302428</v>
      </c>
      <c r="F21" s="3" t="s">
        <v>66</v>
      </c>
    </row>
    <row r="22" spans="1:6" ht="15" customHeight="1">
      <c r="A22" s="56" t="s">
        <v>43</v>
      </c>
      <c r="B22" s="71" t="s">
        <v>44</v>
      </c>
      <c r="F22" s="3" t="s">
        <v>67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68</v>
      </c>
      <c r="B24" s="95">
        <v>-0.3477732880484086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2.1154249999999997</v>
      </c>
      <c r="I25" s="101" t="s">
        <v>49</v>
      </c>
      <c r="J25" s="102"/>
      <c r="K25" s="101"/>
      <c r="L25" s="104">
        <v>15.507224300075531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7.072105291741074</v>
      </c>
      <c r="I26" s="106" t="s">
        <v>53</v>
      </c>
      <c r="J26" s="107"/>
      <c r="K26" s="106"/>
      <c r="L26" s="109">
        <v>0.4329500405649144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 t="s">
        <v>56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HCMQAP014_02_pos5_aper2res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122</v>
      </c>
      <c r="B1" s="131" t="s">
        <v>69</v>
      </c>
      <c r="C1" s="121" t="s">
        <v>74</v>
      </c>
      <c r="D1" s="121" t="s">
        <v>77</v>
      </c>
      <c r="E1" s="121" t="s">
        <v>80</v>
      </c>
      <c r="F1" s="128" t="s">
        <v>83</v>
      </c>
      <c r="G1" s="164" t="s">
        <v>123</v>
      </c>
    </row>
    <row r="2" spans="1:7" ht="13.5" thickBot="1">
      <c r="A2" s="141" t="s">
        <v>92</v>
      </c>
      <c r="B2" s="132">
        <v>-2.2426272</v>
      </c>
      <c r="C2" s="123">
        <v>-3.7671008</v>
      </c>
      <c r="D2" s="123">
        <v>-3.7659854</v>
      </c>
      <c r="E2" s="123">
        <v>-3.765434</v>
      </c>
      <c r="F2" s="129">
        <v>-2.115425</v>
      </c>
      <c r="G2" s="165">
        <v>3.1174516932120016</v>
      </c>
    </row>
    <row r="3" spans="1:7" ht="14.25" thickBot="1" thickTop="1">
      <c r="A3" s="149" t="s">
        <v>91</v>
      </c>
      <c r="B3" s="150" t="s">
        <v>86</v>
      </c>
      <c r="C3" s="151" t="s">
        <v>87</v>
      </c>
      <c r="D3" s="151" t="s">
        <v>88</v>
      </c>
      <c r="E3" s="151" t="s">
        <v>89</v>
      </c>
      <c r="F3" s="152" t="s">
        <v>90</v>
      </c>
      <c r="G3" s="159" t="s">
        <v>124</v>
      </c>
    </row>
    <row r="4" spans="1:7" ht="12.75">
      <c r="A4" s="146" t="s">
        <v>93</v>
      </c>
      <c r="B4" s="147">
        <v>0.8660014</v>
      </c>
      <c r="C4" s="148">
        <v>-1.18353608</v>
      </c>
      <c r="D4" s="148">
        <v>-0.75591049</v>
      </c>
      <c r="E4" s="148">
        <v>-0.9342695099999998</v>
      </c>
      <c r="F4" s="153">
        <v>6.8859428000000005</v>
      </c>
      <c r="G4" s="160">
        <v>0.3631469223498133</v>
      </c>
    </row>
    <row r="5" spans="1:7" ht="12.75">
      <c r="A5" s="141" t="s">
        <v>95</v>
      </c>
      <c r="B5" s="134">
        <v>-0.214604972</v>
      </c>
      <c r="C5" s="118">
        <v>-0.027986350000000004</v>
      </c>
      <c r="D5" s="118">
        <v>-0.24408425900000003</v>
      </c>
      <c r="E5" s="118">
        <v>0.24711438999999996</v>
      </c>
      <c r="F5" s="154">
        <v>0.55970595</v>
      </c>
      <c r="G5" s="161">
        <v>0.03887088214618882</v>
      </c>
    </row>
    <row r="6" spans="1:7" ht="12.75">
      <c r="A6" s="141" t="s">
        <v>97</v>
      </c>
      <c r="B6" s="134">
        <v>0.8696417000000001</v>
      </c>
      <c r="C6" s="118">
        <v>0.9255080499999998</v>
      </c>
      <c r="D6" s="118">
        <v>0.07753405000000001</v>
      </c>
      <c r="E6" s="118">
        <v>1.1082984</v>
      </c>
      <c r="F6" s="155">
        <v>3.1580785999999996</v>
      </c>
      <c r="G6" s="161">
        <v>1.0591500376192906</v>
      </c>
    </row>
    <row r="7" spans="1:7" ht="12.75">
      <c r="A7" s="141" t="s">
        <v>99</v>
      </c>
      <c r="B7" s="133">
        <v>4.5531920999999995</v>
      </c>
      <c r="C7" s="117">
        <v>4.658068</v>
      </c>
      <c r="D7" s="117">
        <v>4.832023600000001</v>
      </c>
      <c r="E7" s="117">
        <v>4.754443499999999</v>
      </c>
      <c r="F7" s="156">
        <v>15.371331000000001</v>
      </c>
      <c r="G7" s="161">
        <v>6.155580742324479</v>
      </c>
    </row>
    <row r="8" spans="1:7" ht="12.75">
      <c r="A8" s="141" t="s">
        <v>101</v>
      </c>
      <c r="B8" s="134">
        <v>-0.08453189000000001</v>
      </c>
      <c r="C8" s="118">
        <v>0.105361979</v>
      </c>
      <c r="D8" s="118">
        <v>-0.113858202</v>
      </c>
      <c r="E8" s="118">
        <v>-0.031636458</v>
      </c>
      <c r="F8" s="154">
        <v>0.50746559</v>
      </c>
      <c r="G8" s="161">
        <v>0.046812784791248584</v>
      </c>
    </row>
    <row r="9" spans="1:7" ht="12.75">
      <c r="A9" s="141" t="s">
        <v>103</v>
      </c>
      <c r="B9" s="134">
        <v>0.08977738499999999</v>
      </c>
      <c r="C9" s="118">
        <v>0.040975996</v>
      </c>
      <c r="D9" s="118">
        <v>0.0362346173</v>
      </c>
      <c r="E9" s="118">
        <v>0.037009211</v>
      </c>
      <c r="F9" s="154">
        <v>0.36616674</v>
      </c>
      <c r="G9" s="161">
        <v>0.08980962972213062</v>
      </c>
    </row>
    <row r="10" spans="1:7" ht="12.75">
      <c r="A10" s="141" t="s">
        <v>105</v>
      </c>
      <c r="B10" s="134">
        <v>0.0948481615</v>
      </c>
      <c r="C10" s="118">
        <v>0.10037188100000001</v>
      </c>
      <c r="D10" s="118">
        <v>0.08801307381</v>
      </c>
      <c r="E10" s="118">
        <v>0.14034748600000002</v>
      </c>
      <c r="F10" s="154">
        <v>0.31729947999999997</v>
      </c>
      <c r="G10" s="161">
        <v>0.13553212062673461</v>
      </c>
    </row>
    <row r="11" spans="1:7" ht="12.75">
      <c r="A11" s="141" t="s">
        <v>107</v>
      </c>
      <c r="B11" s="133">
        <v>-0.41121509000000006</v>
      </c>
      <c r="C11" s="117">
        <v>-0.107735198</v>
      </c>
      <c r="D11" s="117">
        <v>-0.098644012</v>
      </c>
      <c r="E11" s="117">
        <v>-0.092048871</v>
      </c>
      <c r="F11" s="157">
        <v>-0.38518203</v>
      </c>
      <c r="G11" s="161">
        <v>-0.18273291092663393</v>
      </c>
    </row>
    <row r="12" spans="1:7" ht="12.75">
      <c r="A12" s="141" t="s">
        <v>109</v>
      </c>
      <c r="B12" s="134">
        <v>-0.00995850194</v>
      </c>
      <c r="C12" s="118">
        <v>0.0231748548</v>
      </c>
      <c r="D12" s="118">
        <v>-0.028216203000000006</v>
      </c>
      <c r="E12" s="118">
        <v>0.0045112632</v>
      </c>
      <c r="F12" s="154">
        <v>0.048608064</v>
      </c>
      <c r="G12" s="161">
        <v>0.0050151830050017615</v>
      </c>
    </row>
    <row r="13" spans="1:7" ht="12.75">
      <c r="A13" s="141" t="s">
        <v>111</v>
      </c>
      <c r="B13" s="134">
        <v>0.041900421</v>
      </c>
      <c r="C13" s="118">
        <v>0.050549103</v>
      </c>
      <c r="D13" s="118">
        <v>0.057119508</v>
      </c>
      <c r="E13" s="118">
        <v>0.06643581800000001</v>
      </c>
      <c r="F13" s="154">
        <v>0.06682890100000001</v>
      </c>
      <c r="G13" s="161">
        <v>0.05691111798983243</v>
      </c>
    </row>
    <row r="14" spans="1:7" ht="12.75">
      <c r="A14" s="141" t="s">
        <v>113</v>
      </c>
      <c r="B14" s="134">
        <v>-0.011329899099999999</v>
      </c>
      <c r="C14" s="118">
        <v>-0.0135433283</v>
      </c>
      <c r="D14" s="118">
        <v>0.032300525000000004</v>
      </c>
      <c r="E14" s="118">
        <v>-0.016400767</v>
      </c>
      <c r="F14" s="154">
        <v>-0.038011327</v>
      </c>
      <c r="G14" s="161">
        <v>-0.006192328169671807</v>
      </c>
    </row>
    <row r="15" spans="1:7" ht="12.75">
      <c r="A15" s="141" t="s">
        <v>115</v>
      </c>
      <c r="B15" s="135">
        <v>-0.18643489</v>
      </c>
      <c r="C15" s="119">
        <v>-0.17411200999999998</v>
      </c>
      <c r="D15" s="119">
        <v>-0.17872505000000002</v>
      </c>
      <c r="E15" s="119">
        <v>-0.17598434000000002</v>
      </c>
      <c r="F15" s="154">
        <v>-0.13379913000000002</v>
      </c>
      <c r="G15" s="161">
        <v>-0.17199018722014123</v>
      </c>
    </row>
    <row r="16" spans="1:7" ht="12.75">
      <c r="A16" s="141" t="s">
        <v>117</v>
      </c>
      <c r="B16" s="134">
        <v>0.0006193952999999999</v>
      </c>
      <c r="C16" s="118">
        <v>-0.0017138634000000003</v>
      </c>
      <c r="D16" s="118">
        <v>-0.0012844186000000003</v>
      </c>
      <c r="E16" s="118">
        <v>-0.0009986056</v>
      </c>
      <c r="F16" s="154">
        <v>0.0027749631499999995</v>
      </c>
      <c r="G16" s="161">
        <v>-0.0004978281319242425</v>
      </c>
    </row>
    <row r="17" spans="1:7" ht="12.75">
      <c r="A17" s="141" t="s">
        <v>94</v>
      </c>
      <c r="B17" s="133">
        <v>-0.4433838123</v>
      </c>
      <c r="C17" s="117">
        <v>-0.2242476</v>
      </c>
      <c r="D17" s="117">
        <v>-0.3418784292</v>
      </c>
      <c r="E17" s="117">
        <v>-0.57959425</v>
      </c>
      <c r="F17" s="157">
        <v>1.6119755000000002</v>
      </c>
      <c r="G17" s="161">
        <v>-0.12129268516465895</v>
      </c>
    </row>
    <row r="18" spans="1:7" ht="12.75">
      <c r="A18" s="141" t="s">
        <v>96</v>
      </c>
      <c r="B18" s="134">
        <v>0.7605504700000001</v>
      </c>
      <c r="C18" s="118">
        <v>0.195161373</v>
      </c>
      <c r="D18" s="118">
        <v>-1.1073423999999998</v>
      </c>
      <c r="E18" s="118">
        <v>-0.04915882</v>
      </c>
      <c r="F18" s="154">
        <v>-1.4665684199999998</v>
      </c>
      <c r="G18" s="161">
        <v>-0.3204361235512286</v>
      </c>
    </row>
    <row r="19" spans="1:7" ht="12.75">
      <c r="A19" s="141" t="s">
        <v>98</v>
      </c>
      <c r="B19" s="134">
        <v>-0.31253359999999997</v>
      </c>
      <c r="C19" s="118">
        <v>-1.1522767000000003</v>
      </c>
      <c r="D19" s="118">
        <v>-1.6391148999999998</v>
      </c>
      <c r="E19" s="118">
        <v>-1.6672288000000002</v>
      </c>
      <c r="F19" s="155">
        <v>-7.2926782</v>
      </c>
      <c r="G19" s="162">
        <v>-2.102597845970548</v>
      </c>
    </row>
    <row r="20" spans="1:7" ht="12.75">
      <c r="A20" s="141" t="s">
        <v>100</v>
      </c>
      <c r="B20" s="136">
        <v>1.9490770999999998</v>
      </c>
      <c r="C20" s="117">
        <v>0.84543099</v>
      </c>
      <c r="D20" s="117">
        <v>0.6018972</v>
      </c>
      <c r="E20" s="117">
        <v>0.43034302999999996</v>
      </c>
      <c r="F20" s="156">
        <v>2.0484601</v>
      </c>
      <c r="G20" s="161">
        <v>1.0076538291037003</v>
      </c>
    </row>
    <row r="21" spans="1:7" ht="12.75">
      <c r="A21" s="141" t="s">
        <v>102</v>
      </c>
      <c r="B21" s="134">
        <v>0.17327198900000002</v>
      </c>
      <c r="C21" s="118">
        <v>-0.032909068</v>
      </c>
      <c r="D21" s="118">
        <v>-0.083990106</v>
      </c>
      <c r="E21" s="118">
        <v>-0.10491069500000001</v>
      </c>
      <c r="F21" s="154">
        <v>0.18708691000000002</v>
      </c>
      <c r="G21" s="161">
        <v>-0.0032547855193954256</v>
      </c>
    </row>
    <row r="22" spans="1:7" ht="12.75">
      <c r="A22" s="141" t="s">
        <v>104</v>
      </c>
      <c r="B22" s="134">
        <v>0.035542647999999996</v>
      </c>
      <c r="C22" s="118">
        <v>-0.031440369</v>
      </c>
      <c r="D22" s="118">
        <v>-0.07540771460000001</v>
      </c>
      <c r="E22" s="118">
        <v>0.0627225463</v>
      </c>
      <c r="F22" s="154">
        <v>0.047038675</v>
      </c>
      <c r="G22" s="161">
        <v>0.000828400677796676</v>
      </c>
    </row>
    <row r="23" spans="1:7" ht="12.75">
      <c r="A23" s="141" t="s">
        <v>106</v>
      </c>
      <c r="B23" s="134">
        <v>0.25601820000000003</v>
      </c>
      <c r="C23" s="118">
        <v>0.10779615499999999</v>
      </c>
      <c r="D23" s="118">
        <v>0.047161068241</v>
      </c>
      <c r="E23" s="118">
        <v>0.05451665400000001</v>
      </c>
      <c r="F23" s="154">
        <v>0.29137123000000004</v>
      </c>
      <c r="G23" s="161">
        <v>0.12643208560496036</v>
      </c>
    </row>
    <row r="24" spans="1:7" ht="12.75">
      <c r="A24" s="141" t="s">
        <v>108</v>
      </c>
      <c r="B24" s="133">
        <v>0.20467803</v>
      </c>
      <c r="C24" s="117">
        <v>0.14520999</v>
      </c>
      <c r="D24" s="117">
        <v>0.05558342000000001</v>
      </c>
      <c r="E24" s="117">
        <v>0.092925251</v>
      </c>
      <c r="F24" s="157">
        <v>0.19768798999999998</v>
      </c>
      <c r="G24" s="161">
        <v>0.12668555416632316</v>
      </c>
    </row>
    <row r="25" spans="1:7" ht="12.75">
      <c r="A25" s="141" t="s">
        <v>110</v>
      </c>
      <c r="B25" s="134">
        <v>0.012297482</v>
      </c>
      <c r="C25" s="118">
        <v>0.003776825999999999</v>
      </c>
      <c r="D25" s="118">
        <v>-0.013043263</v>
      </c>
      <c r="E25" s="118">
        <v>-0.02440245908</v>
      </c>
      <c r="F25" s="154">
        <v>-0.0054876627</v>
      </c>
      <c r="G25" s="161">
        <v>-0.007077473363593761</v>
      </c>
    </row>
    <row r="26" spans="1:7" ht="12.75">
      <c r="A26" s="141" t="s">
        <v>112</v>
      </c>
      <c r="B26" s="134">
        <v>0.025269368000000004</v>
      </c>
      <c r="C26" s="118">
        <v>0.00680882757</v>
      </c>
      <c r="D26" s="118">
        <v>-0.024482537500000002</v>
      </c>
      <c r="E26" s="118">
        <v>0.040914901999999996</v>
      </c>
      <c r="F26" s="154">
        <v>0.079385768</v>
      </c>
      <c r="G26" s="161">
        <v>0.019935106254708353</v>
      </c>
    </row>
    <row r="27" spans="1:7" ht="12.75">
      <c r="A27" s="141" t="s">
        <v>114</v>
      </c>
      <c r="B27" s="134">
        <v>0.08809480900000002</v>
      </c>
      <c r="C27" s="118">
        <v>0.095418062</v>
      </c>
      <c r="D27" s="118">
        <v>0.111392168</v>
      </c>
      <c r="E27" s="118">
        <v>0.11330652300000002</v>
      </c>
      <c r="F27" s="154">
        <v>0.081924732</v>
      </c>
      <c r="G27" s="162">
        <v>0.1006905196705943</v>
      </c>
    </row>
    <row r="28" spans="1:7" ht="12.75">
      <c r="A28" s="141" t="s">
        <v>116</v>
      </c>
      <c r="B28" s="134">
        <v>-0.0004542</v>
      </c>
      <c r="C28" s="118">
        <v>0.009579294499999998</v>
      </c>
      <c r="D28" s="118">
        <v>0.0020587862999999996</v>
      </c>
      <c r="E28" s="118">
        <v>0.00306620673</v>
      </c>
      <c r="F28" s="154">
        <v>-0.027997808000000002</v>
      </c>
      <c r="G28" s="161">
        <v>-0.000310459910661133</v>
      </c>
    </row>
    <row r="29" spans="1:7" ht="13.5" thickBot="1">
      <c r="A29" s="142" t="s">
        <v>118</v>
      </c>
      <c r="B29" s="137">
        <v>0.003384029</v>
      </c>
      <c r="C29" s="120">
        <v>0.0028233425529999995</v>
      </c>
      <c r="D29" s="120">
        <v>0.00287212736</v>
      </c>
      <c r="E29" s="120">
        <v>-0.0007361982999999999</v>
      </c>
      <c r="F29" s="158">
        <v>-0.00117239785</v>
      </c>
      <c r="G29" s="163">
        <v>0.001519431886916145</v>
      </c>
    </row>
    <row r="30" spans="1:7" ht="13.5" thickTop="1">
      <c r="A30" s="143" t="s">
        <v>119</v>
      </c>
      <c r="B30" s="138">
        <v>-0.2660111274864002</v>
      </c>
      <c r="C30" s="126">
        <v>-0.3671874865911847</v>
      </c>
      <c r="D30" s="126">
        <v>-0.43625093217128913</v>
      </c>
      <c r="E30" s="126">
        <v>-0.324183214868904</v>
      </c>
      <c r="F30" s="122">
        <v>-0.3477732880484086</v>
      </c>
      <c r="G30" s="164" t="s">
        <v>130</v>
      </c>
    </row>
    <row r="31" spans="1:7" ht="13.5" thickBot="1">
      <c r="A31" s="144" t="s">
        <v>120</v>
      </c>
      <c r="B31" s="132">
        <v>19.335938</v>
      </c>
      <c r="C31" s="123">
        <v>19.290162</v>
      </c>
      <c r="D31" s="123">
        <v>19.23523</v>
      </c>
      <c r="E31" s="123">
        <v>19.180298</v>
      </c>
      <c r="F31" s="124">
        <v>19.177247</v>
      </c>
      <c r="G31" s="166">
        <v>-210.37</v>
      </c>
    </row>
    <row r="32" spans="1:7" ht="15.75" thickBot="1" thickTop="1">
      <c r="A32" s="145" t="s">
        <v>121</v>
      </c>
      <c r="B32" s="139">
        <v>0.2654999941587448</v>
      </c>
      <c r="C32" s="127">
        <v>-0.2915000095963478</v>
      </c>
      <c r="D32" s="127">
        <v>0.36399999260902405</v>
      </c>
      <c r="E32" s="127">
        <v>-0.3595000058412552</v>
      </c>
      <c r="F32" s="125">
        <v>0.34549999237060547</v>
      </c>
      <c r="G32" s="130" t="s">
        <v>129</v>
      </c>
    </row>
    <row r="33" spans="1:7" ht="15" thickTop="1">
      <c r="A33" t="s">
        <v>125</v>
      </c>
      <c r="G33" s="32" t="s">
        <v>126</v>
      </c>
    </row>
    <row r="34" ht="14.25">
      <c r="A34" t="s">
        <v>127</v>
      </c>
    </row>
    <row r="35" spans="1:2" ht="12.75">
      <c r="A35" t="s">
        <v>128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33203125" style="167" bestFit="1" customWidth="1"/>
    <col min="2" max="2" width="15.66015625" style="167" bestFit="1" customWidth="1"/>
    <col min="3" max="3" width="15.33203125" style="167" bestFit="1" customWidth="1"/>
    <col min="4" max="4" width="16" style="167" bestFit="1" customWidth="1"/>
    <col min="5" max="5" width="20.83203125" style="167" bestFit="1" customWidth="1"/>
    <col min="6" max="6" width="14.83203125" style="167" bestFit="1" customWidth="1"/>
    <col min="7" max="7" width="15.33203125" style="167" bestFit="1" customWidth="1"/>
    <col min="8" max="8" width="14.16015625" style="167" bestFit="1" customWidth="1"/>
    <col min="9" max="9" width="14.83203125" style="167" bestFit="1" customWidth="1"/>
    <col min="10" max="10" width="6.33203125" style="167" bestFit="1" customWidth="1"/>
    <col min="11" max="11" width="15" style="167" bestFit="1" customWidth="1"/>
    <col min="12" max="16384" width="10.66015625" style="167" customWidth="1"/>
  </cols>
  <sheetData>
    <row r="1" spans="1:5" ht="12.75">
      <c r="A1" s="167" t="s">
        <v>131</v>
      </c>
      <c r="B1" s="167" t="s">
        <v>132</v>
      </c>
      <c r="C1" s="167" t="s">
        <v>133</v>
      </c>
      <c r="D1" s="167" t="s">
        <v>134</v>
      </c>
      <c r="E1" s="167" t="s">
        <v>28</v>
      </c>
    </row>
    <row r="3" spans="1:8" ht="12.75">
      <c r="A3" s="167" t="s">
        <v>135</v>
      </c>
      <c r="B3" s="167" t="s">
        <v>86</v>
      </c>
      <c r="C3" s="167" t="s">
        <v>87</v>
      </c>
      <c r="D3" s="167" t="s">
        <v>88</v>
      </c>
      <c r="E3" s="167" t="s">
        <v>89</v>
      </c>
      <c r="F3" s="167" t="s">
        <v>90</v>
      </c>
      <c r="G3" s="167" t="s">
        <v>136</v>
      </c>
      <c r="H3"/>
    </row>
    <row r="4" spans="1:8" ht="12.75">
      <c r="A4" s="167" t="s">
        <v>137</v>
      </c>
      <c r="B4" s="167">
        <v>0.002242</v>
      </c>
      <c r="C4" s="167">
        <v>0.003765</v>
      </c>
      <c r="D4" s="167">
        <v>0.003764</v>
      </c>
      <c r="E4" s="167">
        <v>0.003764</v>
      </c>
      <c r="F4" s="167">
        <v>0.002114</v>
      </c>
      <c r="G4" s="167">
        <v>0.011736</v>
      </c>
      <c r="H4"/>
    </row>
    <row r="5" spans="1:8" ht="12.75">
      <c r="A5" s="167" t="s">
        <v>138</v>
      </c>
      <c r="B5" s="167">
        <v>1.832745</v>
      </c>
      <c r="C5" s="167">
        <v>-0.403742</v>
      </c>
      <c r="D5" s="167">
        <v>-1.186475</v>
      </c>
      <c r="E5" s="167">
        <v>0.209792</v>
      </c>
      <c r="F5" s="167">
        <v>0.454434</v>
      </c>
      <c r="G5" s="167">
        <v>-6.198285</v>
      </c>
      <c r="H5"/>
    </row>
    <row r="6" spans="1:8" ht="12.75">
      <c r="A6" s="167" t="s">
        <v>139</v>
      </c>
      <c r="B6" s="168">
        <v>78.37897</v>
      </c>
      <c r="C6" s="168">
        <v>48.19024</v>
      </c>
      <c r="D6" s="168">
        <v>-66.22922</v>
      </c>
      <c r="E6" s="168">
        <v>98.23296</v>
      </c>
      <c r="F6" s="168">
        <v>128.4836</v>
      </c>
      <c r="G6" s="168">
        <v>47.88241</v>
      </c>
      <c r="H6"/>
    </row>
    <row r="7" spans="1:8" ht="12.75">
      <c r="A7" s="167" t="s">
        <v>140</v>
      </c>
      <c r="B7" s="168">
        <v>10000</v>
      </c>
      <c r="C7" s="168">
        <v>10000</v>
      </c>
      <c r="D7" s="168">
        <v>10000</v>
      </c>
      <c r="E7" s="168">
        <v>10000</v>
      </c>
      <c r="F7" s="168">
        <v>10000</v>
      </c>
      <c r="G7" s="168">
        <v>10000</v>
      </c>
      <c r="H7"/>
    </row>
    <row r="8" spans="1:8" ht="12.75">
      <c r="A8" s="167" t="s">
        <v>93</v>
      </c>
      <c r="B8" s="168">
        <v>0.8991844</v>
      </c>
      <c r="C8" s="168">
        <v>-1.176126</v>
      </c>
      <c r="D8" s="168">
        <v>-0.7526295</v>
      </c>
      <c r="E8" s="168">
        <v>-0.9323216</v>
      </c>
      <c r="F8" s="168">
        <v>6.904077</v>
      </c>
      <c r="G8" s="168">
        <v>0.3734128</v>
      </c>
      <c r="H8"/>
    </row>
    <row r="9" spans="1:8" ht="12.75">
      <c r="A9" s="167" t="s">
        <v>95</v>
      </c>
      <c r="B9" s="168">
        <v>-0.2756169</v>
      </c>
      <c r="C9" s="168">
        <v>-0.05791525</v>
      </c>
      <c r="D9" s="168">
        <v>-0.2434478</v>
      </c>
      <c r="E9" s="168">
        <v>0.2253236</v>
      </c>
      <c r="F9" s="168">
        <v>0.6411529</v>
      </c>
      <c r="G9" s="168">
        <v>0.02885892</v>
      </c>
      <c r="H9"/>
    </row>
    <row r="10" spans="1:8" ht="12.75">
      <c r="A10" s="167" t="s">
        <v>97</v>
      </c>
      <c r="B10" s="168">
        <v>0.8959817</v>
      </c>
      <c r="C10" s="168">
        <v>0.9360395</v>
      </c>
      <c r="D10" s="168">
        <v>0.3362671</v>
      </c>
      <c r="E10" s="168">
        <v>0.9894414</v>
      </c>
      <c r="F10" s="168">
        <v>2.480638</v>
      </c>
      <c r="G10" s="168">
        <v>1.007663</v>
      </c>
      <c r="H10"/>
    </row>
    <row r="11" spans="1:8" ht="12.75">
      <c r="A11" s="167" t="s">
        <v>99</v>
      </c>
      <c r="B11" s="168">
        <v>4.547334</v>
      </c>
      <c r="C11" s="168">
        <v>4.663141</v>
      </c>
      <c r="D11" s="168">
        <v>4.833029</v>
      </c>
      <c r="E11" s="168">
        <v>4.758643</v>
      </c>
      <c r="F11" s="168">
        <v>15.33542</v>
      </c>
      <c r="G11" s="168">
        <v>6.152342</v>
      </c>
      <c r="H11"/>
    </row>
    <row r="12" spans="1:8" ht="12.75">
      <c r="A12" s="167" t="s">
        <v>101</v>
      </c>
      <c r="B12" s="168">
        <v>-0.09182983</v>
      </c>
      <c r="C12" s="168">
        <v>0.1020122</v>
      </c>
      <c r="D12" s="168">
        <v>-0.1129339</v>
      </c>
      <c r="E12" s="168">
        <v>-0.0352947</v>
      </c>
      <c r="F12" s="168">
        <v>0.4832145</v>
      </c>
      <c r="G12" s="168">
        <v>0.04102924</v>
      </c>
      <c r="H12"/>
    </row>
    <row r="13" spans="1:8" ht="12.75">
      <c r="A13" s="167" t="s">
        <v>103</v>
      </c>
      <c r="B13" s="168">
        <v>0.1163611</v>
      </c>
      <c r="C13" s="168">
        <v>0.04861963</v>
      </c>
      <c r="D13" s="168">
        <v>0.04827436</v>
      </c>
      <c r="E13" s="168">
        <v>0.03504866</v>
      </c>
      <c r="F13" s="168">
        <v>0.3327411</v>
      </c>
      <c r="G13" s="168">
        <v>0.09336546</v>
      </c>
      <c r="H13"/>
    </row>
    <row r="14" spans="1:8" ht="12.75">
      <c r="A14" s="167" t="s">
        <v>105</v>
      </c>
      <c r="B14" s="168">
        <v>0.1094611</v>
      </c>
      <c r="C14" s="168">
        <v>0.1012788</v>
      </c>
      <c r="D14" s="168">
        <v>0.07379502</v>
      </c>
      <c r="E14" s="168">
        <v>0.1396184</v>
      </c>
      <c r="F14" s="168">
        <v>0.3274103</v>
      </c>
      <c r="G14" s="168">
        <v>0.1356055</v>
      </c>
      <c r="H14"/>
    </row>
    <row r="15" spans="1:8" ht="12.75">
      <c r="A15" s="167" t="s">
        <v>107</v>
      </c>
      <c r="B15" s="168">
        <v>-0.4138777</v>
      </c>
      <c r="C15" s="168">
        <v>-0.1069383</v>
      </c>
      <c r="D15" s="168">
        <v>-0.1002627</v>
      </c>
      <c r="E15" s="168">
        <v>-0.09180852</v>
      </c>
      <c r="F15" s="168">
        <v>-0.3904481</v>
      </c>
      <c r="G15" s="168">
        <v>-0.183976</v>
      </c>
      <c r="H15"/>
    </row>
    <row r="16" spans="1:8" ht="12.75">
      <c r="A16" s="167" t="s">
        <v>109</v>
      </c>
      <c r="B16" s="168">
        <v>-0.009650684</v>
      </c>
      <c r="C16" s="168">
        <v>0.02320607</v>
      </c>
      <c r="D16" s="168">
        <v>-0.02115319</v>
      </c>
      <c r="E16" s="168">
        <v>-0.0002297787</v>
      </c>
      <c r="F16" s="168">
        <v>0.03600654</v>
      </c>
      <c r="G16" s="168">
        <v>0.003923626</v>
      </c>
      <c r="H16"/>
    </row>
    <row r="17" spans="1:8" ht="12.75">
      <c r="A17" s="167" t="s">
        <v>111</v>
      </c>
      <c r="B17" s="168">
        <v>0.04844312</v>
      </c>
      <c r="C17" s="168">
        <v>0.05285362</v>
      </c>
      <c r="D17" s="168">
        <v>0.05700448</v>
      </c>
      <c r="E17" s="168">
        <v>0.06376889</v>
      </c>
      <c r="F17" s="168">
        <v>0.06183868</v>
      </c>
      <c r="G17" s="168">
        <v>0.05705766</v>
      </c>
      <c r="H17"/>
    </row>
    <row r="18" spans="1:8" ht="12.75">
      <c r="A18" s="167" t="s">
        <v>113</v>
      </c>
      <c r="B18" s="168">
        <v>-0.01082117</v>
      </c>
      <c r="C18" s="168">
        <v>-0.0124967</v>
      </c>
      <c r="D18" s="168">
        <v>0.02627332</v>
      </c>
      <c r="E18" s="168">
        <v>-0.01285091</v>
      </c>
      <c r="F18" s="168">
        <v>-0.03284264</v>
      </c>
      <c r="G18" s="168">
        <v>-0.005776071</v>
      </c>
      <c r="H18"/>
    </row>
    <row r="19" spans="1:8" ht="12.75">
      <c r="A19" s="167" t="s">
        <v>115</v>
      </c>
      <c r="B19" s="168">
        <v>-0.1864348</v>
      </c>
      <c r="C19" s="168">
        <v>-0.174081</v>
      </c>
      <c r="D19" s="168">
        <v>-0.1787132</v>
      </c>
      <c r="E19" s="168">
        <v>-0.176018</v>
      </c>
      <c r="F19" s="168">
        <v>-0.1336875</v>
      </c>
      <c r="G19" s="168">
        <v>-0.1719727</v>
      </c>
      <c r="H19"/>
    </row>
    <row r="20" spans="1:8" ht="12.75">
      <c r="A20" s="167" t="s">
        <v>117</v>
      </c>
      <c r="B20" s="168">
        <v>0.0005263997</v>
      </c>
      <c r="C20" s="168">
        <v>-0.001698678</v>
      </c>
      <c r="D20" s="168">
        <v>-0.001233498</v>
      </c>
      <c r="E20" s="168">
        <v>-0.000993046</v>
      </c>
      <c r="F20" s="168">
        <v>0.002780108</v>
      </c>
      <c r="G20" s="168">
        <v>-0.0004933927</v>
      </c>
      <c r="H20"/>
    </row>
    <row r="21" spans="1:8" ht="12.75">
      <c r="A21" s="167" t="s">
        <v>141</v>
      </c>
      <c r="B21" s="168">
        <v>-617.1572</v>
      </c>
      <c r="C21" s="168">
        <v>-674.385</v>
      </c>
      <c r="D21" s="168">
        <v>-722.5689</v>
      </c>
      <c r="E21" s="168">
        <v>-723.9902</v>
      </c>
      <c r="F21" s="168">
        <v>-782.2533</v>
      </c>
      <c r="G21" s="168">
        <v>-704.2824</v>
      </c>
      <c r="H21"/>
    </row>
    <row r="22" spans="1:8" ht="12.75">
      <c r="A22" s="167" t="s">
        <v>142</v>
      </c>
      <c r="B22" s="168">
        <v>36.65506</v>
      </c>
      <c r="C22" s="168">
        <v>-8.074837</v>
      </c>
      <c r="D22" s="168">
        <v>-23.72954</v>
      </c>
      <c r="E22" s="168">
        <v>4.195831</v>
      </c>
      <c r="F22" s="168">
        <v>9.088682</v>
      </c>
      <c r="G22" s="168">
        <v>0</v>
      </c>
      <c r="H22"/>
    </row>
    <row r="23" spans="1:8" ht="12.75">
      <c r="A23" s="167" t="s">
        <v>94</v>
      </c>
      <c r="B23" s="168">
        <v>-0.4309321</v>
      </c>
      <c r="C23" s="168">
        <v>-0.21896</v>
      </c>
      <c r="D23" s="168">
        <v>-0.3757144</v>
      </c>
      <c r="E23" s="168">
        <v>-0.5747364</v>
      </c>
      <c r="F23" s="168">
        <v>1.685913</v>
      </c>
      <c r="G23" s="168">
        <v>-0.1152023</v>
      </c>
      <c r="H23"/>
    </row>
    <row r="24" spans="1:8" ht="12.75">
      <c r="A24" s="167" t="s">
        <v>96</v>
      </c>
      <c r="B24" s="168">
        <v>0.744425</v>
      </c>
      <c r="C24" s="168">
        <v>0.1907344</v>
      </c>
      <c r="D24" s="168">
        <v>-1.170821</v>
      </c>
      <c r="E24" s="168">
        <v>-0.003267381</v>
      </c>
      <c r="F24" s="168">
        <v>-1.131789</v>
      </c>
      <c r="G24" s="168">
        <v>-0.2828122</v>
      </c>
      <c r="H24"/>
    </row>
    <row r="25" spans="1:8" ht="12.75">
      <c r="A25" s="167" t="s">
        <v>98</v>
      </c>
      <c r="B25" s="168">
        <v>-0.5438831</v>
      </c>
      <c r="C25" s="168">
        <v>-1.231961</v>
      </c>
      <c r="D25" s="168">
        <v>-1.570744</v>
      </c>
      <c r="E25" s="168">
        <v>-1.635815</v>
      </c>
      <c r="F25" s="168">
        <v>-6.77396</v>
      </c>
      <c r="G25" s="168">
        <v>-2.060797</v>
      </c>
      <c r="H25"/>
    </row>
    <row r="26" spans="1:8" ht="12.75">
      <c r="A26" s="167" t="s">
        <v>100</v>
      </c>
      <c r="B26" s="168">
        <v>2.008931</v>
      </c>
      <c r="C26" s="168">
        <v>0.8373884</v>
      </c>
      <c r="D26" s="168">
        <v>0.5653456</v>
      </c>
      <c r="E26" s="168">
        <v>0.4434409</v>
      </c>
      <c r="F26" s="168">
        <v>2.108039</v>
      </c>
      <c r="G26" s="168">
        <v>1.017004</v>
      </c>
      <c r="H26"/>
    </row>
    <row r="27" spans="1:8" ht="12.75">
      <c r="A27" s="167" t="s">
        <v>102</v>
      </c>
      <c r="B27" s="168">
        <v>0.1594046</v>
      </c>
      <c r="C27" s="168">
        <v>-0.0370644</v>
      </c>
      <c r="D27" s="168">
        <v>-0.09155549</v>
      </c>
      <c r="E27" s="168">
        <v>-0.1096014</v>
      </c>
      <c r="F27" s="168">
        <v>0.2052375</v>
      </c>
      <c r="G27" s="168">
        <v>-0.006733608</v>
      </c>
      <c r="H27"/>
    </row>
    <row r="28" spans="1:8" ht="12.75">
      <c r="A28" s="167" t="s">
        <v>104</v>
      </c>
      <c r="B28" s="168">
        <v>0.02131302</v>
      </c>
      <c r="C28" s="168">
        <v>-0.03365859</v>
      </c>
      <c r="D28" s="168">
        <v>-0.06920122</v>
      </c>
      <c r="E28" s="168">
        <v>0.06391808</v>
      </c>
      <c r="F28" s="168">
        <v>0.04932905</v>
      </c>
      <c r="G28" s="168">
        <v>0.0003525353</v>
      </c>
      <c r="H28"/>
    </row>
    <row r="29" spans="1:8" ht="12.75">
      <c r="A29" s="167" t="s">
        <v>106</v>
      </c>
      <c r="B29" s="168">
        <v>0.2894415</v>
      </c>
      <c r="C29" s="168">
        <v>0.1124001</v>
      </c>
      <c r="D29" s="168">
        <v>0.0526524</v>
      </c>
      <c r="E29" s="168">
        <v>0.05069035</v>
      </c>
      <c r="F29" s="168">
        <v>0.2525513</v>
      </c>
      <c r="G29" s="168">
        <v>0.127493</v>
      </c>
      <c r="H29"/>
    </row>
    <row r="30" spans="1:8" ht="12.75">
      <c r="A30" s="167" t="s">
        <v>108</v>
      </c>
      <c r="B30" s="168">
        <v>0.1899763</v>
      </c>
      <c r="C30" s="168">
        <v>0.1419617</v>
      </c>
      <c r="D30" s="168">
        <v>0.05195937</v>
      </c>
      <c r="E30" s="168">
        <v>0.09156647</v>
      </c>
      <c r="F30" s="168">
        <v>0.1975504</v>
      </c>
      <c r="G30" s="168">
        <v>0.1225662</v>
      </c>
      <c r="H30"/>
    </row>
    <row r="31" spans="1:8" ht="12.75">
      <c r="A31" s="167" t="s">
        <v>110</v>
      </c>
      <c r="B31" s="168">
        <v>0.009585417</v>
      </c>
      <c r="C31" s="168">
        <v>0.003225633</v>
      </c>
      <c r="D31" s="168">
        <v>-0.01214986</v>
      </c>
      <c r="E31" s="168">
        <v>-0.02411311</v>
      </c>
      <c r="F31" s="168">
        <v>-0.007028583</v>
      </c>
      <c r="G31" s="168">
        <v>-0.007521943</v>
      </c>
      <c r="H31"/>
    </row>
    <row r="32" spans="1:8" ht="12.75">
      <c r="A32" s="167" t="s">
        <v>112</v>
      </c>
      <c r="B32" s="168">
        <v>0.02116233</v>
      </c>
      <c r="C32" s="168">
        <v>0.005667271</v>
      </c>
      <c r="D32" s="168">
        <v>-0.01124434</v>
      </c>
      <c r="E32" s="168">
        <v>0.03264535</v>
      </c>
      <c r="F32" s="168">
        <v>0.06674146</v>
      </c>
      <c r="G32" s="168">
        <v>0.01856489</v>
      </c>
      <c r="H32"/>
    </row>
    <row r="33" spans="1:8" ht="12.75">
      <c r="A33" s="167" t="s">
        <v>114</v>
      </c>
      <c r="B33" s="168">
        <v>0.09434713</v>
      </c>
      <c r="C33" s="168">
        <v>0.0975973</v>
      </c>
      <c r="D33" s="168">
        <v>0.1097126</v>
      </c>
      <c r="E33" s="168">
        <v>0.1118719</v>
      </c>
      <c r="F33" s="168">
        <v>0.07858705</v>
      </c>
      <c r="G33" s="168">
        <v>0.1009098</v>
      </c>
      <c r="H33"/>
    </row>
    <row r="34" spans="1:8" ht="12.75">
      <c r="A34" s="167" t="s">
        <v>116</v>
      </c>
      <c r="B34" s="168">
        <v>-0.005158407</v>
      </c>
      <c r="C34" s="168">
        <v>0.01060072</v>
      </c>
      <c r="D34" s="168">
        <v>0.005079264</v>
      </c>
      <c r="E34" s="168">
        <v>0.002586173</v>
      </c>
      <c r="F34" s="168">
        <v>-0.02877956</v>
      </c>
      <c r="G34" s="168">
        <v>-0.0002527807</v>
      </c>
      <c r="H34"/>
    </row>
    <row r="35" spans="1:8" ht="12.75">
      <c r="A35" s="167" t="s">
        <v>118</v>
      </c>
      <c r="B35" s="168">
        <v>0.003391698</v>
      </c>
      <c r="C35" s="168">
        <v>0.002829064</v>
      </c>
      <c r="D35" s="168">
        <v>0.00288916</v>
      </c>
      <c r="E35" s="168">
        <v>-0.0007449056</v>
      </c>
      <c r="F35" s="168">
        <v>-0.001154901</v>
      </c>
      <c r="G35" s="168">
        <v>0.001526204</v>
      </c>
      <c r="H35"/>
    </row>
    <row r="36" spans="1:6" ht="12.75">
      <c r="A36" s="167" t="s">
        <v>143</v>
      </c>
      <c r="B36" s="168">
        <v>19.17725</v>
      </c>
      <c r="C36" s="168">
        <v>19.17114</v>
      </c>
      <c r="D36" s="168">
        <v>19.17725</v>
      </c>
      <c r="E36" s="168">
        <v>19.1803</v>
      </c>
      <c r="F36" s="168">
        <v>19.18945</v>
      </c>
    </row>
    <row r="37" spans="1:6" ht="12.75">
      <c r="A37" s="167" t="s">
        <v>144</v>
      </c>
      <c r="B37" s="168">
        <v>0.3845215</v>
      </c>
      <c r="C37" s="168">
        <v>0.3514608</v>
      </c>
      <c r="D37" s="168">
        <v>0.3367106</v>
      </c>
      <c r="E37" s="168">
        <v>0.2929688</v>
      </c>
      <c r="F37" s="168">
        <v>0.2863566</v>
      </c>
    </row>
    <row r="38" spans="1:7" ht="12.75">
      <c r="A38" s="167" t="s">
        <v>145</v>
      </c>
      <c r="B38" s="168">
        <v>-0.0001293968</v>
      </c>
      <c r="C38" s="168">
        <v>-8.28491E-05</v>
      </c>
      <c r="D38" s="168">
        <v>0.0001096742</v>
      </c>
      <c r="E38" s="168">
        <v>-0.0001664796</v>
      </c>
      <c r="F38" s="168">
        <v>-0.0002172132</v>
      </c>
      <c r="G38" s="168">
        <v>-4.440676E-05</v>
      </c>
    </row>
    <row r="39" spans="1:7" ht="12.75">
      <c r="A39" s="167" t="s">
        <v>146</v>
      </c>
      <c r="B39" s="168">
        <v>0.001049642</v>
      </c>
      <c r="C39" s="168">
        <v>0.001146388</v>
      </c>
      <c r="D39" s="168">
        <v>0.001228627</v>
      </c>
      <c r="E39" s="168">
        <v>0.001230853</v>
      </c>
      <c r="F39" s="168">
        <v>0.001330028</v>
      </c>
      <c r="G39" s="168">
        <v>0.0005983685</v>
      </c>
    </row>
    <row r="40" spans="2:5" ht="12.75">
      <c r="B40" s="167" t="s">
        <v>147</v>
      </c>
      <c r="C40" s="167">
        <v>0.003765</v>
      </c>
      <c r="D40" s="167" t="s">
        <v>148</v>
      </c>
      <c r="E40" s="167">
        <v>3.117451</v>
      </c>
    </row>
    <row r="42" ht="12.75">
      <c r="A42" s="167" t="s">
        <v>149</v>
      </c>
    </row>
    <row r="50" spans="1:8" ht="12.75">
      <c r="A50" s="167" t="s">
        <v>150</v>
      </c>
      <c r="B50" s="167">
        <f>-0.017/(B7*B7+B22*B22)*(B21*B22+B6*B7)</f>
        <v>-0.00012939678162012837</v>
      </c>
      <c r="C50" s="167">
        <f>-0.017/(C7*C7+C22*C22)*(C21*C22+C6*C7)</f>
        <v>-8.28490973014509E-05</v>
      </c>
      <c r="D50" s="167">
        <f>-0.017/(D7*D7+D22*D22)*(D21*D22+D6*D7)</f>
        <v>0.00010967419773978594</v>
      </c>
      <c r="E50" s="167">
        <f>-0.017/(E7*E7+E22*E22)*(E21*E22+E6*E7)</f>
        <v>-0.0001664795868020469</v>
      </c>
      <c r="F50" s="167">
        <f>-0.017/(F7*F7+F22*F22)*(F21*F22+F6*F7)</f>
        <v>-0.00021721329982000504</v>
      </c>
      <c r="G50" s="167">
        <f>(B50*B$4+C50*C$4+D50*D$4+E50*E$4+F50*F$4)/SUM(B$4:F$4)</f>
        <v>-8.147733631427768E-05</v>
      </c>
      <c r="H50"/>
    </row>
    <row r="51" spans="1:8" ht="12.75">
      <c r="A51" s="167" t="s">
        <v>151</v>
      </c>
      <c r="B51" s="167">
        <f>-0.017/(B7*B7+B22*B22)*(B21*B7-B6*B22)</f>
        <v>0.0010496415446794092</v>
      </c>
      <c r="C51" s="167">
        <f>-0.017/(C7*C7+C22*C22)*(C21*C7-C6*C22)</f>
        <v>0.0011463876007043695</v>
      </c>
      <c r="D51" s="167">
        <f>-0.017/(D7*D7+D22*D22)*(D21*D7-D6*D22)</f>
        <v>0.0012286273818262236</v>
      </c>
      <c r="E51" s="167">
        <f>-0.017/(E7*E7+E22*E22)*(E21*E7-E6*E22)</f>
        <v>0.0012308531920211172</v>
      </c>
      <c r="F51" s="167">
        <f>-0.017/(F7*F7+F22*F22)*(F21*F7-F6*F22)</f>
        <v>0.0013300280282608236</v>
      </c>
      <c r="G51" s="167">
        <f>(B51*B$4+C51*C$4+D51*D$4+E51*E$4+F51*F$4)/SUM(B$4:F$4)</f>
        <v>0.001197431771456832</v>
      </c>
      <c r="H51"/>
    </row>
    <row r="58" ht="12.75">
      <c r="A58" s="167" t="s">
        <v>152</v>
      </c>
    </row>
    <row r="60" spans="2:6" ht="12.75">
      <c r="B60" s="167" t="s">
        <v>86</v>
      </c>
      <c r="C60" s="167" t="s">
        <v>87</v>
      </c>
      <c r="D60" s="167" t="s">
        <v>88</v>
      </c>
      <c r="E60" s="167" t="s">
        <v>89</v>
      </c>
      <c r="F60" s="167" t="s">
        <v>90</v>
      </c>
    </row>
    <row r="61" spans="1:6" ht="12.75">
      <c r="A61" s="167" t="s">
        <v>154</v>
      </c>
      <c r="B61" s="167">
        <f>B6+(1/0.017)*(B7*B50-B22*B51)</f>
        <v>0</v>
      </c>
      <c r="C61" s="167">
        <f>C6+(1/0.017)*(C7*C50-C22*C51)</f>
        <v>0</v>
      </c>
      <c r="D61" s="167">
        <f>D6+(1/0.017)*(D7*D50-D22*D51)</f>
        <v>0</v>
      </c>
      <c r="E61" s="167">
        <f>E6+(1/0.017)*(E7*E50-E22*E51)</f>
        <v>0</v>
      </c>
      <c r="F61" s="167">
        <f>F6+(1/0.017)*(F7*F50-F22*F51)</f>
        <v>0</v>
      </c>
    </row>
    <row r="62" spans="1:6" ht="12.75">
      <c r="A62" s="167" t="s">
        <v>157</v>
      </c>
      <c r="B62" s="167">
        <f>B7+(2/0.017)*(B8*B50-B23*B51)</f>
        <v>10000.039526196195</v>
      </c>
      <c r="C62" s="167">
        <f>C7+(2/0.017)*(C8*C50-C23*C51)</f>
        <v>10000.040994588995</v>
      </c>
      <c r="D62" s="167">
        <f>D7+(2/0.017)*(D8*D50-D23*D51)</f>
        <v>10000.044596348585</v>
      </c>
      <c r="E62" s="167">
        <f>E7+(2/0.017)*(E8*E50-E23*E51)</f>
        <v>10000.101485723206</v>
      </c>
      <c r="F62" s="167">
        <f>F7+(2/0.017)*(F8*F50-F23*F51)</f>
        <v>9999.559768365812</v>
      </c>
    </row>
    <row r="63" spans="1:6" ht="12.75">
      <c r="A63" s="167" t="s">
        <v>158</v>
      </c>
      <c r="B63" s="167">
        <f>B8+(3/0.017)*(B9*B50-B24*B51)</f>
        <v>0.7675875528686142</v>
      </c>
      <c r="C63" s="167">
        <f>C8+(3/0.017)*(C9*C50-C24*C51)</f>
        <v>-1.2138655279421118</v>
      </c>
      <c r="D63" s="167">
        <f>D8+(3/0.017)*(D9*D50-D24*D51)</f>
        <v>-0.503487829824592</v>
      </c>
      <c r="E63" s="167">
        <f>E8+(3/0.017)*(E9*E50-E24*E51)</f>
        <v>-0.9382316200278854</v>
      </c>
      <c r="F63" s="167">
        <f>F8+(3/0.017)*(F9*F50-F24*F51)</f>
        <v>7.145143615584551</v>
      </c>
    </row>
    <row r="64" spans="1:6" ht="12.75">
      <c r="A64" s="167" t="s">
        <v>159</v>
      </c>
      <c r="B64" s="167">
        <f>B9+(4/0.017)*(B10*B50-B25*B51)</f>
        <v>-0.16857098262623665</v>
      </c>
      <c r="C64" s="167">
        <f>C9+(4/0.017)*(C10*C50-C25*C51)</f>
        <v>0.2561446999618481</v>
      </c>
      <c r="D64" s="167">
        <f>D9+(4/0.017)*(D10*D50-D25*D51)</f>
        <v>0.21931429709600792</v>
      </c>
      <c r="E64" s="167">
        <f>E9+(4/0.017)*(E10*E50-E25*E51)</f>
        <v>0.66031802796922</v>
      </c>
      <c r="F64" s="167">
        <f>F9+(4/0.017)*(F10*F50-F25*F51)</f>
        <v>2.634265628630304</v>
      </c>
    </row>
    <row r="65" spans="1:6" ht="12.75">
      <c r="A65" s="167" t="s">
        <v>160</v>
      </c>
      <c r="B65" s="167">
        <f>B10+(5/0.017)*(B11*B50-B26*B51)</f>
        <v>0.10272645807466607</v>
      </c>
      <c r="C65" s="167">
        <f>C10+(5/0.017)*(C11*C50-C26*C51)</f>
        <v>0.54006635259616</v>
      </c>
      <c r="D65" s="167">
        <f>D10+(5/0.017)*(D11*D50-D26*D51)</f>
        <v>0.28787283349210124</v>
      </c>
      <c r="E65" s="167">
        <f>E10+(5/0.017)*(E11*E50-E26*E51)</f>
        <v>0.5959038801128912</v>
      </c>
      <c r="F65" s="167">
        <f>F10+(5/0.017)*(F11*F50-F26*F51)</f>
        <v>0.6762826655904055</v>
      </c>
    </row>
    <row r="66" spans="1:6" ht="12.75">
      <c r="A66" s="167" t="s">
        <v>161</v>
      </c>
      <c r="B66" s="167">
        <f>B11+(6/0.017)*(B12*B50-B27*B51)</f>
        <v>4.492474515489078</v>
      </c>
      <c r="C66" s="167">
        <f>C11+(6/0.017)*(C12*C50-C27*C51)</f>
        <v>4.675154605848404</v>
      </c>
      <c r="D66" s="167">
        <f>D11+(6/0.017)*(D12*D50-D27*D51)</f>
        <v>4.868358993090727</v>
      </c>
      <c r="E66" s="167">
        <f>E11+(6/0.017)*(E12*E50-E27*E51)</f>
        <v>4.808329734157278</v>
      </c>
      <c r="F66" s="167">
        <f>F11+(6/0.017)*(F12*F50-F27*F51)</f>
        <v>15.202032149347273</v>
      </c>
    </row>
    <row r="67" spans="1:6" ht="12.75">
      <c r="A67" s="167" t="s">
        <v>162</v>
      </c>
      <c r="B67" s="167">
        <f>B12+(7/0.017)*(B13*B50-B28*B51)</f>
        <v>-0.10724127009191338</v>
      </c>
      <c r="C67" s="167">
        <f>C12+(7/0.017)*(C13*C50-C28*C51)</f>
        <v>0.1162418402609371</v>
      </c>
      <c r="D67" s="167">
        <f>D12+(7/0.017)*(D13*D50-D28*D51)</f>
        <v>-0.0757445612843956</v>
      </c>
      <c r="E67" s="167">
        <f>E12+(7/0.017)*(E13*E50-E28*E51)</f>
        <v>-0.07009238321261094</v>
      </c>
      <c r="F67" s="167">
        <f>F12+(7/0.017)*(F13*F50-F28*F51)</f>
        <v>0.4264384011782632</v>
      </c>
    </row>
    <row r="68" spans="1:6" ht="12.75">
      <c r="A68" s="167" t="s">
        <v>163</v>
      </c>
      <c r="B68" s="167">
        <f>B13+(8/0.017)*(B14*B50-B29*B51)</f>
        <v>-0.033273599862082004</v>
      </c>
      <c r="C68" s="167">
        <f>C13+(8/0.017)*(C14*C50-C29*C51)</f>
        <v>-0.015966223229979024</v>
      </c>
      <c r="D68" s="167">
        <f>D13+(8/0.017)*(D14*D50-D29*D51)</f>
        <v>0.021640585532623248</v>
      </c>
      <c r="E68" s="167">
        <f>E13+(8/0.017)*(E14*E50-E29*E51)</f>
        <v>-0.005250630656061427</v>
      </c>
      <c r="F68" s="167">
        <f>F13+(8/0.017)*(F14*F50-F29*F51)</f>
        <v>0.14120313330269862</v>
      </c>
    </row>
    <row r="69" spans="1:6" ht="12.75">
      <c r="A69" s="167" t="s">
        <v>164</v>
      </c>
      <c r="B69" s="167">
        <f>B14+(9/0.017)*(B15*B50-B30*B51)</f>
        <v>0.032245031083456444</v>
      </c>
      <c r="C69" s="167">
        <f>C14+(9/0.017)*(C15*C50-C30*C51)</f>
        <v>0.019811122394314373</v>
      </c>
      <c r="D69" s="167">
        <f>D14+(9/0.017)*(D15*D50-D30*D51)</f>
        <v>0.03417652451814802</v>
      </c>
      <c r="E69" s="167">
        <f>E14+(9/0.017)*(E15*E50-E30*E51)</f>
        <v>0.08804276843153615</v>
      </c>
      <c r="F69" s="167">
        <f>F14+(9/0.017)*(F15*F50-F30*F51)</f>
        <v>0.23320833299634286</v>
      </c>
    </row>
    <row r="70" spans="1:6" ht="12.75">
      <c r="A70" s="167" t="s">
        <v>165</v>
      </c>
      <c r="B70" s="167">
        <f>B15+(10/0.017)*(B16*B50-B31*B51)</f>
        <v>-0.41906151438602557</v>
      </c>
      <c r="C70" s="167">
        <f>C15+(10/0.017)*(C16*C50-C31*C51)</f>
        <v>-0.11024443389825712</v>
      </c>
      <c r="D70" s="167">
        <f>D15+(10/0.017)*(D16*D50-D31*D51)</f>
        <v>-0.09284641085972477</v>
      </c>
      <c r="E70" s="167">
        <f>E15+(10/0.017)*(E16*E50-E31*E51)</f>
        <v>-0.07432737183759516</v>
      </c>
      <c r="F70" s="167">
        <f>F15+(10/0.017)*(F16*F50-F31*F51)</f>
        <v>-0.38954979822326086</v>
      </c>
    </row>
    <row r="71" spans="1:6" ht="12.75">
      <c r="A71" s="167" t="s">
        <v>166</v>
      </c>
      <c r="B71" s="167">
        <f>B16+(11/0.017)*(B17*B50-B32*B51)</f>
        <v>-0.028079724604022575</v>
      </c>
      <c r="C71" s="167">
        <f>C16+(11/0.017)*(C17*C50-C32*C51)</f>
        <v>0.016168810999188293</v>
      </c>
      <c r="D71" s="167">
        <f>D16+(11/0.017)*(D17*D50-D32*D51)</f>
        <v>-0.008168644653675701</v>
      </c>
      <c r="E71" s="167">
        <f>E16+(11/0.017)*(E17*E50-E32*E51)</f>
        <v>-0.03309897686540526</v>
      </c>
      <c r="F71" s="167">
        <f>F16+(11/0.017)*(F17*F50-F32*F51)</f>
        <v>-0.03012299870882245</v>
      </c>
    </row>
    <row r="72" spans="1:6" ht="12.75">
      <c r="A72" s="167" t="s">
        <v>167</v>
      </c>
      <c r="B72" s="167">
        <f>B17+(12/0.017)*(B18*B50-B33*B51)</f>
        <v>-0.020472486610285716</v>
      </c>
      <c r="C72" s="167">
        <f>C17+(12/0.017)*(C18*C50-C33*C51)</f>
        <v>-0.025392728895042953</v>
      </c>
      <c r="D72" s="167">
        <f>D17+(12/0.017)*(D18*D50-D33*D51)</f>
        <v>-0.03611156649297909</v>
      </c>
      <c r="E72" s="167">
        <f>E17+(12/0.017)*(E18*E50-E33*E51)</f>
        <v>-0.03191944248868488</v>
      </c>
      <c r="F72" s="167">
        <f>F17+(12/0.017)*(F18*F50-F33*F51)</f>
        <v>-0.006906581846447719</v>
      </c>
    </row>
    <row r="73" spans="1:6" ht="12.75">
      <c r="A73" s="167" t="s">
        <v>168</v>
      </c>
      <c r="B73" s="167">
        <f>B18+(13/0.017)*(B19*B50-B34*B51)</f>
        <v>0.011767126359779176</v>
      </c>
      <c r="C73" s="167">
        <f>C18+(13/0.017)*(C19*C50-C34*C51)</f>
        <v>-0.01076087902174496</v>
      </c>
      <c r="D73" s="167">
        <f>D18+(13/0.017)*(D19*D50-D34*D51)</f>
        <v>0.006512746726432747</v>
      </c>
      <c r="E73" s="167">
        <f>E18+(13/0.017)*(E19*E50-E34*E51)</f>
        <v>0.007123364119305895</v>
      </c>
      <c r="F73" s="167">
        <f>F18+(13/0.017)*(F19*F50-F34*F51)</f>
        <v>0.018634549293477222</v>
      </c>
    </row>
    <row r="74" spans="1:6" ht="12.75">
      <c r="A74" s="167" t="s">
        <v>169</v>
      </c>
      <c r="B74" s="167">
        <f>B19+(14/0.017)*(B20*B50-B35*B51)</f>
        <v>-0.18942271422162626</v>
      </c>
      <c r="C74" s="167">
        <f>C19+(14/0.017)*(C20*C50-C35*C51)</f>
        <v>-0.17663597525482977</v>
      </c>
      <c r="D74" s="167">
        <f>D19+(14/0.017)*(D20*D50-D35*D51)</f>
        <v>-0.18174789269768055</v>
      </c>
      <c r="E74" s="167">
        <f>E19+(14/0.017)*(E20*E50-E35*E51)</f>
        <v>-0.17512678361613074</v>
      </c>
      <c r="F74" s="167">
        <f>F19+(14/0.017)*(F20*F50-F35*F51)</f>
        <v>-0.13291982707396313</v>
      </c>
    </row>
    <row r="75" spans="1:6" ht="12.75">
      <c r="A75" s="167" t="s">
        <v>170</v>
      </c>
      <c r="B75" s="168">
        <f>B20</f>
        <v>0.0005263997</v>
      </c>
      <c r="C75" s="168">
        <f>C20</f>
        <v>-0.001698678</v>
      </c>
      <c r="D75" s="168">
        <f>D20</f>
        <v>-0.001233498</v>
      </c>
      <c r="E75" s="168">
        <f>E20</f>
        <v>-0.000993046</v>
      </c>
      <c r="F75" s="168">
        <f>F20</f>
        <v>0.002780108</v>
      </c>
    </row>
    <row r="78" ht="12.75">
      <c r="A78" s="167" t="s">
        <v>152</v>
      </c>
    </row>
    <row r="80" spans="2:6" ht="12.75">
      <c r="B80" s="167" t="s">
        <v>86</v>
      </c>
      <c r="C80" s="167" t="s">
        <v>87</v>
      </c>
      <c r="D80" s="167" t="s">
        <v>88</v>
      </c>
      <c r="E80" s="167" t="s">
        <v>89</v>
      </c>
      <c r="F80" s="167" t="s">
        <v>90</v>
      </c>
    </row>
    <row r="81" spans="1:6" ht="12.75">
      <c r="A81" s="167" t="s">
        <v>171</v>
      </c>
      <c r="B81" s="167">
        <f>B21+(1/0.017)*(B7*B51+B22*B50)</f>
        <v>0</v>
      </c>
      <c r="C81" s="167">
        <f>C21+(1/0.017)*(C7*C51+C22*C50)</f>
        <v>0</v>
      </c>
      <c r="D81" s="167">
        <f>D21+(1/0.017)*(D7*D51+D22*D50)</f>
        <v>0</v>
      </c>
      <c r="E81" s="167">
        <f>E21+(1/0.017)*(E7*E51+E22*E50)</f>
        <v>0</v>
      </c>
      <c r="F81" s="167">
        <f>F21+(1/0.017)*(F7*F51+F22*F50)</f>
        <v>0</v>
      </c>
    </row>
    <row r="82" spans="1:6" ht="12.75">
      <c r="A82" s="167" t="s">
        <v>172</v>
      </c>
      <c r="B82" s="167">
        <f>B22+(2/0.017)*(B8*B51+B23*B50)</f>
        <v>36.77265794463582</v>
      </c>
      <c r="C82" s="167">
        <f>C22+(2/0.017)*(C8*C51+C23*C50)</f>
        <v>-8.23132589704952</v>
      </c>
      <c r="D82" s="167">
        <f>D22+(2/0.017)*(D8*D51+D23*D50)</f>
        <v>-23.843176163231703</v>
      </c>
      <c r="E82" s="167">
        <f>E22+(2/0.017)*(E8*E51+E23*E50)</f>
        <v>4.072081689534337</v>
      </c>
      <c r="F82" s="167">
        <f>F22+(2/0.017)*(F8*F51+F23*F50)</f>
        <v>10.125907081568407</v>
      </c>
    </row>
    <row r="83" spans="1:6" ht="12.75">
      <c r="A83" s="167" t="s">
        <v>173</v>
      </c>
      <c r="B83" s="167">
        <f>B23+(3/0.017)*(B9*B51+B24*B50)</f>
        <v>-0.4989835966729378</v>
      </c>
      <c r="C83" s="167">
        <f>C23+(3/0.017)*(C9*C51+C24*C50)</f>
        <v>-0.23346508776871075</v>
      </c>
      <c r="D83" s="167">
        <f>D23+(3/0.017)*(D9*D51+D24*D50)</f>
        <v>-0.4511583094701026</v>
      </c>
      <c r="E83" s="167">
        <f>E23+(3/0.017)*(E9*E51+E24*E50)</f>
        <v>-0.5256980074347364</v>
      </c>
      <c r="F83" s="167">
        <f>F23+(3/0.017)*(F9*F51+F24*F50)</f>
        <v>1.8797819913160045</v>
      </c>
    </row>
    <row r="84" spans="1:6" ht="12.75">
      <c r="A84" s="167" t="s">
        <v>174</v>
      </c>
      <c r="B84" s="167">
        <f>B24+(4/0.017)*(B10*B51+B25*B50)</f>
        <v>0.9822688443082498</v>
      </c>
      <c r="C84" s="167">
        <f>C24+(4/0.017)*(C10*C51+C25*C50)</f>
        <v>0.46723579607767307</v>
      </c>
      <c r="D84" s="167">
        <f>D24+(4/0.017)*(D10*D51+D25*D50)</f>
        <v>-1.1141440873852435</v>
      </c>
      <c r="E84" s="167">
        <f>E24+(4/0.017)*(E10*E51+E25*E50)</f>
        <v>0.34736483330410195</v>
      </c>
      <c r="F84" s="167">
        <f>F24+(4/0.017)*(F10*F51+F25*F50)</f>
        <v>-0.009268465313507113</v>
      </c>
    </row>
    <row r="85" spans="1:6" ht="12.75">
      <c r="A85" s="167" t="s">
        <v>175</v>
      </c>
      <c r="B85" s="167">
        <f>B25+(5/0.017)*(B11*B51+B26*B50)</f>
        <v>0.7835055700106739</v>
      </c>
      <c r="C85" s="167">
        <f>C25+(5/0.017)*(C11*C51+C26*C50)</f>
        <v>0.319918455795726</v>
      </c>
      <c r="D85" s="167">
        <f>D25+(5/0.017)*(D11*D51+D26*D50)</f>
        <v>0.19396058578997932</v>
      </c>
      <c r="E85" s="167">
        <f>E25+(5/0.017)*(E11*E51+E26*E50)</f>
        <v>0.06517531424582867</v>
      </c>
      <c r="F85" s="167">
        <f>F25+(5/0.017)*(F11*F51+F26*F50)</f>
        <v>-0.9096528477022536</v>
      </c>
    </row>
    <row r="86" spans="1:6" ht="12.75">
      <c r="A86" s="167" t="s">
        <v>176</v>
      </c>
      <c r="B86" s="167">
        <f>B26+(6/0.017)*(B12*B51+B27*B50)</f>
        <v>1.967631642297309</v>
      </c>
      <c r="C86" s="167">
        <f>C26+(6/0.017)*(C12*C51+C27*C50)</f>
        <v>0.8797470846879745</v>
      </c>
      <c r="D86" s="167">
        <f>D26+(6/0.017)*(D12*D51+D27*D50)</f>
        <v>0.5128297328973479</v>
      </c>
      <c r="E86" s="167">
        <f>E26+(6/0.017)*(E12*E51+E27*E50)</f>
        <v>0.43454812410417587</v>
      </c>
      <c r="F86" s="167">
        <f>F26+(6/0.017)*(F12*F51+F27*F50)</f>
        <v>2.3191361226024347</v>
      </c>
    </row>
    <row r="87" spans="1:6" ht="12.75">
      <c r="A87" s="167" t="s">
        <v>177</v>
      </c>
      <c r="B87" s="167">
        <f>B27+(7/0.017)*(B13*B51+B28*B50)</f>
        <v>0.20856090940293698</v>
      </c>
      <c r="C87" s="167">
        <f>C27+(7/0.017)*(C13*C51+C28*C50)</f>
        <v>-0.012965654502034303</v>
      </c>
      <c r="D87" s="167">
        <f>D27+(7/0.017)*(D13*D51+D28*D50)</f>
        <v>-0.07025835554410853</v>
      </c>
      <c r="E87" s="167">
        <f>E27+(7/0.017)*(E13*E51+E28*E50)</f>
        <v>-0.0962195825631542</v>
      </c>
      <c r="F87" s="167">
        <f>F27+(7/0.017)*(F13*F51+F28*F50)</f>
        <v>0.38305399670517415</v>
      </c>
    </row>
    <row r="88" spans="1:6" ht="12.75">
      <c r="A88" s="167" t="s">
        <v>178</v>
      </c>
      <c r="B88" s="167">
        <f>B28+(8/0.017)*(B14*B51+B29*B50)</f>
        <v>0.05775637036188466</v>
      </c>
      <c r="C88" s="167">
        <f>C28+(8/0.017)*(C14*C51+C29*C50)</f>
        <v>0.016596710570647003</v>
      </c>
      <c r="D88" s="167">
        <f>D28+(8/0.017)*(D14*D51+D29*D50)</f>
        <v>-0.023817129673652647</v>
      </c>
      <c r="E88" s="167">
        <f>E28+(8/0.017)*(E14*E51+E29*E50)</f>
        <v>0.1408173010738965</v>
      </c>
      <c r="F88" s="167">
        <f>F28+(8/0.017)*(F14*F51+F29*F50)</f>
        <v>0.22843840270327181</v>
      </c>
    </row>
    <row r="89" spans="1:6" ht="12.75">
      <c r="A89" s="167" t="s">
        <v>179</v>
      </c>
      <c r="B89" s="167">
        <f>B29+(9/0.017)*(B15*B51+B30*B50)</f>
        <v>0.04643856169034413</v>
      </c>
      <c r="C89" s="167">
        <f>C29+(9/0.017)*(C15*C51+C30*C50)</f>
        <v>0.04127143772287935</v>
      </c>
      <c r="D89" s="167">
        <f>D29+(9/0.017)*(D15*D51+D30*D50)</f>
        <v>-0.009546545140242384</v>
      </c>
      <c r="E89" s="167">
        <f>E29+(9/0.017)*(E15*E51+E30*E50)</f>
        <v>-0.017204992463841724</v>
      </c>
      <c r="F89" s="167">
        <f>F29+(9/0.017)*(F15*F51+F30*F50)</f>
        <v>-0.04509325397726599</v>
      </c>
    </row>
    <row r="90" spans="1:6" ht="12.75">
      <c r="A90" s="167" t="s">
        <v>180</v>
      </c>
      <c r="B90" s="167">
        <f>B30+(10/0.017)*(B16*B51+B31*B50)</f>
        <v>0.18328801707572956</v>
      </c>
      <c r="C90" s="167">
        <f>C30+(10/0.017)*(C16*C51+C31*C50)</f>
        <v>0.15745341183929523</v>
      </c>
      <c r="D90" s="167">
        <f>D30+(10/0.017)*(D16*D51+D31*D50)</f>
        <v>0.03588765553228037</v>
      </c>
      <c r="E90" s="167">
        <f>E30+(10/0.017)*(E16*E51+E31*E50)</f>
        <v>0.09376147984879932</v>
      </c>
      <c r="F90" s="167">
        <f>F30+(10/0.017)*(F16*F51+F31*F50)</f>
        <v>0.22661887594540192</v>
      </c>
    </row>
    <row r="91" spans="1:6" ht="12.75">
      <c r="A91" s="167" t="s">
        <v>181</v>
      </c>
      <c r="B91" s="167">
        <f>B31+(11/0.017)*(B17*B51+B32*B50)</f>
        <v>0.040715141296198576</v>
      </c>
      <c r="C91" s="167">
        <f>C31+(11/0.017)*(C17*C51+C32*C50)</f>
        <v>0.04212759003953562</v>
      </c>
      <c r="D91" s="167">
        <f>D31+(11/0.017)*(D17*D51+D32*D50)</f>
        <v>0.03237040832398067</v>
      </c>
      <c r="E91" s="167">
        <f>E31+(11/0.017)*(E17*E51+E32*E50)</f>
        <v>0.02315800363061695</v>
      </c>
      <c r="F91" s="167">
        <f>F31+(11/0.017)*(F17*F51+F32*F50)</f>
        <v>0.036809681327159914</v>
      </c>
    </row>
    <row r="92" spans="1:6" ht="12.75">
      <c r="A92" s="167" t="s">
        <v>182</v>
      </c>
      <c r="B92" s="167">
        <f>B32+(12/0.017)*(B18*B51+B33*B50)</f>
        <v>0.004527107949787522</v>
      </c>
      <c r="C92" s="167">
        <f>C32+(12/0.017)*(C18*C51+C33*C50)</f>
        <v>-0.010152900859139663</v>
      </c>
      <c r="D92" s="167">
        <f>D32+(12/0.017)*(D18*D51+D33*D50)</f>
        <v>0.0200352565297143</v>
      </c>
      <c r="E92" s="167">
        <f>E32+(12/0.017)*(E18*E51+E33*E50)</f>
        <v>0.00833337027249223</v>
      </c>
      <c r="F92" s="167">
        <f>F32+(12/0.017)*(F18*F51+F33*F50)</f>
        <v>0.02385784764068251</v>
      </c>
    </row>
    <row r="93" spans="1:6" ht="12.75">
      <c r="A93" s="167" t="s">
        <v>183</v>
      </c>
      <c r="B93" s="167">
        <f>B33+(13/0.017)*(B19*B51+B34*B50)</f>
        <v>-0.05478751661581349</v>
      </c>
      <c r="C93" s="167">
        <f>C33+(13/0.017)*(C19*C51+C34*C50)</f>
        <v>-0.055682304706618585</v>
      </c>
      <c r="D93" s="167">
        <f>D33+(13/0.017)*(D19*D51+D34*D50)</f>
        <v>-0.05776935697195351</v>
      </c>
      <c r="E93" s="167">
        <f>E33+(13/0.017)*(E19*E51+E34*E50)</f>
        <v>-0.05413264165605594</v>
      </c>
      <c r="F93" s="167">
        <f>F33+(13/0.017)*(F19*F51+F34*F50)</f>
        <v>-0.05260345851946839</v>
      </c>
    </row>
    <row r="94" spans="1:6" ht="12.75">
      <c r="A94" s="167" t="s">
        <v>184</v>
      </c>
      <c r="B94" s="167">
        <f>B34+(14/0.017)*(B20*B51+B35*B50)</f>
        <v>-0.005064807785694652</v>
      </c>
      <c r="C94" s="167">
        <f>C34+(14/0.017)*(C20*C51+C35*C50)</f>
        <v>0.008804002168496316</v>
      </c>
      <c r="D94" s="167">
        <f>D34+(14/0.017)*(D20*D51+D35*D50)</f>
        <v>0.004092146142164468</v>
      </c>
      <c r="E94" s="167">
        <f>E34+(14/0.017)*(E20*E51+E35*E50)</f>
        <v>0.0016817052544700118</v>
      </c>
      <c r="F94" s="167">
        <f>F34+(14/0.017)*(F20*F51+F35*F50)</f>
        <v>-0.025527869419838475</v>
      </c>
    </row>
    <row r="95" spans="1:6" ht="12.75">
      <c r="A95" s="167" t="s">
        <v>185</v>
      </c>
      <c r="B95" s="168">
        <f>B35</f>
        <v>0.003391698</v>
      </c>
      <c r="C95" s="168">
        <f>C35</f>
        <v>0.002829064</v>
      </c>
      <c r="D95" s="168">
        <f>D35</f>
        <v>0.00288916</v>
      </c>
      <c r="E95" s="168">
        <f>E35</f>
        <v>-0.0007449056</v>
      </c>
      <c r="F95" s="168">
        <f>F35</f>
        <v>-0.001154901</v>
      </c>
    </row>
    <row r="98" ht="12.75">
      <c r="A98" s="167" t="s">
        <v>153</v>
      </c>
    </row>
    <row r="100" spans="2:11" ht="12.75">
      <c r="B100" s="167" t="s">
        <v>86</v>
      </c>
      <c r="C100" s="167" t="s">
        <v>87</v>
      </c>
      <c r="D100" s="167" t="s">
        <v>88</v>
      </c>
      <c r="E100" s="167" t="s">
        <v>89</v>
      </c>
      <c r="F100" s="167" t="s">
        <v>90</v>
      </c>
      <c r="G100" s="167" t="s">
        <v>155</v>
      </c>
      <c r="H100" s="167" t="s">
        <v>156</v>
      </c>
      <c r="I100" s="167" t="s">
        <v>189</v>
      </c>
      <c r="K100" s="167" t="s">
        <v>186</v>
      </c>
    </row>
    <row r="101" spans="1:9" ht="12.75">
      <c r="A101" s="167" t="s">
        <v>154</v>
      </c>
      <c r="B101" s="167">
        <f>B61*10000/B62</f>
        <v>0</v>
      </c>
      <c r="C101" s="167">
        <f>C61*10000/C62</f>
        <v>0</v>
      </c>
      <c r="D101" s="167">
        <f>D61*10000/D62</f>
        <v>0</v>
      </c>
      <c r="E101" s="167">
        <f>E61*10000/E62</f>
        <v>0</v>
      </c>
      <c r="F101" s="167">
        <f>F61*10000/F62</f>
        <v>0</v>
      </c>
      <c r="G101" s="167">
        <f>AVERAGE(C101:E101)</f>
        <v>0</v>
      </c>
      <c r="H101" s="167">
        <f>STDEV(C101:E101)</f>
        <v>0</v>
      </c>
      <c r="I101" s="167">
        <f>(B101*B4+C101*C4+D101*D4+E101*E4+F101*F4)/SUM(B4:F4)</f>
        <v>0</v>
      </c>
    </row>
    <row r="102" spans="1:9" ht="12.75">
      <c r="A102" s="167" t="s">
        <v>157</v>
      </c>
      <c r="B102" s="167">
        <f>B62*10000/B62</f>
        <v>10000</v>
      </c>
      <c r="C102" s="167">
        <f>C62*10000/C62</f>
        <v>10000</v>
      </c>
      <c r="D102" s="167">
        <f>D62*10000/D62</f>
        <v>10000</v>
      </c>
      <c r="E102" s="167">
        <f>E62*10000/E62</f>
        <v>10000</v>
      </c>
      <c r="F102" s="167">
        <f>F62*10000/F62</f>
        <v>10000</v>
      </c>
      <c r="G102" s="167">
        <f>AVERAGE(C102:E102)</f>
        <v>10000</v>
      </c>
      <c r="H102" s="167">
        <f>STDEV(C102:E102)</f>
        <v>0</v>
      </c>
      <c r="I102" s="167">
        <f>(B102*B4+C102*C4+D102*D4+E102*E4+F102*F4)/SUM(B4:F4)</f>
        <v>10000</v>
      </c>
    </row>
    <row r="103" spans="1:11" ht="12.75">
      <c r="A103" s="167" t="s">
        <v>158</v>
      </c>
      <c r="B103" s="167">
        <f>B63*10000/B62</f>
        <v>0.7675845188989853</v>
      </c>
      <c r="C103" s="167">
        <f>C63*10000/C62</f>
        <v>-1.2138605517706702</v>
      </c>
      <c r="D103" s="167">
        <f>D63*10000/D62</f>
        <v>-0.5034855844627287</v>
      </c>
      <c r="E103" s="167">
        <f>E63*10000/E62</f>
        <v>-0.9382220984130669</v>
      </c>
      <c r="F103" s="167">
        <f>F63*10000/F62</f>
        <v>7.145458181257767</v>
      </c>
      <c r="G103" s="167">
        <f>AVERAGE(C103:E103)</f>
        <v>-0.8851894115488218</v>
      </c>
      <c r="H103" s="167">
        <f>STDEV(C103:E103)</f>
        <v>0.3581445210406978</v>
      </c>
      <c r="I103" s="167">
        <f>(B103*B4+C103*C4+D103*D4+E103*E4+F103*F4)/SUM(B4:F4)</f>
        <v>0.4364272727196227</v>
      </c>
      <c r="K103" s="167">
        <f>(LN(H103)+LN(H123))/2-LN(K114*K115^3)</f>
        <v>-5.334404429346236</v>
      </c>
    </row>
    <row r="104" spans="1:11" ht="12.75">
      <c r="A104" s="167" t="s">
        <v>159</v>
      </c>
      <c r="B104" s="167">
        <f>B64*10000/B62</f>
        <v>-0.16857031633189706</v>
      </c>
      <c r="C104" s="167">
        <f>C64*10000/C62</f>
        <v>0.2561436499114829</v>
      </c>
      <c r="D104" s="167">
        <f>D64*10000/D62</f>
        <v>0.2193133190386854</v>
      </c>
      <c r="E104" s="167">
        <f>E64*10000/E62</f>
        <v>0.6603113267519664</v>
      </c>
      <c r="F104" s="167">
        <f>F64*10000/F62</f>
        <v>2.6343816024420956</v>
      </c>
      <c r="G104" s="167">
        <f>AVERAGE(C104:E104)</f>
        <v>0.37858943190071154</v>
      </c>
      <c r="H104" s="167">
        <f>STDEV(C104:E104)</f>
        <v>0.24467230707006055</v>
      </c>
      <c r="I104" s="167">
        <f>(B104*B4+C104*C4+D104*D4+E104*E4+F104*F4)/SUM(B4:F4)</f>
        <v>0.6049227469499152</v>
      </c>
      <c r="K104" s="167">
        <f>(LN(H104)+LN(H124))/2-LN(K114*K115^4)</f>
        <v>-4.0548197037876355</v>
      </c>
    </row>
    <row r="105" spans="1:11" ht="12.75">
      <c r="A105" s="167" t="s">
        <v>160</v>
      </c>
      <c r="B105" s="167">
        <f>B65*10000/B62</f>
        <v>0.10272605203765735</v>
      </c>
      <c r="C105" s="167">
        <f>C65*10000/C62</f>
        <v>0.5400641386254206</v>
      </c>
      <c r="D105" s="167">
        <f>D65*10000/D62</f>
        <v>0.2878715496901035</v>
      </c>
      <c r="E105" s="167">
        <f>E65*10000/E62</f>
        <v>0.5958978326006414</v>
      </c>
      <c r="F105" s="167">
        <f>F65*10000/F62</f>
        <v>0.6763124390034299</v>
      </c>
      <c r="G105" s="167">
        <f>AVERAGE(C105:E105)</f>
        <v>0.4746111736387218</v>
      </c>
      <c r="H105" s="167">
        <f>STDEV(C105:E105)</f>
        <v>0.1641131186410254</v>
      </c>
      <c r="I105" s="167">
        <f>(B105*B4+C105*C4+D105*D4+E105*E4+F105*F4)/SUM(B4:F4)</f>
        <v>0.4485836629553806</v>
      </c>
      <c r="K105" s="167">
        <f>(LN(H105)+LN(H125))/2-LN(K114*K115^5)</f>
        <v>-4.6298388410711695</v>
      </c>
    </row>
    <row r="106" spans="1:11" ht="12.75">
      <c r="A106" s="167" t="s">
        <v>161</v>
      </c>
      <c r="B106" s="167">
        <f>B66*10000/B62</f>
        <v>4.492456758516354</v>
      </c>
      <c r="C106" s="167">
        <f>C66*10000/C62</f>
        <v>4.6751354403228165</v>
      </c>
      <c r="D106" s="167">
        <f>D66*10000/D62</f>
        <v>4.868337282084081</v>
      </c>
      <c r="E106" s="167">
        <f>E66*10000/E62</f>
        <v>4.808280936970451</v>
      </c>
      <c r="F106" s="167">
        <f>F66*10000/F62</f>
        <v>15.202701420356307</v>
      </c>
      <c r="G106" s="167">
        <f>AVERAGE(C106:E106)</f>
        <v>4.783917886459116</v>
      </c>
      <c r="H106" s="167">
        <f>STDEV(C106:E106)</f>
        <v>0.0988782412245151</v>
      </c>
      <c r="I106" s="167">
        <f>(B106*B4+C106*C4+D106*D4+E106*E4+F106*F4)/SUM(B4:F4)</f>
        <v>6.14961178123609</v>
      </c>
      <c r="K106" s="167">
        <f>(LN(H106)+LN(H126))/2-LN(K114*K115^6)</f>
        <v>-3.979954200228036</v>
      </c>
    </row>
    <row r="107" spans="1:11" ht="12.75">
      <c r="A107" s="167" t="s">
        <v>162</v>
      </c>
      <c r="B107" s="167">
        <f>B67*10000/B62</f>
        <v>-0.10724084620964064</v>
      </c>
      <c r="C107" s="167">
        <f>C67*10000/C62</f>
        <v>0.11624136373424405</v>
      </c>
      <c r="D107" s="167">
        <f>D67*10000/D62</f>
        <v>-0.07574422349281618</v>
      </c>
      <c r="E107" s="167">
        <f>E67*10000/E62</f>
        <v>-0.07009167188220977</v>
      </c>
      <c r="F107" s="167">
        <f>F67*10000/F62</f>
        <v>0.4264571751721769</v>
      </c>
      <c r="G107" s="167">
        <f>AVERAGE(C107:E107)</f>
        <v>-0.009864843880260632</v>
      </c>
      <c r="H107" s="167">
        <f>STDEV(C107:E107)</f>
        <v>0.10924774383991673</v>
      </c>
      <c r="I107" s="167">
        <f>(B107*B4+C107*C4+D107*D4+E107*E4+F107*F4)/SUM(B4:F4)</f>
        <v>0.035134444078203014</v>
      </c>
      <c r="K107" s="167">
        <f>(LN(H107)+LN(H127))/2-LN(K114*K115^7)</f>
        <v>-4.198343893512287</v>
      </c>
    </row>
    <row r="108" spans="1:9" ht="12.75">
      <c r="A108" s="167" t="s">
        <v>163</v>
      </c>
      <c r="B108" s="167">
        <f>B68*10000/B62</f>
        <v>-0.03327346834471822</v>
      </c>
      <c r="C108" s="167">
        <f>C68*10000/C62</f>
        <v>-0.015966157777371433</v>
      </c>
      <c r="D108" s="167">
        <f>D68*10000/D62</f>
        <v>0.02164048902394404</v>
      </c>
      <c r="E108" s="167">
        <f>E68*10000/E62</f>
        <v>-0.00525057737019726</v>
      </c>
      <c r="F108" s="167">
        <f>F68*10000/F62</f>
        <v>0.14120934978498045</v>
      </c>
      <c r="G108" s="167">
        <f>AVERAGE(C108:E108)</f>
        <v>0.0001412512921251157</v>
      </c>
      <c r="H108" s="167">
        <f>STDEV(C108:E108)</f>
        <v>0.019374437621582818</v>
      </c>
      <c r="I108" s="167">
        <f>(B108*B4+C108*C4+D108*D4+E108*E4+F108*F4)/SUM(B4:F4)</f>
        <v>0.014409642331745789</v>
      </c>
    </row>
    <row r="109" spans="1:9" ht="12.75">
      <c r="A109" s="167" t="s">
        <v>164</v>
      </c>
      <c r="B109" s="167">
        <f>B69*10000/B62</f>
        <v>0.03224490363161772</v>
      </c>
      <c r="C109" s="167">
        <f>C69*10000/C62</f>
        <v>0.0198110411797653</v>
      </c>
      <c r="D109" s="167">
        <f>D69*10000/D62</f>
        <v>0.034176372104007646</v>
      </c>
      <c r="E109" s="167">
        <f>E69*10000/E62</f>
        <v>0.08804187493220116</v>
      </c>
      <c r="F109" s="167">
        <f>F69*10000/F62</f>
        <v>0.23321860001688371</v>
      </c>
      <c r="G109" s="167">
        <f>AVERAGE(C109:E109)</f>
        <v>0.047343096071991365</v>
      </c>
      <c r="H109" s="167">
        <f>STDEV(C109:E109)</f>
        <v>0.035970594013373505</v>
      </c>
      <c r="I109" s="167">
        <f>(B109*B4+C109*C4+D109*D4+E109*E4+F109*F4)/SUM(B4:F4)</f>
        <v>0.07028789355638605</v>
      </c>
    </row>
    <row r="110" spans="1:11" ht="12.75">
      <c r="A110" s="167" t="s">
        <v>165</v>
      </c>
      <c r="B110" s="167">
        <f>B70*10000/B62</f>
        <v>-0.41905985800180906</v>
      </c>
      <c r="C110" s="167">
        <f>C70*10000/C62</f>
        <v>-0.11024398195758417</v>
      </c>
      <c r="D110" s="167">
        <f>D70*10000/D62</f>
        <v>-0.09284599680048096</v>
      </c>
      <c r="E110" s="167">
        <f>E70*10000/E62</f>
        <v>-0.07432661752854183</v>
      </c>
      <c r="F110" s="167">
        <f>F70*10000/F62</f>
        <v>-0.38956694819268367</v>
      </c>
      <c r="G110" s="167">
        <f>AVERAGE(C110:E110)</f>
        <v>-0.09247219876220232</v>
      </c>
      <c r="H110" s="167">
        <f>STDEV(C110:E110)</f>
        <v>0.0179615996117335</v>
      </c>
      <c r="I110" s="167">
        <f>(B110*B4+C110*C4+D110*D4+E110*E4+F110*F4)/SUM(B4:F4)</f>
        <v>-0.17939696098946484</v>
      </c>
      <c r="K110" s="167">
        <f>EXP(AVERAGE(K103:K107))</f>
        <v>0.011802165899024943</v>
      </c>
    </row>
    <row r="111" spans="1:9" ht="12.75">
      <c r="A111" s="167" t="s">
        <v>166</v>
      </c>
      <c r="B111" s="167">
        <f>B71*10000/B62</f>
        <v>-0.028079613615990887</v>
      </c>
      <c r="C111" s="167">
        <f>C71*10000/C62</f>
        <v>0.01616874471608387</v>
      </c>
      <c r="D111" s="167">
        <f>D71*10000/D62</f>
        <v>-0.008168608224665717</v>
      </c>
      <c r="E111" s="167">
        <f>E71*10000/E62</f>
        <v>-0.03309864096145375</v>
      </c>
      <c r="F111" s="167">
        <f>F71*10000/F62</f>
        <v>-0.030124324876899387</v>
      </c>
      <c r="G111" s="167">
        <f>AVERAGE(C111:E111)</f>
        <v>-0.008366168156678531</v>
      </c>
      <c r="H111" s="167">
        <f>STDEV(C111:E111)</f>
        <v>0.02463428698622841</v>
      </c>
      <c r="I111" s="167">
        <f>(B111*B4+C111*C4+D111*D4+E111*E4+F111*F4)/SUM(B4:F4)</f>
        <v>-0.014128181902825407</v>
      </c>
    </row>
    <row r="112" spans="1:9" ht="12.75">
      <c r="A112" s="167" t="s">
        <v>167</v>
      </c>
      <c r="B112" s="167">
        <f>B72*10000/B62</f>
        <v>-0.020472405690653325</v>
      </c>
      <c r="C112" s="167">
        <f>C72*10000/C62</f>
        <v>-0.025392624799021237</v>
      </c>
      <c r="D112" s="167">
        <f>D72*10000/D62</f>
        <v>-0.03611140544929656</v>
      </c>
      <c r="E112" s="167">
        <f>E72*10000/E62</f>
        <v>-0.03191911855520181</v>
      </c>
      <c r="F112" s="167">
        <f>F72*10000/F62</f>
        <v>-0.006906885909414824</v>
      </c>
      <c r="G112" s="167">
        <f>AVERAGE(C112:E112)</f>
        <v>-0.031141049601173202</v>
      </c>
      <c r="H112" s="167">
        <f>STDEV(C112:E112)</f>
        <v>0.005401583853842915</v>
      </c>
      <c r="I112" s="167">
        <f>(B112*B4+C112*C4+D112*D4+E112*E4+F112*F4)/SUM(B4:F4)</f>
        <v>-0.026338450705616624</v>
      </c>
    </row>
    <row r="113" spans="1:9" ht="12.75">
      <c r="A113" s="167" t="s">
        <v>168</v>
      </c>
      <c r="B113" s="167">
        <f>B73*10000/B62</f>
        <v>0.0117670798489885</v>
      </c>
      <c r="C113" s="167">
        <f>C73*10000/C62</f>
        <v>-0.010760834908144529</v>
      </c>
      <c r="D113" s="167">
        <f>D73*10000/D62</f>
        <v>0.006512717682089947</v>
      </c>
      <c r="E113" s="167">
        <f>E73*10000/E62</f>
        <v>0.007123291828063618</v>
      </c>
      <c r="F113" s="167">
        <f>F73*10000/F62</f>
        <v>0.018635369681402073</v>
      </c>
      <c r="G113" s="167">
        <f>AVERAGE(C113:E113)</f>
        <v>0.0009583915340030122</v>
      </c>
      <c r="H113" s="167">
        <f>STDEV(C113:E113)</f>
        <v>0.010153738301664094</v>
      </c>
      <c r="I113" s="167">
        <f>(B113*B4+C113*C4+D113*D4+E113*E4+F113*F4)/SUM(B4:F4)</f>
        <v>0.0048941377017681685</v>
      </c>
    </row>
    <row r="114" spans="1:11" ht="12.75">
      <c r="A114" s="167" t="s">
        <v>169</v>
      </c>
      <c r="B114" s="167">
        <f>B74*10000/B62</f>
        <v>-0.18942196550864904</v>
      </c>
      <c r="C114" s="167">
        <f>C74*10000/C62</f>
        <v>-0.17663525114587747</v>
      </c>
      <c r="D114" s="167">
        <f>D74*10000/D62</f>
        <v>-0.18174708217205746</v>
      </c>
      <c r="E114" s="167">
        <f>E74*10000/E62</f>
        <v>-0.17512500634733866</v>
      </c>
      <c r="F114" s="167">
        <f>F74*10000/F62</f>
        <v>-0.13292567888284715</v>
      </c>
      <c r="G114" s="167">
        <f>AVERAGE(C114:E114)</f>
        <v>-0.1778357798884245</v>
      </c>
      <c r="H114" s="167">
        <f>STDEV(C114:E114)</f>
        <v>0.0034704357079992482</v>
      </c>
      <c r="I114" s="167">
        <f>(B114*B4+C114*C4+D114*D4+E114*E4+F114*F4)/SUM(B4:F4)</f>
        <v>-0.17342879376189954</v>
      </c>
      <c r="J114" s="167" t="s">
        <v>187</v>
      </c>
      <c r="K114" s="167">
        <v>285</v>
      </c>
    </row>
    <row r="115" spans="1:11" ht="12.75">
      <c r="A115" s="167" t="s">
        <v>170</v>
      </c>
      <c r="B115" s="167">
        <f>B75*10000/B62</f>
        <v>0.0005263976193504421</v>
      </c>
      <c r="C115" s="167">
        <f>C75*10000/C62</f>
        <v>-0.0016986710363679025</v>
      </c>
      <c r="D115" s="167">
        <f>D75*10000/D62</f>
        <v>-0.0012334924990738533</v>
      </c>
      <c r="E115" s="167">
        <f>E75*10000/E62</f>
        <v>-0.0009930359221031275</v>
      </c>
      <c r="F115" s="167">
        <f>F75*10000/F62</f>
        <v>0.0027802303945370006</v>
      </c>
      <c r="G115" s="167">
        <f>AVERAGE(C115:E115)</f>
        <v>-0.0013083998191816277</v>
      </c>
      <c r="H115" s="167">
        <f>STDEV(C115:E115)</f>
        <v>0.0003587318756051138</v>
      </c>
      <c r="I115" s="167">
        <f>(B115*B4+C115*C4+D115*D4+E115*E4+F115*F4)/SUM(B4:F4)</f>
        <v>-0.0004932301688670457</v>
      </c>
      <c r="J115" s="167" t="s">
        <v>188</v>
      </c>
      <c r="K115" s="167">
        <v>0.5536</v>
      </c>
    </row>
    <row r="118" ht="12.75">
      <c r="A118" s="167" t="s">
        <v>153</v>
      </c>
    </row>
    <row r="120" spans="2:9" ht="12.75">
      <c r="B120" s="167" t="s">
        <v>86</v>
      </c>
      <c r="C120" s="167" t="s">
        <v>87</v>
      </c>
      <c r="D120" s="167" t="s">
        <v>88</v>
      </c>
      <c r="E120" s="167" t="s">
        <v>89</v>
      </c>
      <c r="F120" s="167" t="s">
        <v>90</v>
      </c>
      <c r="G120" s="167" t="s">
        <v>155</v>
      </c>
      <c r="H120" s="167" t="s">
        <v>156</v>
      </c>
      <c r="I120" s="167" t="s">
        <v>189</v>
      </c>
    </row>
    <row r="121" spans="1:9" ht="12.75">
      <c r="A121" s="167" t="s">
        <v>171</v>
      </c>
      <c r="B121" s="167">
        <f>B81*10000/B62</f>
        <v>0</v>
      </c>
      <c r="C121" s="167">
        <f>C81*10000/C62</f>
        <v>0</v>
      </c>
      <c r="D121" s="167">
        <f>D81*10000/D62</f>
        <v>0</v>
      </c>
      <c r="E121" s="167">
        <f>E81*10000/E62</f>
        <v>0</v>
      </c>
      <c r="F121" s="167">
        <f>F81*10000/F62</f>
        <v>0</v>
      </c>
      <c r="G121" s="167">
        <f>AVERAGE(C121:E121)</f>
        <v>0</v>
      </c>
      <c r="H121" s="167">
        <f>STDEV(C121:E121)</f>
        <v>0</v>
      </c>
      <c r="I121" s="167">
        <f>(B121*B4+C121*C4+D121*D4+E121*E4+F121*F4)/SUM(B4:F4)</f>
        <v>0</v>
      </c>
    </row>
    <row r="122" spans="1:9" ht="12.75">
      <c r="A122" s="167" t="s">
        <v>172</v>
      </c>
      <c r="B122" s="167">
        <f>B82*10000/B62</f>
        <v>36.77251259688107</v>
      </c>
      <c r="C122" s="167">
        <f>C82*10000/C62</f>
        <v>-8.231292153205647</v>
      </c>
      <c r="D122" s="167">
        <f>D82*10000/D62</f>
        <v>-23.843069831846346</v>
      </c>
      <c r="E122" s="167">
        <f>E82*10000/E62</f>
        <v>4.07204036413821</v>
      </c>
      <c r="F122" s="167">
        <f>F82*10000/F62</f>
        <v>10.126352875655888</v>
      </c>
      <c r="G122" s="167">
        <f>AVERAGE(C122:E122)</f>
        <v>-9.334107206971261</v>
      </c>
      <c r="H122" s="167">
        <f>STDEV(C122:E122)</f>
        <v>13.990192818385287</v>
      </c>
      <c r="I122" s="167">
        <f>(B122*B4+C122*C4+D122*D4+E122*E4+F122*F4)/SUM(B4:F4)</f>
        <v>-0.0995518341062538</v>
      </c>
    </row>
    <row r="123" spans="1:9" ht="12.75">
      <c r="A123" s="167" t="s">
        <v>173</v>
      </c>
      <c r="B123" s="167">
        <f>B83*10000/B62</f>
        <v>-0.4989816243883795</v>
      </c>
      <c r="C123" s="167">
        <f>C83*10000/C62</f>
        <v>-0.23346413069210245</v>
      </c>
      <c r="D123" s="167">
        <f>D83*10000/D62</f>
        <v>-0.45115629747775177</v>
      </c>
      <c r="E123" s="167">
        <f>E83*10000/E62</f>
        <v>-0.525692672404632</v>
      </c>
      <c r="F123" s="167">
        <f>F83*10000/F62</f>
        <v>1.879864748909051</v>
      </c>
      <c r="G123" s="167">
        <f>AVERAGE(C123:E123)</f>
        <v>-0.40343770019149544</v>
      </c>
      <c r="H123" s="167">
        <f>STDEV(C123:E123)</f>
        <v>0.15184590393910488</v>
      </c>
      <c r="I123" s="167">
        <f>(B123*B4+C123*C4+D123*D4+E123*E4+F123*F4)/SUM(B4:F4)</f>
        <v>-0.10866730764764977</v>
      </c>
    </row>
    <row r="124" spans="1:9" ht="12.75">
      <c r="A124" s="167" t="s">
        <v>174</v>
      </c>
      <c r="B124" s="167">
        <f>B84*10000/B62</f>
        <v>0.9822649617884902</v>
      </c>
      <c r="C124" s="167">
        <f>C84*10000/C62</f>
        <v>0.4672338806715828</v>
      </c>
      <c r="D124" s="167">
        <f>D84*10000/D62</f>
        <v>-1.1141391187315923</v>
      </c>
      <c r="E124" s="167">
        <f>E84*10000/E62</f>
        <v>0.3473613080827455</v>
      </c>
      <c r="F124" s="167">
        <f>F84*10000/F62</f>
        <v>-0.009268873358633687</v>
      </c>
      <c r="G124" s="167">
        <f>AVERAGE(C124:E124)</f>
        <v>-0.09984797665908801</v>
      </c>
      <c r="H124" s="167">
        <f>STDEV(C124:E124)</f>
        <v>0.880444347519947</v>
      </c>
      <c r="I124" s="167">
        <f>(B124*B4+C124*C4+D124*D4+E124*E4+F124*F4)/SUM(B4:F4)</f>
        <v>0.06745654850123925</v>
      </c>
    </row>
    <row r="125" spans="1:9" ht="12.75">
      <c r="A125" s="167" t="s">
        <v>175</v>
      </c>
      <c r="B125" s="167">
        <f>B85*10000/B62</f>
        <v>0.7835024731234267</v>
      </c>
      <c r="C125" s="167">
        <f>C85*10000/C62</f>
        <v>0.3199171443085416</v>
      </c>
      <c r="D125" s="167">
        <f>D85*10000/D62</f>
        <v>0.19395972080044727</v>
      </c>
      <c r="E125" s="167">
        <f>E85*10000/E62</f>
        <v>0.0651746528161511</v>
      </c>
      <c r="F125" s="167">
        <f>F85*10000/F62</f>
        <v>-0.9096928952612426</v>
      </c>
      <c r="G125" s="167">
        <f>AVERAGE(C125:E125)</f>
        <v>0.19301717264171334</v>
      </c>
      <c r="H125" s="167">
        <f>STDEV(C125:E125)</f>
        <v>0.12737386129308992</v>
      </c>
      <c r="I125" s="167">
        <f>(B125*B4+C125*C4+D125*D4+E125*E4+F125*F4)/SUM(B4:F4)</f>
        <v>0.12865944116397157</v>
      </c>
    </row>
    <row r="126" spans="1:9" ht="12.75">
      <c r="A126" s="167" t="s">
        <v>176</v>
      </c>
      <c r="B126" s="167">
        <f>B86*10000/B62</f>
        <v>1.9676238650286164</v>
      </c>
      <c r="C126" s="167">
        <f>C86*10000/C62</f>
        <v>0.8797434782157435</v>
      </c>
      <c r="D126" s="167">
        <f>D86*10000/D62</f>
        <v>0.5128274458741938</v>
      </c>
      <c r="E126" s="167">
        <f>E86*10000/E62</f>
        <v>0.43454371410586684</v>
      </c>
      <c r="F126" s="167">
        <f>F86*10000/F62</f>
        <v>2.319238222805724</v>
      </c>
      <c r="G126" s="167">
        <f>AVERAGE(C126:E126)</f>
        <v>0.6090382127319347</v>
      </c>
      <c r="H126" s="167">
        <f>STDEV(C126:E126)</f>
        <v>0.23768275334022107</v>
      </c>
      <c r="I126" s="167">
        <f>(B126*B4+C126*C4+D126*D4+E126*E4+F126*F4)/SUM(B4:F4)</f>
        <v>1.0347256406193803</v>
      </c>
    </row>
    <row r="127" spans="1:9" ht="12.75">
      <c r="A127" s="167" t="s">
        <v>177</v>
      </c>
      <c r="B127" s="167">
        <f>B87*10000/B62</f>
        <v>0.208560085044253</v>
      </c>
      <c r="C127" s="167">
        <f>C87*10000/C62</f>
        <v>-0.012965601350084462</v>
      </c>
      <c r="D127" s="167">
        <f>D87*10000/D62</f>
        <v>-0.07025804221889435</v>
      </c>
      <c r="E127" s="167">
        <f>E87*10000/E62</f>
        <v>-0.09621860608167179</v>
      </c>
      <c r="F127" s="167">
        <f>F87*10000/F62</f>
        <v>0.38307086069627555</v>
      </c>
      <c r="G127" s="167">
        <f>AVERAGE(C127:E127)</f>
        <v>-0.059814083216883536</v>
      </c>
      <c r="H127" s="167">
        <f>STDEV(C127:E127)</f>
        <v>0.04259780403889602</v>
      </c>
      <c r="I127" s="167">
        <f>(B127*B4+C127*C4+D127*D4+E127*E4+F127*F4)/SUM(B4:F4)</f>
        <v>0.03846698938556731</v>
      </c>
    </row>
    <row r="128" spans="1:9" ht="12.75">
      <c r="A128" s="167" t="s">
        <v>178</v>
      </c>
      <c r="B128" s="167">
        <f>B88*10000/B62</f>
        <v>0.05775614207382435</v>
      </c>
      <c r="C128" s="167">
        <f>C88*10000/C62</f>
        <v>0.016596642533393068</v>
      </c>
      <c r="D128" s="167">
        <f>D88*10000/D62</f>
        <v>-0.023817023458424607</v>
      </c>
      <c r="E128" s="167">
        <f>E88*10000/E62</f>
        <v>0.1408158719938357</v>
      </c>
      <c r="F128" s="167">
        <f>F88*10000/F62</f>
        <v>0.22844845972714714</v>
      </c>
      <c r="G128" s="167">
        <f>AVERAGE(C128:E128)</f>
        <v>0.044531830356268044</v>
      </c>
      <c r="H128" s="167">
        <f>STDEV(C128:E128)</f>
        <v>0.08579789394427578</v>
      </c>
      <c r="I128" s="167">
        <f>(B128*B4+C128*C4+D128*D4+E128*E4+F128*F4)/SUM(B4:F4)</f>
        <v>0.07126968748279222</v>
      </c>
    </row>
    <row r="129" spans="1:9" ht="12.75">
      <c r="A129" s="167" t="s">
        <v>179</v>
      </c>
      <c r="B129" s="167">
        <f>B89*10000/B62</f>
        <v>0.04643837813709961</v>
      </c>
      <c r="C129" s="167">
        <f>C89*10000/C62</f>
        <v>0.04127126853301027</v>
      </c>
      <c r="D129" s="167">
        <f>D89*10000/D62</f>
        <v>-0.009546502566326762</v>
      </c>
      <c r="E129" s="167">
        <f>E89*10000/E62</f>
        <v>-0.017204817859503417</v>
      </c>
      <c r="F129" s="167">
        <f>F89*10000/F62</f>
        <v>-0.04509523921235124</v>
      </c>
      <c r="G129" s="167">
        <f>AVERAGE(C129:E129)</f>
        <v>0.004839982702393363</v>
      </c>
      <c r="H129" s="167">
        <f>STDEV(C129:E129)</f>
        <v>0.031781934943242635</v>
      </c>
      <c r="I129" s="167">
        <f>(B129*B4+C129*C4+D129*D4+E129*E4+F129*F4)/SUM(B4:F4)</f>
        <v>0.004056352740266198</v>
      </c>
    </row>
    <row r="130" spans="1:9" ht="12.75">
      <c r="A130" s="167" t="s">
        <v>180</v>
      </c>
      <c r="B130" s="167">
        <f>B90*10000/B62</f>
        <v>0.1832872926107808</v>
      </c>
      <c r="C130" s="167">
        <f>C90*10000/C62</f>
        <v>0.1574527663681509</v>
      </c>
      <c r="D130" s="167">
        <f>D90*10000/D62</f>
        <v>0.03588749548715451</v>
      </c>
      <c r="E130" s="167">
        <f>E90*10000/E62</f>
        <v>0.09376052831329691</v>
      </c>
      <c r="F130" s="167">
        <f>F90*10000/F62</f>
        <v>0.226628852864427</v>
      </c>
      <c r="G130" s="167">
        <f>AVERAGE(C130:E130)</f>
        <v>0.0957002633895341</v>
      </c>
      <c r="H130" s="167">
        <f>STDEV(C130:E130)</f>
        <v>0.06080584429326674</v>
      </c>
      <c r="I130" s="167">
        <f>(B130*B4+C130*C4+D130*D4+E130*E4+F130*F4)/SUM(B4:F4)</f>
        <v>0.12593957006516432</v>
      </c>
    </row>
    <row r="131" spans="1:9" ht="12.75">
      <c r="A131" s="167" t="s">
        <v>181</v>
      </c>
      <c r="B131" s="167">
        <f>B91*10000/B62</f>
        <v>0.04071498036536838</v>
      </c>
      <c r="C131" s="167">
        <f>C91*10000/C62</f>
        <v>0.04212741733991969</v>
      </c>
      <c r="D131" s="167">
        <f>D91*10000/D62</f>
        <v>0.032370263964423114</v>
      </c>
      <c r="E131" s="167">
        <f>E91*10000/E62</f>
        <v>0.023157768612327406</v>
      </c>
      <c r="F131" s="167">
        <f>F91*10000/F62</f>
        <v>0.03681130187711811</v>
      </c>
      <c r="G131" s="167">
        <f>AVERAGE(C131:E131)</f>
        <v>0.03255181663889007</v>
      </c>
      <c r="H131" s="167">
        <f>STDEV(C131:E131)</f>
        <v>0.009486127462893663</v>
      </c>
      <c r="I131" s="167">
        <f>(B131*B4+C131*C4+D131*D4+E131*E4+F131*F4)/SUM(B4:F4)</f>
        <v>0.03429735568094257</v>
      </c>
    </row>
    <row r="132" spans="1:9" ht="12.75">
      <c r="A132" s="167" t="s">
        <v>182</v>
      </c>
      <c r="B132" s="167">
        <f>B92*10000/B62</f>
        <v>0.004527090055922548</v>
      </c>
      <c r="C132" s="167">
        <f>C92*10000/C62</f>
        <v>-0.010152859237910506</v>
      </c>
      <c r="D132" s="167">
        <f>D92*10000/D62</f>
        <v>0.020035167180184346</v>
      </c>
      <c r="E132" s="167">
        <f>E92*10000/E62</f>
        <v>0.00833328570153962</v>
      </c>
      <c r="F132" s="167">
        <f>F92*10000/F62</f>
        <v>0.023858897984847485</v>
      </c>
      <c r="G132" s="167">
        <f>AVERAGE(C132:E132)</f>
        <v>0.006071864547937821</v>
      </c>
      <c r="H132" s="167">
        <f>STDEV(C132:E132)</f>
        <v>0.015220537243486723</v>
      </c>
      <c r="I132" s="167">
        <f>(B132*B4+C132*C4+D132*D4+E132*E4+F132*F4)/SUM(B4:F4)</f>
        <v>0.008252334836821645</v>
      </c>
    </row>
    <row r="133" spans="1:9" ht="12.75">
      <c r="A133" s="167" t="s">
        <v>183</v>
      </c>
      <c r="B133" s="167">
        <f>B93*10000/B62</f>
        <v>-0.054787300062456364</v>
      </c>
      <c r="C133" s="167">
        <f>C93*10000/C62</f>
        <v>-0.055682076440234776</v>
      </c>
      <c r="D133" s="167">
        <f>D93*10000/D62</f>
        <v>-0.05776909934286434</v>
      </c>
      <c r="E133" s="167">
        <f>E93*10000/E62</f>
        <v>-0.05413209229260245</v>
      </c>
      <c r="F133" s="167">
        <f>F93*10000/F62</f>
        <v>-0.052605774392071224</v>
      </c>
      <c r="G133" s="167">
        <f>AVERAGE(C133:E133)</f>
        <v>-0.055861089358567186</v>
      </c>
      <c r="H133" s="167">
        <f>STDEV(C133:E133)</f>
        <v>0.0018250998026440475</v>
      </c>
      <c r="I133" s="167">
        <f>(B133*B4+C133*C4+D133*D4+E133*E4+F133*F4)/SUM(B4:F4)</f>
        <v>-0.055267482709326264</v>
      </c>
    </row>
    <row r="134" spans="1:9" ht="12.75">
      <c r="A134" s="167" t="s">
        <v>184</v>
      </c>
      <c r="B134" s="167">
        <f>B94*10000/B62</f>
        <v>-0.005064787766515158</v>
      </c>
      <c r="C134" s="167">
        <f>C94*10000/C62</f>
        <v>0.008803966076999232</v>
      </c>
      <c r="D134" s="167">
        <f>D94*10000/D62</f>
        <v>0.004092127892768272</v>
      </c>
      <c r="E134" s="167">
        <f>E94*10000/E62</f>
        <v>0.001681688187735818</v>
      </c>
      <c r="F134" s="167">
        <f>F94*10000/F62</f>
        <v>-0.025528993286881862</v>
      </c>
      <c r="G134" s="167">
        <f>AVERAGE(C134:E134)</f>
        <v>0.004859260719167774</v>
      </c>
      <c r="H134" s="167">
        <f>STDEV(C134:E134)</f>
        <v>0.0036225792141756394</v>
      </c>
      <c r="I134" s="167">
        <f>(B134*B4+C134*C4+D134*D4+E134*E4+F134*F4)/SUM(B4:F4)</f>
        <v>-0.0006673889688846405</v>
      </c>
    </row>
    <row r="135" spans="1:9" ht="12.75">
      <c r="A135" s="167" t="s">
        <v>185</v>
      </c>
      <c r="B135" s="167">
        <f>B95*10000/B62</f>
        <v>0.00339168459396093</v>
      </c>
      <c r="C135" s="167">
        <f>C95*10000/C62</f>
        <v>0.0028290524024159516</v>
      </c>
      <c r="D135" s="167">
        <f>D95*10000/D62</f>
        <v>0.0028891471154588125</v>
      </c>
      <c r="E135" s="167">
        <f>E95*10000/E62</f>
        <v>-0.0007448980403483662</v>
      </c>
      <c r="F135" s="167">
        <f>F95*10000/F62</f>
        <v>-0.0011549518446337971</v>
      </c>
      <c r="G135" s="167">
        <f>AVERAGE(C135:E135)</f>
        <v>0.001657767159175466</v>
      </c>
      <c r="H135" s="167">
        <f>STDEV(C135:E135)</f>
        <v>0.0020809860377681774</v>
      </c>
      <c r="I135" s="167">
        <f>(B135*B4+C135*C4+D135*D4+E135*E4+F135*F4)/SUM(B4:F4)</f>
        <v>0.0015262907836869025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2003-09-26T12:29:52Z</dcterms:modified>
  <cp:category/>
  <cp:version/>
  <cp:contentType/>
  <cp:contentStatus/>
</cp:coreProperties>
</file>