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5655" windowHeight="2355" tabRatio="1000" firstSheet="2" activeTab="7"/>
  </bookViews>
  <sheets>
    <sheet name="Sommaire" sheetId="1" r:id="rId1"/>
    <sheet name="HCMQAP015_001_pos1" sheetId="2" r:id="rId2"/>
    <sheet name="HCMQAP015_001_pos2" sheetId="3" r:id="rId3"/>
    <sheet name="HCMQAP015_001_pos3" sheetId="4" r:id="rId4"/>
    <sheet name="HCMQAP015_001_pos4" sheetId="5" r:id="rId5"/>
    <sheet name="HCMQAP015_001_pos5" sheetId="6" r:id="rId6"/>
    <sheet name="Lmag_hcmqap" sheetId="7" r:id="rId7"/>
    <sheet name="Result_HCMQAP" sheetId="8" r:id="rId8"/>
  </sheets>
  <definedNames>
    <definedName name="_xlnm.Print_Area" localSheetId="1">'HCMQAP015_001_pos1'!$A$1:$N$28</definedName>
    <definedName name="_xlnm.Print_Area" localSheetId="2">'HCMQAP015_001_pos2'!$A$1:$N$28</definedName>
    <definedName name="_xlnm.Print_Area" localSheetId="3">'HCMQAP015_001_pos3'!$A$1:$N$28</definedName>
    <definedName name="_xlnm.Print_Area" localSheetId="4">'HCMQAP015_001_pos4'!$A$1:$N$28</definedName>
    <definedName name="_xlnm.Print_Area" localSheetId="5">'HCMQAP015_001_pos5'!$A$1:$N$28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<sst xmlns="http://schemas.openxmlformats.org/spreadsheetml/2006/main" count="520" uniqueCount="190">
  <si>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</si>
  <si>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</si>
  <si>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</si>
  <si>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</si>
  <si>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</si>
  <si>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</si>
  <si>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</si>
  <si>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</si>
  <si>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</si>
  <si>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</si>
  <si>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</si>
  <si>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</si>
  <si>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</si>
  <si>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</si>
  <si>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</si>
  <si>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hcmqap015_001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</si>
  <si>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</si>
  <si>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</si>
  <si>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</si>
  <si>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</si>
  <si>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</si>
  <si>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</si>
  <si>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</si>
  <si>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</si>
  <si>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</si>
  <si>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</si>
  <si>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</si>
  <si>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</si>
  <si>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taupe_quadrupole#5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</si>
  <si>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</si>
  <si>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</si>
  <si>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</si>
  <si>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</si>
  <si>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</si>
  <si>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</si>
  <si>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</si>
  <si>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</si>
  <si>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</si>
  <si>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</si>
  <si>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</si>
  <si>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</si>
  <si>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</si>
  <si>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</si>
  <si>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</si>
  <si>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</si>
  <si>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</si>
  <si>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</si>
  <si>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</si>
  <si>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</si>
  <si>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</si>
  <si>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</si>
  <si>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</si>
  <si>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</si>
  <si>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</si>
  <si>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</si>
  <si>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</si>
  <si>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t>bobinne fretée trournée de 90° par rapport à  aper 14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</si>
  <si>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</si>
  <si>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</si>
  <si>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</si>
  <si>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-2.245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</si>
  <si>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</si>
  <si>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</si>
  <si>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</si>
  <si>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</si>
  <si>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</si>
  <si>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</si>
  <si>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</si>
  <si>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</si>
  <si>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HCMQAP015_001_pos1</t>
  </si>
  <si>
    <t>14/01/20</t>
  </si>
  <si>
    <t>±12.5</t>
  </si>
  <si>
    <t>THCMQAP015_001_pos1.xls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</si>
  <si>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-3.768 mT)</t>
    </r>
  </si>
  <si>
    <t>HCMQAP015_001_pos2</t>
  </si>
  <si>
    <t>THCMQAP015_001_pos2.xls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</si>
  <si>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-3.767 mT)</t>
    </r>
  </si>
  <si>
    <t>HCMQAP015_001_pos3</t>
  </si>
  <si>
    <t>THCMQAP015_001_pos3.xls</t>
  </si>
  <si>
    <t>HCMQAP015_001_pos4</t>
  </si>
  <si>
    <t>THCMQAP015_001_pos4.xls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</si>
  <si>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-2.113 mT)</t>
    </r>
  </si>
  <si>
    <t>HCMQAP015_001_pos5</t>
  </si>
  <si>
    <t>THCMQAP015_001_pos5.xls</t>
  </si>
  <si>
    <t>Sommaire : Valeurs intégrales calculées avec les fichiers: HCMQAP015_001_pos1+HCMQAP015_001_pos2+HCMQAP015_001_pos3+HCMQAP015_001_pos4+HCMQAP015_001_pos5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</si>
  <si>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</si>
  <si>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</si>
  <si>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</si>
  <si>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</si>
  <si>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</si>
  <si>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</si>
  <si>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</si>
  <si>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</si>
  <si>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</si>
  <si>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</si>
  <si>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</si>
  <si>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</si>
  <si>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</si>
  <si>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</si>
  <si>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</si>
  <si>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</si>
  <si>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</si>
  <si>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</si>
  <si>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</si>
  <si>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</si>
  <si>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</si>
  <si>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</si>
  <si>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</si>
  <si>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</si>
  <si>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</si>
  <si>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</si>
  <si>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</si>
  <si>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</si>
  <si>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</si>
  <si>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</si>
  <si>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</si>
  <si>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</si>
  <si>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</si>
  <si>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</si>
  <si>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</si>
  <si>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</si>
  <si>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</si>
  <si>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</si>
  <si>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</si>
  <si>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</si>
  <si>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</si>
  <si>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</si>
  <si>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</si>
  <si>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=-3.767</t>
    </r>
  </si>
  <si>
    <t>Gradient (T/m)</t>
  </si>
  <si>
    <t>HCMQAP015_001_pos1_2</t>
  </si>
  <si>
    <t xml:space="preserve"> Tue 14/01/2003       14:55:51</t>
  </si>
  <si>
    <t>LISSNER</t>
  </si>
  <si>
    <t>HCMQAP015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</si>
  <si>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</si>
  <si>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</si>
  <si>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</si>
  <si>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</si>
  <si>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</si>
  <si>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</si>
  <si>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</si>
  <si>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</si>
  <si>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</si>
  <si>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</si>
  <si>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</si>
  <si>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</si>
  <si>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</si>
  <si>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</si>
  <si>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</si>
  <si>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Conclusion : NOT-ACCEPTED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</si>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</sst>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  <numFmt numFmtId="188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6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left"/>
    </xf>
    <xf numFmtId="18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81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left"/>
    </xf>
    <xf numFmtId="181" fontId="2" fillId="2" borderId="3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8" fontId="3" fillId="0" borderId="2" xfId="0" applyNumberFormat="1" applyFont="1" applyFill="1" applyBorder="1" applyAlignment="1">
      <alignment horizontal="left" vertical="top"/>
    </xf>
    <xf numFmtId="188" fontId="3" fillId="2" borderId="3" xfId="0" applyNumberFormat="1" applyFont="1" applyFill="1" applyBorder="1" applyAlignment="1">
      <alignment horizontal="left"/>
    </xf>
    <xf numFmtId="188" fontId="4" fillId="2" borderId="3" xfId="0" applyNumberFormat="1" applyFont="1" applyFill="1" applyBorder="1" applyAlignment="1">
      <alignment horizontal="left"/>
    </xf>
    <xf numFmtId="188" fontId="2" fillId="0" borderId="3" xfId="0" applyNumberFormat="1" applyFont="1" applyFill="1" applyBorder="1" applyAlignment="1">
      <alignment horizontal="left" vertical="center"/>
    </xf>
    <xf numFmtId="188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1" fontId="3" fillId="3" borderId="15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181" fontId="3" fillId="3" borderId="10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0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5" fillId="3" borderId="15" xfId="0" applyNumberFormat="1" applyFont="1" applyFill="1" applyBorder="1" applyAlignment="1">
      <alignment horizontal="center"/>
    </xf>
    <xf numFmtId="181" fontId="5" fillId="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0" borderId="42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3" fillId="3" borderId="14" xfId="0" applyNumberFormat="1" applyFont="1" applyFill="1" applyBorder="1" applyAlignment="1">
      <alignment horizontal="center"/>
    </xf>
    <xf numFmtId="187" fontId="3" fillId="0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0" borderId="6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5" fillId="3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0" borderId="61" xfId="0" applyNumberFormat="1" applyFont="1" applyFill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10" fillId="0" borderId="64" xfId="0" applyNumberFormat="1" applyFon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1" fillId="0" borderId="66" xfId="0" applyNumberFormat="1" applyFont="1" applyBorder="1" applyAlignment="1">
      <alignment horizontal="center"/>
    </xf>
    <xf numFmtId="187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15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-0.0028375399999999995</c:v>
                </c:pt>
                <c:pt idx="1">
                  <c:v>0.81265187</c:v>
                </c:pt>
                <c:pt idx="2">
                  <c:v>0.23572464699999998</c:v>
                </c:pt>
                <c:pt idx="3">
                  <c:v>-0.81709119</c:v>
                </c:pt>
                <c:pt idx="4">
                  <c:v>-2.5249473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-0.8821023</c:v>
                </c:pt>
                <c:pt idx="1">
                  <c:v>-0.5217917099999999</c:v>
                </c:pt>
                <c:pt idx="2">
                  <c:v>0.9453193800000002</c:v>
                </c:pt>
                <c:pt idx="3">
                  <c:v>1.04883192</c:v>
                </c:pt>
                <c:pt idx="4">
                  <c:v>9.1224379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4.6539024</c:v>
                </c:pt>
                <c:pt idx="1">
                  <c:v>4.8857611</c:v>
                </c:pt>
                <c:pt idx="2">
                  <c:v>4.843092400000001</c:v>
                </c:pt>
                <c:pt idx="3">
                  <c:v>4.740422199999999</c:v>
                </c:pt>
                <c:pt idx="4">
                  <c:v>15.669987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1.2047488999999998</c:v>
                </c:pt>
                <c:pt idx="1">
                  <c:v>0.5563841700000001</c:v>
                </c:pt>
                <c:pt idx="2">
                  <c:v>0.52699131</c:v>
                </c:pt>
                <c:pt idx="3">
                  <c:v>0.6560995999999999</c:v>
                </c:pt>
                <c:pt idx="4">
                  <c:v>2.1567528000000005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-0.33043603</c:v>
                </c:pt>
                <c:pt idx="1">
                  <c:v>-0.062580416</c:v>
                </c:pt>
                <c:pt idx="2">
                  <c:v>-0.046139365</c:v>
                </c:pt>
                <c:pt idx="3">
                  <c:v>-0.00022802570000000005</c:v>
                </c:pt>
                <c:pt idx="4">
                  <c:v>-0.3212369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0.17887774</c:v>
                </c:pt>
                <c:pt idx="1">
                  <c:v>0.090375991</c:v>
                </c:pt>
                <c:pt idx="2">
                  <c:v>0.083707485</c:v>
                </c:pt>
                <c:pt idx="3">
                  <c:v>0.09581091100000001</c:v>
                </c:pt>
                <c:pt idx="4">
                  <c:v>0.13530088999999998</c:v>
                </c:pt>
              </c:numCache>
            </c:numRef>
          </c:val>
          <c:smooth val="0"/>
        </c:ser>
        <c:marker val="1"/>
        <c:axId val="56406371"/>
        <c:axId val="5513300"/>
      </c:lineChart>
      <c:catAx>
        <c:axId val="564063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513300"/>
        <c:crosses val="autoZero"/>
        <c:auto val="1"/>
        <c:lblOffset val="100"/>
        <c:noMultiLvlLbl val="0"/>
      </c:catAx>
      <c:valAx>
        <c:axId val="551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640637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114300</xdr:rowOff>
    </xdr:from>
    <xdr:to>
      <xdr:col>6</xdr:col>
      <xdr:colOff>485775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57150" y="5591175"/>
        <a:ext cx="51149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70</v>
      </c>
      <c r="B2" s="24">
        <v>80</v>
      </c>
      <c r="C2" s="24" t="s">
        <v>71</v>
      </c>
      <c r="D2" s="25">
        <v>5</v>
      </c>
      <c r="E2" s="25">
        <v>1</v>
      </c>
      <c r="F2" s="26"/>
      <c r="G2" s="26" t="s">
        <v>69</v>
      </c>
      <c r="H2" s="25">
        <v>1302</v>
      </c>
      <c r="I2" s="27" t="s">
        <v>72</v>
      </c>
      <c r="J2" s="30"/>
      <c r="K2" s="28" t="s">
        <v>56</v>
      </c>
      <c r="L2" s="28"/>
      <c r="M2" s="28"/>
      <c r="N2" s="28"/>
    </row>
    <row r="3" spans="1:14" s="29" customFormat="1" ht="15" customHeight="1">
      <c r="A3" s="40" t="s">
        <v>70</v>
      </c>
      <c r="B3" s="24">
        <v>80</v>
      </c>
      <c r="C3" s="24" t="s">
        <v>71</v>
      </c>
      <c r="D3" s="25">
        <v>5</v>
      </c>
      <c r="E3" s="25">
        <v>2</v>
      </c>
      <c r="F3" s="26"/>
      <c r="G3" s="26" t="s">
        <v>74</v>
      </c>
      <c r="H3" s="25">
        <v>1302</v>
      </c>
      <c r="I3" s="27" t="s">
        <v>75</v>
      </c>
      <c r="J3" s="30"/>
      <c r="K3" s="28" t="s">
        <v>56</v>
      </c>
      <c r="L3" s="28"/>
      <c r="M3" s="28"/>
      <c r="N3" s="28"/>
    </row>
    <row r="4" spans="1:14" s="29" customFormat="1" ht="15" customHeight="1">
      <c r="A4" s="40" t="s">
        <v>70</v>
      </c>
      <c r="B4" s="24">
        <v>80</v>
      </c>
      <c r="C4" s="24" t="s">
        <v>71</v>
      </c>
      <c r="D4" s="25">
        <v>5</v>
      </c>
      <c r="E4" s="25">
        <v>3</v>
      </c>
      <c r="F4" s="26"/>
      <c r="G4" s="26" t="s">
        <v>77</v>
      </c>
      <c r="H4" s="25">
        <v>1302</v>
      </c>
      <c r="I4" s="27" t="s">
        <v>78</v>
      </c>
      <c r="J4" s="30"/>
      <c r="K4" s="31" t="s">
        <v>56</v>
      </c>
      <c r="L4" s="31"/>
      <c r="M4" s="31"/>
      <c r="N4" s="28"/>
    </row>
    <row r="5" spans="1:14" s="29" customFormat="1" ht="15" customHeight="1">
      <c r="A5" s="40" t="s">
        <v>70</v>
      </c>
      <c r="B5" s="24">
        <v>80</v>
      </c>
      <c r="C5" s="24" t="s">
        <v>71</v>
      </c>
      <c r="D5" s="25">
        <v>5</v>
      </c>
      <c r="E5" s="25">
        <v>4</v>
      </c>
      <c r="F5" s="26"/>
      <c r="G5" s="26" t="s">
        <v>79</v>
      </c>
      <c r="H5" s="25">
        <v>1302</v>
      </c>
      <c r="I5" s="27" t="s">
        <v>80</v>
      </c>
      <c r="J5" s="30"/>
      <c r="K5" s="28" t="s">
        <v>56</v>
      </c>
      <c r="L5" s="28"/>
      <c r="M5" s="28"/>
      <c r="N5" s="28"/>
    </row>
    <row r="6" spans="1:14" s="29" customFormat="1" ht="15" customHeight="1">
      <c r="A6" s="40" t="s">
        <v>70</v>
      </c>
      <c r="B6" s="24">
        <v>80</v>
      </c>
      <c r="C6" s="24" t="s">
        <v>71</v>
      </c>
      <c r="D6" s="25">
        <v>5</v>
      </c>
      <c r="E6" s="25">
        <v>5</v>
      </c>
      <c r="F6" s="26"/>
      <c r="G6" s="26" t="s">
        <v>82</v>
      </c>
      <c r="H6" s="25">
        <v>1302</v>
      </c>
      <c r="I6" s="27" t="s">
        <v>83</v>
      </c>
      <c r="J6" s="30"/>
      <c r="K6" s="28" t="s">
        <v>56</v>
      </c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B8" sqref="B8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5.1844697E-05</v>
      </c>
      <c r="L2" s="54">
        <v>7.028768039895456E-08</v>
      </c>
      <c r="M2" s="54">
        <v>9.192445899999999E-05</v>
      </c>
      <c r="N2" s="55">
        <v>2.4661176530665876E-07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-3.1626317E-05</v>
      </c>
      <c r="L3" s="54">
        <v>1.7147375214873765E-07</v>
      </c>
      <c r="M3" s="54">
        <v>1.2259220999999995E-05</v>
      </c>
      <c r="N3" s="55">
        <v>1.543566293491251E-07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-0.002244617574714089</v>
      </c>
      <c r="L4" s="54">
        <v>3.244141163145435E-05</v>
      </c>
      <c r="M4" s="54">
        <v>4.1201946478181144E-08</v>
      </c>
      <c r="N4" s="55">
        <v>-7.225986599999999</v>
      </c>
    </row>
    <row r="5" spans="1:14" ht="15" customHeight="1" thickBot="1">
      <c r="A5" t="s">
        <v>18</v>
      </c>
      <c r="B5" s="58">
        <v>37635.60068287037</v>
      </c>
      <c r="D5" s="59"/>
      <c r="E5" s="60" t="s">
        <v>60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1302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-0.0028375399999999995</v>
      </c>
      <c r="E8" s="77">
        <v>0.01888042700506003</v>
      </c>
      <c r="F8" s="77">
        <v>-0.8821023</v>
      </c>
      <c r="G8" s="77">
        <v>0.009227803296387413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0.054166088</v>
      </c>
      <c r="E9" s="79">
        <v>0.005905156381130487</v>
      </c>
      <c r="F9" s="83">
        <v>2.9433126</v>
      </c>
      <c r="G9" s="79">
        <v>0.01675374643291768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0.06577873</v>
      </c>
      <c r="E10" s="79">
        <v>0.006486814189924003</v>
      </c>
      <c r="F10" s="83">
        <v>-2.430879</v>
      </c>
      <c r="G10" s="79">
        <v>0.004911355627513558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4.6539024</v>
      </c>
      <c r="E11" s="77">
        <v>0.012315558706132396</v>
      </c>
      <c r="F11" s="77">
        <v>1.2047488999999998</v>
      </c>
      <c r="G11" s="77">
        <v>0.00985735150231077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-0.36954586999999994</v>
      </c>
      <c r="E12" s="79">
        <v>0.002547697884883739</v>
      </c>
      <c r="F12" s="79">
        <v>0.15302137</v>
      </c>
      <c r="G12" s="79">
        <v>0.006349597937633531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19.494629</v>
      </c>
      <c r="D13" s="82">
        <v>-0.03889008497</v>
      </c>
      <c r="E13" s="79">
        <v>0.005985631009995961</v>
      </c>
      <c r="F13" s="79">
        <v>0.012017501699999999</v>
      </c>
      <c r="G13" s="79">
        <v>0.006208472409224237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0.33433637</v>
      </c>
      <c r="E14" s="79">
        <v>0.0055264207238139105</v>
      </c>
      <c r="F14" s="79">
        <v>0.1719388</v>
      </c>
      <c r="G14" s="79">
        <v>0.0029063109916180915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-0.33043603</v>
      </c>
      <c r="E15" s="77">
        <v>0.0034549694440904645</v>
      </c>
      <c r="F15" s="77">
        <v>0.17887774</v>
      </c>
      <c r="G15" s="77">
        <v>0.0033831806853014817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-0.092954322</v>
      </c>
      <c r="E16" s="79">
        <v>0.0031384188066835147</v>
      </c>
      <c r="F16" s="79">
        <v>0.061580433000000004</v>
      </c>
      <c r="G16" s="79">
        <v>0.0058949775652699385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0.023000000044703484</v>
      </c>
      <c r="D17" s="82">
        <v>0.051400602</v>
      </c>
      <c r="E17" s="79">
        <v>0.0028142044332522408</v>
      </c>
      <c r="F17" s="79">
        <v>-0.10785271199999999</v>
      </c>
      <c r="G17" s="79">
        <v>0.002362717066662179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215.1490020751953</v>
      </c>
      <c r="D18" s="82">
        <v>0.06921912699999999</v>
      </c>
      <c r="E18" s="79">
        <v>0.0013441630269196692</v>
      </c>
      <c r="F18" s="79">
        <v>0.13333984000000002</v>
      </c>
      <c r="G18" s="79">
        <v>0.0016165326010930971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-0.3199999928474426</v>
      </c>
      <c r="D19" s="86">
        <v>-0.18536202000000002</v>
      </c>
      <c r="E19" s="79">
        <v>0.0020672897485809402</v>
      </c>
      <c r="F19" s="79">
        <v>-0.0073525902</v>
      </c>
      <c r="G19" s="79">
        <v>0.0013016616529652224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0.38252110000000006</v>
      </c>
      <c r="D20" s="88">
        <v>0.0043879901</v>
      </c>
      <c r="E20" s="89">
        <v>0.0014978637539973193</v>
      </c>
      <c r="F20" s="89">
        <v>0.0031433333199999995</v>
      </c>
      <c r="G20" s="89">
        <v>0.0013249580251194564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0.7017338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-0.4140188847048787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-2.244852</v>
      </c>
      <c r="I25" s="101" t="s">
        <v>49</v>
      </c>
      <c r="J25" s="102"/>
      <c r="K25" s="101"/>
      <c r="L25" s="104">
        <v>4.807309794550063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0.8821068638767876</v>
      </c>
      <c r="I26" s="106" t="s">
        <v>53</v>
      </c>
      <c r="J26" s="107"/>
      <c r="K26" s="106"/>
      <c r="L26" s="109">
        <v>0.37574621194320573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HCMQAP015_001_pos1res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4.213566E-05</v>
      </c>
      <c r="L2" s="54">
        <v>2.1611523595040414E-07</v>
      </c>
      <c r="M2" s="54">
        <v>0.00012476402</v>
      </c>
      <c r="N2" s="55">
        <v>1.997384554848845E-07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-2.895262E-05</v>
      </c>
      <c r="L3" s="54">
        <v>3.3321558914635814E-07</v>
      </c>
      <c r="M3" s="54">
        <v>9.71172E-06</v>
      </c>
      <c r="N3" s="55">
        <v>7.67950297870192E-08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-0.003767910034848149</v>
      </c>
      <c r="L4" s="54">
        <v>5.578710979808613E-05</v>
      </c>
      <c r="M4" s="54">
        <v>4.7440442064369404E-08</v>
      </c>
      <c r="N4" s="55">
        <v>-7.4023840000000005</v>
      </c>
    </row>
    <row r="5" spans="1:14" ht="15" customHeight="1" thickBot="1">
      <c r="A5" t="s">
        <v>18</v>
      </c>
      <c r="B5" s="58">
        <v>37635.60533564815</v>
      </c>
      <c r="D5" s="59"/>
      <c r="E5" s="60" t="s">
        <v>73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1302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0.81265187</v>
      </c>
      <c r="E8" s="77">
        <v>0.0062236587874392795</v>
      </c>
      <c r="F8" s="77">
        <v>-0.5217917099999999</v>
      </c>
      <c r="G8" s="77">
        <v>0.008231348733378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0.52224671</v>
      </c>
      <c r="E9" s="79">
        <v>0.011048905290634426</v>
      </c>
      <c r="F9" s="79">
        <v>-1.8405323</v>
      </c>
      <c r="G9" s="79">
        <v>0.017602735772035395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-1.2281820499999998</v>
      </c>
      <c r="E10" s="79">
        <v>0.0028080918326254334</v>
      </c>
      <c r="F10" s="79">
        <v>-2.2646442999999996</v>
      </c>
      <c r="G10" s="79">
        <v>0.008518539708271239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4.8857611</v>
      </c>
      <c r="E11" s="77">
        <v>0.0023858323171941183</v>
      </c>
      <c r="F11" s="77">
        <v>0.5563841700000001</v>
      </c>
      <c r="G11" s="77">
        <v>0.00278421372032556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-0.19073398000000003</v>
      </c>
      <c r="E12" s="79">
        <v>0.004815401664513138</v>
      </c>
      <c r="F12" s="79">
        <v>0.20876906</v>
      </c>
      <c r="G12" s="79">
        <v>0.0035141715404046828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19.393921</v>
      </c>
      <c r="D13" s="82">
        <v>0.054265824000000004</v>
      </c>
      <c r="E13" s="79">
        <v>0.0030027405399257142</v>
      </c>
      <c r="F13" s="79">
        <v>-0.17667465999999998</v>
      </c>
      <c r="G13" s="79">
        <v>0.001994986692036366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0.06562003</v>
      </c>
      <c r="E14" s="79">
        <v>0.0022852435042398514</v>
      </c>
      <c r="F14" s="79">
        <v>-0.06787829199999999</v>
      </c>
      <c r="G14" s="79">
        <v>0.002691984049816552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-0.062580416</v>
      </c>
      <c r="E15" s="77">
        <v>0.0022942604884697983</v>
      </c>
      <c r="F15" s="77">
        <v>0.090375991</v>
      </c>
      <c r="G15" s="77">
        <v>0.0016881550948185207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-0.05446616099999999</v>
      </c>
      <c r="E16" s="79">
        <v>0.002272466962066826</v>
      </c>
      <c r="F16" s="79">
        <v>0.017529768930000002</v>
      </c>
      <c r="G16" s="79">
        <v>0.0008941431940229737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0.12999999523162842</v>
      </c>
      <c r="D17" s="82">
        <v>0.047578794</v>
      </c>
      <c r="E17" s="79">
        <v>0.0006000685443629588</v>
      </c>
      <c r="F17" s="79">
        <v>-0.036077419</v>
      </c>
      <c r="G17" s="79">
        <v>0.001100869871326272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34.58700180053711</v>
      </c>
      <c r="D18" s="82">
        <v>0.033846453</v>
      </c>
      <c r="E18" s="79">
        <v>0.0012533350271440448</v>
      </c>
      <c r="F18" s="79">
        <v>0.11376994999999998</v>
      </c>
      <c r="G18" s="79">
        <v>0.0016024638014636267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-0.3310000002384186</v>
      </c>
      <c r="D19" s="86">
        <v>-0.17909456999999998</v>
      </c>
      <c r="E19" s="79">
        <v>0.0009003178247775624</v>
      </c>
      <c r="F19" s="79">
        <v>0.007236340199999999</v>
      </c>
      <c r="G19" s="79">
        <v>0.0005534533196208742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0.1817434</v>
      </c>
      <c r="D20" s="88">
        <v>0.0018399824599999999</v>
      </c>
      <c r="E20" s="89">
        <v>0.0004099481538549323</v>
      </c>
      <c r="F20" s="89">
        <v>-0.0039953904999999994</v>
      </c>
      <c r="G20" s="89">
        <v>0.0002417080607089867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0.5655927999999999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-0.4241257197788381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-3.7683230000000005</v>
      </c>
      <c r="I25" s="101" t="s">
        <v>49</v>
      </c>
      <c r="J25" s="102"/>
      <c r="K25" s="101"/>
      <c r="L25" s="104">
        <v>4.917339206410292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0.965748233464199</v>
      </c>
      <c r="I26" s="106" t="s">
        <v>53</v>
      </c>
      <c r="J26" s="107"/>
      <c r="K26" s="106"/>
      <c r="L26" s="109">
        <v>0.10992783185328972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HCMQAP015_001_pos2res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3.28882748E-05</v>
      </c>
      <c r="L2" s="54">
        <v>7.221400963635271E-08</v>
      </c>
      <c r="M2" s="54">
        <v>0.00013513793</v>
      </c>
      <c r="N2" s="55">
        <v>2.627374423240362E-07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-2.82232652E-05</v>
      </c>
      <c r="L3" s="54">
        <v>7.572603472968432E-08</v>
      </c>
      <c r="M3" s="54">
        <v>9.669249999999999E-06</v>
      </c>
      <c r="N3" s="55">
        <v>1.2374980404031605E-07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-0.0037661740635353677</v>
      </c>
      <c r="L4" s="54">
        <v>7.312481953966225E-05</v>
      </c>
      <c r="M4" s="54">
        <v>4.654929203145409E-08</v>
      </c>
      <c r="N4" s="55">
        <v>-9.7068844</v>
      </c>
    </row>
    <row r="5" spans="1:14" ht="15" customHeight="1" thickBot="1">
      <c r="A5" t="s">
        <v>18</v>
      </c>
      <c r="B5" s="58">
        <v>37635.609768518516</v>
      </c>
      <c r="D5" s="59"/>
      <c r="E5" s="60" t="s">
        <v>76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1302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0.23572464699999998</v>
      </c>
      <c r="E8" s="77">
        <v>0.018848753029527824</v>
      </c>
      <c r="F8" s="77">
        <v>0.9453193800000002</v>
      </c>
      <c r="G8" s="77">
        <v>0.006086795714856021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0.48655141999999996</v>
      </c>
      <c r="E9" s="79">
        <v>0.007207740005339371</v>
      </c>
      <c r="F9" s="79">
        <v>-2.1158308999999997</v>
      </c>
      <c r="G9" s="79">
        <v>0.01101731055849192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-0.68803839</v>
      </c>
      <c r="E10" s="79">
        <v>0.0049527916219457985</v>
      </c>
      <c r="F10" s="79">
        <v>-1.9456628999999999</v>
      </c>
      <c r="G10" s="79">
        <v>0.005247779686666481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4.843092400000001</v>
      </c>
      <c r="E11" s="77">
        <v>0.004034759005227537</v>
      </c>
      <c r="F11" s="77">
        <v>0.52699131</v>
      </c>
      <c r="G11" s="77">
        <v>0.0018121907723455811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-0.27199216</v>
      </c>
      <c r="E12" s="79">
        <v>0.004455294623862409</v>
      </c>
      <c r="F12" s="79">
        <v>0.11960281799999999</v>
      </c>
      <c r="G12" s="79">
        <v>0.003255153612450237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19.308472</v>
      </c>
      <c r="D13" s="82">
        <v>0.114738403</v>
      </c>
      <c r="E13" s="79">
        <v>0.002897471854378252</v>
      </c>
      <c r="F13" s="79">
        <v>-0.33229235</v>
      </c>
      <c r="G13" s="79">
        <v>0.002755009407970617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0.04216102586</v>
      </c>
      <c r="E14" s="79">
        <v>0.00272579162981771</v>
      </c>
      <c r="F14" s="79">
        <v>-0.060373118999999996</v>
      </c>
      <c r="G14" s="79">
        <v>0.001985825076723368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-0.046139365</v>
      </c>
      <c r="E15" s="77">
        <v>0.0012543837501857874</v>
      </c>
      <c r="F15" s="77">
        <v>0.083707485</v>
      </c>
      <c r="G15" s="77">
        <v>0.001318613870596169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-0.064569192</v>
      </c>
      <c r="E16" s="79">
        <v>0.0015111472802133276</v>
      </c>
      <c r="F16" s="79">
        <v>0.0028173834000000003</v>
      </c>
      <c r="G16" s="79">
        <v>0.001286103302874516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0.08900000154972076</v>
      </c>
      <c r="D17" s="82">
        <v>0.041896641</v>
      </c>
      <c r="E17" s="79">
        <v>0.0010716360858867317</v>
      </c>
      <c r="F17" s="79">
        <v>-0.053128585000000006</v>
      </c>
      <c r="G17" s="79">
        <v>0.001308739960385166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227.86500549316406</v>
      </c>
      <c r="D18" s="82">
        <v>0.024763396</v>
      </c>
      <c r="E18" s="79">
        <v>0.0008997873346818736</v>
      </c>
      <c r="F18" s="79">
        <v>0.11186722</v>
      </c>
      <c r="G18" s="79">
        <v>0.0007868372249713463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-0.28600001335144043</v>
      </c>
      <c r="D19" s="86">
        <v>-0.18074580999999998</v>
      </c>
      <c r="E19" s="79">
        <v>0.0009106995917452168</v>
      </c>
      <c r="F19" s="79">
        <v>0.004179803500000001</v>
      </c>
      <c r="G19" s="79">
        <v>0.0007076050764253296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0.1365728</v>
      </c>
      <c r="D20" s="88">
        <v>0.00382671722</v>
      </c>
      <c r="E20" s="89">
        <v>0.0005157924541973409</v>
      </c>
      <c r="F20" s="89">
        <v>0.00064969112</v>
      </c>
      <c r="G20" s="89">
        <v>0.000739368248769432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0.6126480000000001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-0.5561639781129938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-3.7668839000000003</v>
      </c>
      <c r="I25" s="101" t="s">
        <v>49</v>
      </c>
      <c r="J25" s="102"/>
      <c r="K25" s="101"/>
      <c r="L25" s="104">
        <v>4.871679775575697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0.974266308258096</v>
      </c>
      <c r="I26" s="106" t="s">
        <v>53</v>
      </c>
      <c r="J26" s="107"/>
      <c r="K26" s="106"/>
      <c r="L26" s="109">
        <v>0.09558129549042768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HCMQAP015_001_pos3res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4.7214778E-05</v>
      </c>
      <c r="L2" s="54">
        <v>7.786771703387438E-08</v>
      </c>
      <c r="M2" s="54">
        <v>0.00016654533999999998</v>
      </c>
      <c r="N2" s="55">
        <v>1.339693188929121E-07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-2.9303838000000003E-05</v>
      </c>
      <c r="L3" s="54">
        <v>5.165409176430994E-08</v>
      </c>
      <c r="M3" s="54">
        <v>1.1293979999999998E-05</v>
      </c>
      <c r="N3" s="55">
        <v>2.1512019338035508E-07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-0.0037667791208207276</v>
      </c>
      <c r="L4" s="54">
        <v>5.6062622866876735E-05</v>
      </c>
      <c r="M4" s="54">
        <v>6.291071927752071E-08</v>
      </c>
      <c r="N4" s="55">
        <v>-7.441169500000001</v>
      </c>
    </row>
    <row r="5" spans="1:14" ht="15" customHeight="1" thickBot="1">
      <c r="A5" t="s">
        <v>18</v>
      </c>
      <c r="B5" s="58">
        <v>37635.61413194444</v>
      </c>
      <c r="D5" s="59"/>
      <c r="E5" s="60" t="s">
        <v>76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1302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-0.81709119</v>
      </c>
      <c r="E8" s="77">
        <v>0.007625879928921392</v>
      </c>
      <c r="F8" s="77">
        <v>1.04883192</v>
      </c>
      <c r="G8" s="77">
        <v>0.008010891650171152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-0.19746177320000002</v>
      </c>
      <c r="E9" s="79">
        <v>0.01492178623393411</v>
      </c>
      <c r="F9" s="79">
        <v>-0.85576071</v>
      </c>
      <c r="G9" s="79">
        <v>0.005896202076109266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-0.59698718</v>
      </c>
      <c r="E10" s="79">
        <v>0.0051826310441250925</v>
      </c>
      <c r="F10" s="83">
        <v>-2.5492064</v>
      </c>
      <c r="G10" s="79">
        <v>0.008510018128104396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4.740422199999999</v>
      </c>
      <c r="E11" s="77">
        <v>0.00450455199369189</v>
      </c>
      <c r="F11" s="77">
        <v>0.6560995999999999</v>
      </c>
      <c r="G11" s="77">
        <v>0.0008393834678645606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-0.25387630000000005</v>
      </c>
      <c r="E12" s="79">
        <v>0.0036853755156004762</v>
      </c>
      <c r="F12" s="79">
        <v>0.12005784900000001</v>
      </c>
      <c r="G12" s="79">
        <v>0.002483759807419808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19.253541</v>
      </c>
      <c r="D13" s="82">
        <v>-0.010159353</v>
      </c>
      <c r="E13" s="79">
        <v>0.002524965722025941</v>
      </c>
      <c r="F13" s="79">
        <v>-0.27601582999999996</v>
      </c>
      <c r="G13" s="79">
        <v>0.0020059170717208696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0.07104444200000001</v>
      </c>
      <c r="E14" s="79">
        <v>0.0015067335836584479</v>
      </c>
      <c r="F14" s="79">
        <v>0.0052745201</v>
      </c>
      <c r="G14" s="79">
        <v>0.0031551364662859268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-0.00022802570000000005</v>
      </c>
      <c r="E15" s="77">
        <v>0.0007491850915450467</v>
      </c>
      <c r="F15" s="77">
        <v>0.09581091100000001</v>
      </c>
      <c r="G15" s="77">
        <v>0.000893886160019099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-0.08055245600000001</v>
      </c>
      <c r="E16" s="79">
        <v>0.0025413288438500617</v>
      </c>
      <c r="F16" s="79">
        <v>0.00793696651</v>
      </c>
      <c r="G16" s="79">
        <v>0.0017102015806379582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0.028999999165534973</v>
      </c>
      <c r="D17" s="82">
        <v>0.096182664</v>
      </c>
      <c r="E17" s="79">
        <v>0.0018654232289926308</v>
      </c>
      <c r="F17" s="79">
        <v>-0.073419006</v>
      </c>
      <c r="G17" s="79">
        <v>0.0015992177039801493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33.569000244140625</v>
      </c>
      <c r="D18" s="82">
        <v>0.032071489</v>
      </c>
      <c r="E18" s="79">
        <v>0.0008286819300152828</v>
      </c>
      <c r="F18" s="79">
        <v>0.14339643</v>
      </c>
      <c r="G18" s="79">
        <v>0.0013363988714456265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-0.3880000114440918</v>
      </c>
      <c r="D19" s="86">
        <v>-0.17645186000000002</v>
      </c>
      <c r="E19" s="79">
        <v>0.000962302161689236</v>
      </c>
      <c r="F19" s="79">
        <v>0.00393262307</v>
      </c>
      <c r="G19" s="79">
        <v>0.0008627386303698852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0.2018671</v>
      </c>
      <c r="D20" s="88">
        <v>0.000558844</v>
      </c>
      <c r="E20" s="89">
        <v>0.0012238796839851129</v>
      </c>
      <c r="F20" s="89">
        <v>-0.0013531115599999999</v>
      </c>
      <c r="G20" s="89">
        <v>0.0007266345383915215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0.7546391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-0.4263479671121948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-3.7671962999999997</v>
      </c>
      <c r="I25" s="101" t="s">
        <v>49</v>
      </c>
      <c r="J25" s="102"/>
      <c r="K25" s="101"/>
      <c r="L25" s="104">
        <v>4.785610652714342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1.329543684572456</v>
      </c>
      <c r="I26" s="106" t="s">
        <v>53</v>
      </c>
      <c r="J26" s="107"/>
      <c r="K26" s="106"/>
      <c r="L26" s="109">
        <v>0.09581118234511973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HCMQAP015_001_pos4res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1.8784177E-05</v>
      </c>
      <c r="L2" s="54">
        <v>2.397165562828478E-07</v>
      </c>
      <c r="M2" s="54">
        <v>0.00010176653599999999</v>
      </c>
      <c r="N2" s="55">
        <v>3.035647327103335E-07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-3.2115703E-05</v>
      </c>
      <c r="L3" s="54">
        <v>2.632236474481923E-07</v>
      </c>
      <c r="M3" s="54">
        <v>1.2374844E-05</v>
      </c>
      <c r="N3" s="55">
        <v>8.533003140184752E-07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-0.002112566086320273</v>
      </c>
      <c r="L4" s="54">
        <v>3.927832561202574E-05</v>
      </c>
      <c r="M4" s="54">
        <v>8.725400363295759E-08</v>
      </c>
      <c r="N4" s="55">
        <v>-9.2952833</v>
      </c>
    </row>
    <row r="5" spans="1:14" ht="15" customHeight="1" thickBot="1">
      <c r="A5" t="s">
        <v>18</v>
      </c>
      <c r="B5" s="58">
        <v>37635.61858796296</v>
      </c>
      <c r="D5" s="59"/>
      <c r="E5" s="60" t="s">
        <v>81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1302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-2.5249473</v>
      </c>
      <c r="E8" s="77">
        <v>0.025026353123454845</v>
      </c>
      <c r="F8" s="114">
        <v>9.1224379</v>
      </c>
      <c r="G8" s="77">
        <v>0.01867274654770083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6">
        <v>-4.4292133</v>
      </c>
      <c r="E9" s="79">
        <v>0.010097114739153522</v>
      </c>
      <c r="F9" s="79">
        <v>2.1984979</v>
      </c>
      <c r="G9" s="79">
        <v>0.025626375070257865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-0.8212834499999999</v>
      </c>
      <c r="E10" s="79">
        <v>0.007889900169967098</v>
      </c>
      <c r="F10" s="83">
        <v>-9.5377823</v>
      </c>
      <c r="G10" s="79">
        <v>0.015818934795465384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5">
        <v>15.669987</v>
      </c>
      <c r="E11" s="77">
        <v>0.011289277922137126</v>
      </c>
      <c r="F11" s="114">
        <v>2.1567528000000005</v>
      </c>
      <c r="G11" s="77">
        <v>0.005756962997811138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-0.31802381999999996</v>
      </c>
      <c r="E12" s="79">
        <v>0.006996870132753245</v>
      </c>
      <c r="F12" s="79">
        <v>0.5708893</v>
      </c>
      <c r="G12" s="79">
        <v>0.0031859050527139918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19.229127</v>
      </c>
      <c r="D13" s="82">
        <v>-0.18765721</v>
      </c>
      <c r="E13" s="79">
        <v>0.008534227740422541</v>
      </c>
      <c r="F13" s="79">
        <v>-0.09529041699999999</v>
      </c>
      <c r="G13" s="79">
        <v>0.008017104090370137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0.14385515200000001</v>
      </c>
      <c r="E14" s="79">
        <v>0.004299880639912747</v>
      </c>
      <c r="F14" s="79">
        <v>0.20265053000000002</v>
      </c>
      <c r="G14" s="79">
        <v>0.004500256049781002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-0.3212369</v>
      </c>
      <c r="E15" s="77">
        <v>0.0026532327717405575</v>
      </c>
      <c r="F15" s="77">
        <v>0.13530088999999998</v>
      </c>
      <c r="G15" s="77">
        <v>0.003312074521716982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-0.004728421</v>
      </c>
      <c r="E16" s="79">
        <v>0.003575633650883993</v>
      </c>
      <c r="F16" s="79">
        <v>-0.008796496470000002</v>
      </c>
      <c r="G16" s="79">
        <v>0.003119034865731318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-0.1120000034570694</v>
      </c>
      <c r="D17" s="82">
        <v>0.092721091</v>
      </c>
      <c r="E17" s="79">
        <v>0.002237808205291976</v>
      </c>
      <c r="F17" s="79">
        <v>-0.0016567490000000001</v>
      </c>
      <c r="G17" s="79">
        <v>0.0022114570912712727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192.26100158691406</v>
      </c>
      <c r="D18" s="82">
        <v>-0.027543278999999997</v>
      </c>
      <c r="E18" s="79">
        <v>0.0026320818368857977</v>
      </c>
      <c r="F18" s="79">
        <v>0.11446239</v>
      </c>
      <c r="G18" s="79">
        <v>0.0020120970173923705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-0.3700000047683716</v>
      </c>
      <c r="D19" s="82">
        <v>-0.14310919000000002</v>
      </c>
      <c r="E19" s="79">
        <v>0.0015467320554616202</v>
      </c>
      <c r="F19" s="79">
        <v>-0.03254122499999999</v>
      </c>
      <c r="G19" s="79">
        <v>0.001106281273637122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0.1358867</v>
      </c>
      <c r="D20" s="88">
        <v>0.005327852226</v>
      </c>
      <c r="E20" s="89">
        <v>0.0006354244573432496</v>
      </c>
      <c r="F20" s="89">
        <v>0.0017990138799999999</v>
      </c>
      <c r="G20" s="89">
        <v>0.0011793504852817321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0.8214221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-0.5325809523203219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-2.1129312</v>
      </c>
      <c r="I25" s="101" t="s">
        <v>49</v>
      </c>
      <c r="J25" s="102"/>
      <c r="K25" s="101"/>
      <c r="L25" s="104">
        <v>15.817713969486137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9.465422975606199</v>
      </c>
      <c r="I26" s="106" t="s">
        <v>53</v>
      </c>
      <c r="J26" s="107"/>
      <c r="K26" s="106"/>
      <c r="L26" s="109">
        <v>0.34856775059721473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HCMQAP015_001_pos5res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B1" sqref="B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121</v>
      </c>
      <c r="B1" s="131" t="s">
        <v>130</v>
      </c>
      <c r="C1" s="121" t="s">
        <v>74</v>
      </c>
      <c r="D1" s="121" t="s">
        <v>77</v>
      </c>
      <c r="E1" s="121" t="s">
        <v>79</v>
      </c>
      <c r="F1" s="128" t="s">
        <v>82</v>
      </c>
      <c r="G1" s="163" t="s">
        <v>122</v>
      </c>
    </row>
    <row r="2" spans="1:7" ht="13.5" thickBot="1">
      <c r="A2" s="140" t="s">
        <v>91</v>
      </c>
      <c r="B2" s="132">
        <v>-2.244852</v>
      </c>
      <c r="C2" s="123">
        <v>-3.7683230000000005</v>
      </c>
      <c r="D2" s="123">
        <v>-3.7668839000000003</v>
      </c>
      <c r="E2" s="123">
        <v>-3.7671962999999997</v>
      </c>
      <c r="F2" s="129">
        <v>-2.1129312</v>
      </c>
      <c r="G2" s="164">
        <v>3.117100029140705</v>
      </c>
    </row>
    <row r="3" spans="1:7" ht="14.25" thickBot="1" thickTop="1">
      <c r="A3" s="148" t="s">
        <v>90</v>
      </c>
      <c r="B3" s="149" t="s">
        <v>85</v>
      </c>
      <c r="C3" s="150" t="s">
        <v>86</v>
      </c>
      <c r="D3" s="150" t="s">
        <v>87</v>
      </c>
      <c r="E3" s="150" t="s">
        <v>88</v>
      </c>
      <c r="F3" s="151" t="s">
        <v>89</v>
      </c>
      <c r="G3" s="158" t="s">
        <v>123</v>
      </c>
    </row>
    <row r="4" spans="1:7" ht="12.75">
      <c r="A4" s="145" t="s">
        <v>92</v>
      </c>
      <c r="B4" s="146">
        <v>-0.0028375399999999995</v>
      </c>
      <c r="C4" s="147">
        <v>0.81265187</v>
      </c>
      <c r="D4" s="147">
        <v>0.23572464699999998</v>
      </c>
      <c r="E4" s="147">
        <v>-0.81709119</v>
      </c>
      <c r="F4" s="152">
        <v>-2.5249473</v>
      </c>
      <c r="G4" s="159">
        <v>-0.28539063770460243</v>
      </c>
    </row>
    <row r="5" spans="1:7" ht="12.75">
      <c r="A5" s="140" t="s">
        <v>94</v>
      </c>
      <c r="B5" s="134">
        <v>0.054166088</v>
      </c>
      <c r="C5" s="119">
        <v>0.52224671</v>
      </c>
      <c r="D5" s="119">
        <v>0.48655141999999996</v>
      </c>
      <c r="E5" s="119">
        <v>-0.19746177320000002</v>
      </c>
      <c r="F5" s="153">
        <v>-4.4292133</v>
      </c>
      <c r="G5" s="160">
        <v>-0.3946395161649541</v>
      </c>
    </row>
    <row r="6" spans="1:7" ht="12.75">
      <c r="A6" s="140" t="s">
        <v>96</v>
      </c>
      <c r="B6" s="134">
        <v>0.06577873</v>
      </c>
      <c r="C6" s="119">
        <v>-1.2281820499999998</v>
      </c>
      <c r="D6" s="119">
        <v>-0.68803839</v>
      </c>
      <c r="E6" s="119">
        <v>-0.59698718</v>
      </c>
      <c r="F6" s="154">
        <v>-0.8212834499999999</v>
      </c>
      <c r="G6" s="160">
        <v>-0.7060303706646291</v>
      </c>
    </row>
    <row r="7" spans="1:7" ht="12.75">
      <c r="A7" s="140" t="s">
        <v>98</v>
      </c>
      <c r="B7" s="133">
        <v>4.6539024</v>
      </c>
      <c r="C7" s="117">
        <v>4.8857611</v>
      </c>
      <c r="D7" s="117">
        <v>4.843092400000001</v>
      </c>
      <c r="E7" s="117">
        <v>4.740422199999999</v>
      </c>
      <c r="F7" s="155">
        <v>15.669987</v>
      </c>
      <c r="G7" s="161">
        <v>6.262346930431474</v>
      </c>
    </row>
    <row r="8" spans="1:7" ht="12.75">
      <c r="A8" s="140" t="s">
        <v>100</v>
      </c>
      <c r="B8" s="134">
        <v>-0.36954586999999994</v>
      </c>
      <c r="C8" s="119">
        <v>-0.19073398000000003</v>
      </c>
      <c r="D8" s="119">
        <v>-0.27199216</v>
      </c>
      <c r="E8" s="119">
        <v>-0.25387630000000005</v>
      </c>
      <c r="F8" s="154">
        <v>-0.31802381999999996</v>
      </c>
      <c r="G8" s="160">
        <v>-0.2682758761508661</v>
      </c>
    </row>
    <row r="9" spans="1:7" ht="12.75">
      <c r="A9" s="140" t="s">
        <v>102</v>
      </c>
      <c r="B9" s="134">
        <v>-0.03889008497</v>
      </c>
      <c r="C9" s="119">
        <v>0.054265824000000004</v>
      </c>
      <c r="D9" s="119">
        <v>0.114738403</v>
      </c>
      <c r="E9" s="119">
        <v>-0.010159353</v>
      </c>
      <c r="F9" s="154">
        <v>-0.18765721</v>
      </c>
      <c r="G9" s="160">
        <v>0.007318933297916777</v>
      </c>
    </row>
    <row r="10" spans="1:7" ht="12.75">
      <c r="A10" s="140" t="s">
        <v>104</v>
      </c>
      <c r="B10" s="134">
        <v>0.33433637</v>
      </c>
      <c r="C10" s="119">
        <v>0.06562003</v>
      </c>
      <c r="D10" s="119">
        <v>0.04216102586</v>
      </c>
      <c r="E10" s="119">
        <v>0.07104444200000001</v>
      </c>
      <c r="F10" s="154">
        <v>0.14385515200000001</v>
      </c>
      <c r="G10" s="160">
        <v>0.11035776845388982</v>
      </c>
    </row>
    <row r="11" spans="1:7" ht="12.75">
      <c r="A11" s="140" t="s">
        <v>106</v>
      </c>
      <c r="B11" s="133">
        <v>-0.33043603</v>
      </c>
      <c r="C11" s="117">
        <v>-0.062580416</v>
      </c>
      <c r="D11" s="117">
        <v>-0.046139365</v>
      </c>
      <c r="E11" s="117">
        <v>-0.00022802570000000005</v>
      </c>
      <c r="F11" s="156">
        <v>-0.3212369</v>
      </c>
      <c r="G11" s="160">
        <v>-0.11692168115759313</v>
      </c>
    </row>
    <row r="12" spans="1:7" ht="12.75">
      <c r="A12" s="140" t="s">
        <v>108</v>
      </c>
      <c r="B12" s="134">
        <v>-0.092954322</v>
      </c>
      <c r="C12" s="119">
        <v>-0.05446616099999999</v>
      </c>
      <c r="D12" s="119">
        <v>-0.064569192</v>
      </c>
      <c r="E12" s="119">
        <v>-0.08055245600000001</v>
      </c>
      <c r="F12" s="154">
        <v>-0.004728421</v>
      </c>
      <c r="G12" s="160">
        <v>-0.061978009093551</v>
      </c>
    </row>
    <row r="13" spans="1:7" ht="12.75">
      <c r="A13" s="140" t="s">
        <v>110</v>
      </c>
      <c r="B13" s="134">
        <v>0.051400602</v>
      </c>
      <c r="C13" s="119">
        <v>0.047578794</v>
      </c>
      <c r="D13" s="119">
        <v>0.041896641</v>
      </c>
      <c r="E13" s="119">
        <v>0.096182664</v>
      </c>
      <c r="F13" s="154">
        <v>0.092721091</v>
      </c>
      <c r="G13" s="160">
        <v>0.06454272168862743</v>
      </c>
    </row>
    <row r="14" spans="1:7" ht="12.75">
      <c r="A14" s="140" t="s">
        <v>112</v>
      </c>
      <c r="B14" s="134">
        <v>0.06921912699999999</v>
      </c>
      <c r="C14" s="119">
        <v>0.033846453</v>
      </c>
      <c r="D14" s="119">
        <v>0.024763396</v>
      </c>
      <c r="E14" s="119">
        <v>0.032071489</v>
      </c>
      <c r="F14" s="154">
        <v>-0.027543278999999997</v>
      </c>
      <c r="G14" s="160">
        <v>0.028022300030932788</v>
      </c>
    </row>
    <row r="15" spans="1:7" ht="12.75">
      <c r="A15" s="140" t="s">
        <v>114</v>
      </c>
      <c r="B15" s="135">
        <v>-0.18536202000000002</v>
      </c>
      <c r="C15" s="118">
        <v>-0.17909456999999998</v>
      </c>
      <c r="D15" s="118">
        <v>-0.18074580999999998</v>
      </c>
      <c r="E15" s="118">
        <v>-0.17645186000000002</v>
      </c>
      <c r="F15" s="154">
        <v>-0.14310919000000002</v>
      </c>
      <c r="G15" s="160">
        <v>-0.1748991721443657</v>
      </c>
    </row>
    <row r="16" spans="1:7" ht="12.75">
      <c r="A16" s="140" t="s">
        <v>116</v>
      </c>
      <c r="B16" s="134">
        <v>0.0043879901</v>
      </c>
      <c r="C16" s="119">
        <v>0.0018399824599999999</v>
      </c>
      <c r="D16" s="119">
        <v>0.00382671722</v>
      </c>
      <c r="E16" s="119">
        <v>0.000558844</v>
      </c>
      <c r="F16" s="154">
        <v>0.005327852226</v>
      </c>
      <c r="G16" s="160">
        <v>0.0028455278353412563</v>
      </c>
    </row>
    <row r="17" spans="1:7" ht="12.75">
      <c r="A17" s="140" t="s">
        <v>93</v>
      </c>
      <c r="B17" s="133">
        <v>-0.8821023</v>
      </c>
      <c r="C17" s="117">
        <v>-0.5217917099999999</v>
      </c>
      <c r="D17" s="117">
        <v>0.9453193800000002</v>
      </c>
      <c r="E17" s="117">
        <v>1.04883192</v>
      </c>
      <c r="F17" s="155">
        <v>9.1224379</v>
      </c>
      <c r="G17" s="160">
        <v>1.4585189692145952</v>
      </c>
    </row>
    <row r="18" spans="1:7" ht="12.75">
      <c r="A18" s="140" t="s">
        <v>95</v>
      </c>
      <c r="B18" s="135">
        <v>2.9433126</v>
      </c>
      <c r="C18" s="119">
        <v>-1.8405323</v>
      </c>
      <c r="D18" s="119">
        <v>-2.1158308999999997</v>
      </c>
      <c r="E18" s="119">
        <v>-0.85576071</v>
      </c>
      <c r="F18" s="154">
        <v>2.1984979</v>
      </c>
      <c r="G18" s="160">
        <v>-0.4391424196766332</v>
      </c>
    </row>
    <row r="19" spans="1:7" ht="12.75">
      <c r="A19" s="140" t="s">
        <v>97</v>
      </c>
      <c r="B19" s="135">
        <v>-2.430879</v>
      </c>
      <c r="C19" s="119">
        <v>-2.2646442999999996</v>
      </c>
      <c r="D19" s="119">
        <v>-1.9456628999999999</v>
      </c>
      <c r="E19" s="118">
        <v>-2.5492064</v>
      </c>
      <c r="F19" s="153">
        <v>-9.5377823</v>
      </c>
      <c r="G19" s="161">
        <v>-3.261519272768572</v>
      </c>
    </row>
    <row r="20" spans="1:7" ht="12.75">
      <c r="A20" s="140" t="s">
        <v>99</v>
      </c>
      <c r="B20" s="133">
        <v>1.2047488999999998</v>
      </c>
      <c r="C20" s="117">
        <v>0.5563841700000001</v>
      </c>
      <c r="D20" s="117">
        <v>0.52699131</v>
      </c>
      <c r="E20" s="117">
        <v>0.6560995999999999</v>
      </c>
      <c r="F20" s="155">
        <v>2.1567528000000005</v>
      </c>
      <c r="G20" s="160">
        <v>0.8821708272097872</v>
      </c>
    </row>
    <row r="21" spans="1:7" ht="12.75">
      <c r="A21" s="140" t="s">
        <v>101</v>
      </c>
      <c r="B21" s="134">
        <v>0.15302137</v>
      </c>
      <c r="C21" s="119">
        <v>0.20876906</v>
      </c>
      <c r="D21" s="119">
        <v>0.11960281799999999</v>
      </c>
      <c r="E21" s="119">
        <v>0.12005784900000001</v>
      </c>
      <c r="F21" s="154">
        <v>0.5708893</v>
      </c>
      <c r="G21" s="160">
        <v>0.20684816412832535</v>
      </c>
    </row>
    <row r="22" spans="1:7" ht="12.75">
      <c r="A22" s="140" t="s">
        <v>103</v>
      </c>
      <c r="B22" s="134">
        <v>0.012017501699999999</v>
      </c>
      <c r="C22" s="119">
        <v>-0.17667465999999998</v>
      </c>
      <c r="D22" s="119">
        <v>-0.33229235</v>
      </c>
      <c r="E22" s="119">
        <v>-0.27601582999999996</v>
      </c>
      <c r="F22" s="154">
        <v>-0.09529041699999999</v>
      </c>
      <c r="G22" s="160">
        <v>-0.1999749047709187</v>
      </c>
    </row>
    <row r="23" spans="1:7" ht="12.75">
      <c r="A23" s="140" t="s">
        <v>105</v>
      </c>
      <c r="B23" s="134">
        <v>0.1719388</v>
      </c>
      <c r="C23" s="119">
        <v>-0.06787829199999999</v>
      </c>
      <c r="D23" s="119">
        <v>-0.060373118999999996</v>
      </c>
      <c r="E23" s="119">
        <v>0.0052745201</v>
      </c>
      <c r="F23" s="154">
        <v>0.20265053000000002</v>
      </c>
      <c r="G23" s="160">
        <v>0.022402548177710802</v>
      </c>
    </row>
    <row r="24" spans="1:7" ht="12.75">
      <c r="A24" s="140" t="s">
        <v>107</v>
      </c>
      <c r="B24" s="133">
        <v>0.17887774</v>
      </c>
      <c r="C24" s="117">
        <v>0.090375991</v>
      </c>
      <c r="D24" s="117">
        <v>0.083707485</v>
      </c>
      <c r="E24" s="117">
        <v>0.09581091100000001</v>
      </c>
      <c r="F24" s="156">
        <v>0.13530088999999998</v>
      </c>
      <c r="G24" s="160">
        <v>0.10882733405849893</v>
      </c>
    </row>
    <row r="25" spans="1:7" ht="12.75">
      <c r="A25" s="140" t="s">
        <v>109</v>
      </c>
      <c r="B25" s="134">
        <v>0.061580433000000004</v>
      </c>
      <c r="C25" s="119">
        <v>0.017529768930000002</v>
      </c>
      <c r="D25" s="119">
        <v>0.0028173834000000003</v>
      </c>
      <c r="E25" s="119">
        <v>0.00793696651</v>
      </c>
      <c r="F25" s="154">
        <v>-0.008796496470000002</v>
      </c>
      <c r="G25" s="160">
        <v>0.01444575811828464</v>
      </c>
    </row>
    <row r="26" spans="1:7" ht="12.75">
      <c r="A26" s="140" t="s">
        <v>111</v>
      </c>
      <c r="B26" s="134">
        <v>-0.10785271199999999</v>
      </c>
      <c r="C26" s="119">
        <v>-0.036077419</v>
      </c>
      <c r="D26" s="119">
        <v>-0.053128585000000006</v>
      </c>
      <c r="E26" s="119">
        <v>-0.073419006</v>
      </c>
      <c r="F26" s="154">
        <v>-0.0016567490000000001</v>
      </c>
      <c r="G26" s="160">
        <v>-0.05480639489123763</v>
      </c>
    </row>
    <row r="27" spans="1:7" ht="12.75">
      <c r="A27" s="140" t="s">
        <v>113</v>
      </c>
      <c r="B27" s="134">
        <v>0.13333984000000002</v>
      </c>
      <c r="C27" s="119">
        <v>0.11376994999999998</v>
      </c>
      <c r="D27" s="119">
        <v>0.11186722</v>
      </c>
      <c r="E27" s="119">
        <v>0.14339643</v>
      </c>
      <c r="F27" s="154">
        <v>0.11446239</v>
      </c>
      <c r="G27" s="161">
        <v>0.12333790684254338</v>
      </c>
    </row>
    <row r="28" spans="1:7" ht="12.75">
      <c r="A28" s="140" t="s">
        <v>115</v>
      </c>
      <c r="B28" s="134">
        <v>-0.0073525902</v>
      </c>
      <c r="C28" s="119">
        <v>0.007236340199999999</v>
      </c>
      <c r="D28" s="119">
        <v>0.004179803500000001</v>
      </c>
      <c r="E28" s="119">
        <v>0.00393262307</v>
      </c>
      <c r="F28" s="154">
        <v>-0.03254122499999999</v>
      </c>
      <c r="G28" s="160">
        <v>-0.001751842596520657</v>
      </c>
    </row>
    <row r="29" spans="1:7" ht="13.5" thickBot="1">
      <c r="A29" s="141" t="s">
        <v>117</v>
      </c>
      <c r="B29" s="136">
        <v>0.0031433333199999995</v>
      </c>
      <c r="C29" s="120">
        <v>-0.0039953904999999994</v>
      </c>
      <c r="D29" s="120">
        <v>0.00064969112</v>
      </c>
      <c r="E29" s="120">
        <v>-0.0013531115599999999</v>
      </c>
      <c r="F29" s="157">
        <v>0.0017990138799999999</v>
      </c>
      <c r="G29" s="162">
        <v>-0.00043732155775591953</v>
      </c>
    </row>
    <row r="30" spans="1:7" ht="13.5" thickTop="1">
      <c r="A30" s="142" t="s">
        <v>118</v>
      </c>
      <c r="B30" s="137">
        <v>-0.4140188847048787</v>
      </c>
      <c r="C30" s="126">
        <v>-0.4241257197788381</v>
      </c>
      <c r="D30" s="126">
        <v>-0.5561639781129938</v>
      </c>
      <c r="E30" s="126">
        <v>-0.4263479671121948</v>
      </c>
      <c r="F30" s="122">
        <v>-0.5325809523203219</v>
      </c>
      <c r="G30" s="163" t="s">
        <v>129</v>
      </c>
    </row>
    <row r="31" spans="1:7" ht="13.5" thickBot="1">
      <c r="A31" s="143" t="s">
        <v>119</v>
      </c>
      <c r="B31" s="132">
        <v>19.494629</v>
      </c>
      <c r="C31" s="123">
        <v>19.393921</v>
      </c>
      <c r="D31" s="123">
        <v>19.308472</v>
      </c>
      <c r="E31" s="123">
        <v>19.253541</v>
      </c>
      <c r="F31" s="124">
        <v>19.229127</v>
      </c>
      <c r="G31" s="165">
        <v>-210.45</v>
      </c>
    </row>
    <row r="32" spans="1:7" ht="15.75" thickBot="1" thickTop="1">
      <c r="A32" s="144" t="s">
        <v>120</v>
      </c>
      <c r="B32" s="138">
        <v>-0.14849999640136957</v>
      </c>
      <c r="C32" s="127">
        <v>-0.10050000250339508</v>
      </c>
      <c r="D32" s="127">
        <v>-0.09850000590085983</v>
      </c>
      <c r="E32" s="127">
        <v>-0.1795000061392784</v>
      </c>
      <c r="F32" s="125">
        <v>-0.2410000041127205</v>
      </c>
      <c r="G32" s="130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31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0.8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131</v>
      </c>
      <c r="B1" s="166" t="s">
        <v>132</v>
      </c>
      <c r="C1" s="166" t="s">
        <v>133</v>
      </c>
      <c r="D1" s="166" t="s">
        <v>134</v>
      </c>
      <c r="E1" s="166" t="s">
        <v>28</v>
      </c>
    </row>
    <row r="3" spans="1:8" ht="12.75">
      <c r="A3" s="166" t="s">
        <v>135</v>
      </c>
      <c r="B3" s="166" t="s">
        <v>85</v>
      </c>
      <c r="C3" s="166" t="s">
        <v>86</v>
      </c>
      <c r="D3" s="166" t="s">
        <v>87</v>
      </c>
      <c r="E3" s="166" t="s">
        <v>88</v>
      </c>
      <c r="F3" s="166" t="s">
        <v>89</v>
      </c>
      <c r="G3" s="166" t="s">
        <v>136</v>
      </c>
      <c r="H3"/>
    </row>
    <row r="4" spans="1:8" ht="12.75">
      <c r="A4" s="166" t="s">
        <v>137</v>
      </c>
      <c r="B4" s="166">
        <v>0.002244</v>
      </c>
      <c r="C4" s="166">
        <v>0.003767</v>
      </c>
      <c r="D4" s="166">
        <v>0.003765</v>
      </c>
      <c r="E4" s="166">
        <v>0.003766</v>
      </c>
      <c r="F4" s="166">
        <v>0.002112</v>
      </c>
      <c r="G4" s="166">
        <v>0.011738</v>
      </c>
      <c r="H4"/>
    </row>
    <row r="5" spans="1:8" ht="12.75">
      <c r="A5" s="166" t="s">
        <v>138</v>
      </c>
      <c r="B5" s="166">
        <v>0.97594</v>
      </c>
      <c r="C5" s="166">
        <v>0.70415</v>
      </c>
      <c r="D5" s="166">
        <v>-1.404777</v>
      </c>
      <c r="E5" s="166">
        <v>0.597582</v>
      </c>
      <c r="F5" s="166">
        <v>-0.926253</v>
      </c>
      <c r="G5" s="166">
        <v>-8.07591</v>
      </c>
      <c r="H5"/>
    </row>
    <row r="6" spans="1:8" ht="12.75">
      <c r="A6" s="166" t="s">
        <v>139</v>
      </c>
      <c r="B6" s="167">
        <v>-346.7335</v>
      </c>
      <c r="C6" s="167">
        <v>-228.4875</v>
      </c>
      <c r="D6" s="167">
        <v>-205.3613</v>
      </c>
      <c r="E6" s="167">
        <v>-241.2175</v>
      </c>
      <c r="F6" s="167">
        <v>-205.5117</v>
      </c>
      <c r="G6" s="167">
        <v>793.9908</v>
      </c>
      <c r="H6"/>
    </row>
    <row r="7" spans="1:8" ht="12.75">
      <c r="A7" s="166" t="s">
        <v>140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  <c r="H7"/>
    </row>
    <row r="8" spans="1:8" ht="12.75">
      <c r="A8" s="166" t="s">
        <v>92</v>
      </c>
      <c r="B8" s="167">
        <v>-0.005675024</v>
      </c>
      <c r="C8" s="167">
        <v>0.7809273</v>
      </c>
      <c r="D8" s="167">
        <v>0.2149289</v>
      </c>
      <c r="E8" s="167">
        <v>-0.8029952</v>
      </c>
      <c r="F8" s="167">
        <v>-2.499012</v>
      </c>
      <c r="G8" s="167">
        <v>1.458271</v>
      </c>
      <c r="H8"/>
    </row>
    <row r="9" spans="1:8" ht="12.75">
      <c r="A9" s="166" t="s">
        <v>94</v>
      </c>
      <c r="B9" s="167">
        <v>0.04334814</v>
      </c>
      <c r="C9" s="167">
        <v>0.4629217</v>
      </c>
      <c r="D9" s="167">
        <v>0.4481786</v>
      </c>
      <c r="E9" s="167">
        <v>-0.1581518</v>
      </c>
      <c r="F9" s="167">
        <v>-4.135536</v>
      </c>
      <c r="G9" s="167">
        <v>0.3706391</v>
      </c>
      <c r="H9"/>
    </row>
    <row r="10" spans="1:8" ht="12.75">
      <c r="A10" s="166" t="s">
        <v>96</v>
      </c>
      <c r="B10" s="167">
        <v>0.3218928</v>
      </c>
      <c r="C10" s="167">
        <v>-1.225756</v>
      </c>
      <c r="D10" s="167">
        <v>-0.7805927</v>
      </c>
      <c r="E10" s="167">
        <v>-0.5974676</v>
      </c>
      <c r="F10" s="167">
        <v>-1.233668</v>
      </c>
      <c r="G10" s="167">
        <v>3.195653</v>
      </c>
      <c r="H10"/>
    </row>
    <row r="11" spans="1:8" ht="12.75">
      <c r="A11" s="166" t="s">
        <v>98</v>
      </c>
      <c r="B11" s="167">
        <v>4.625733</v>
      </c>
      <c r="C11" s="167">
        <v>4.895073</v>
      </c>
      <c r="D11" s="167">
        <v>4.858885</v>
      </c>
      <c r="E11" s="167">
        <v>4.73729</v>
      </c>
      <c r="F11" s="167">
        <v>15.66447</v>
      </c>
      <c r="G11" s="167">
        <v>6.262899</v>
      </c>
      <c r="H11"/>
    </row>
    <row r="12" spans="1:8" ht="12.75">
      <c r="A12" s="166" t="s">
        <v>100</v>
      </c>
      <c r="B12" s="167">
        <v>-0.3743843</v>
      </c>
      <c r="C12" s="167">
        <v>-0.201063</v>
      </c>
      <c r="D12" s="167">
        <v>-0.282647</v>
      </c>
      <c r="E12" s="167">
        <v>-0.2460922</v>
      </c>
      <c r="F12" s="167">
        <v>-0.3045962</v>
      </c>
      <c r="G12" s="167">
        <v>0.2094938</v>
      </c>
      <c r="H12"/>
    </row>
    <row r="13" spans="1:8" ht="12.75">
      <c r="A13" s="166" t="s">
        <v>102</v>
      </c>
      <c r="B13" s="167">
        <v>-0.006943322</v>
      </c>
      <c r="C13" s="167">
        <v>0.05336749</v>
      </c>
      <c r="D13" s="167">
        <v>0.110132</v>
      </c>
      <c r="E13" s="167">
        <v>-0.006789575</v>
      </c>
      <c r="F13" s="167">
        <v>-0.2020758</v>
      </c>
      <c r="G13" s="167">
        <v>-0.009452821</v>
      </c>
      <c r="H13"/>
    </row>
    <row r="14" spans="1:8" ht="12.75">
      <c r="A14" s="166" t="s">
        <v>104</v>
      </c>
      <c r="B14" s="167">
        <v>0.2943976</v>
      </c>
      <c r="C14" s="167">
        <v>0.0712337</v>
      </c>
      <c r="D14" s="167">
        <v>0.04501128</v>
      </c>
      <c r="E14" s="167">
        <v>0.06609666</v>
      </c>
      <c r="F14" s="167">
        <v>0.1446738</v>
      </c>
      <c r="G14" s="167">
        <v>-0.02093941</v>
      </c>
      <c r="H14"/>
    </row>
    <row r="15" spans="1:8" ht="12.75">
      <c r="A15" s="166" t="s">
        <v>106</v>
      </c>
      <c r="B15" s="167">
        <v>-0.3432649</v>
      </c>
      <c r="C15" s="167">
        <v>-0.06216319</v>
      </c>
      <c r="D15" s="167">
        <v>-0.04316451</v>
      </c>
      <c r="E15" s="167">
        <v>-0.002091247</v>
      </c>
      <c r="F15" s="167">
        <v>-0.3227044</v>
      </c>
      <c r="G15" s="167">
        <v>-0.1186033</v>
      </c>
      <c r="H15"/>
    </row>
    <row r="16" spans="1:8" ht="12.75">
      <c r="A16" s="166" t="s">
        <v>108</v>
      </c>
      <c r="B16" s="167">
        <v>-0.08706297</v>
      </c>
      <c r="C16" s="167">
        <v>-0.05811857</v>
      </c>
      <c r="D16" s="167">
        <v>-0.06903961</v>
      </c>
      <c r="E16" s="167">
        <v>-0.07762409</v>
      </c>
      <c r="F16" s="167">
        <v>-0.009602414</v>
      </c>
      <c r="G16" s="167">
        <v>0.01322106</v>
      </c>
      <c r="H16"/>
    </row>
    <row r="17" spans="1:8" ht="12.75">
      <c r="A17" s="166" t="s">
        <v>110</v>
      </c>
      <c r="B17" s="167">
        <v>0.05689841</v>
      </c>
      <c r="C17" s="167">
        <v>0.0557966</v>
      </c>
      <c r="D17" s="167">
        <v>0.04408737</v>
      </c>
      <c r="E17" s="167">
        <v>0.0882198</v>
      </c>
      <c r="F17" s="167">
        <v>0.08178329</v>
      </c>
      <c r="G17" s="167">
        <v>-0.0644507</v>
      </c>
      <c r="H17"/>
    </row>
    <row r="18" spans="1:8" ht="12.75">
      <c r="A18" s="166" t="s">
        <v>112</v>
      </c>
      <c r="B18" s="167">
        <v>0.05974297</v>
      </c>
      <c r="C18" s="167">
        <v>0.03374249</v>
      </c>
      <c r="D18" s="167">
        <v>0.02969879</v>
      </c>
      <c r="E18" s="167">
        <v>0.03087273</v>
      </c>
      <c r="F18" s="167">
        <v>-0.0227301</v>
      </c>
      <c r="G18" s="167">
        <v>-0.1237003</v>
      </c>
      <c r="H18"/>
    </row>
    <row r="19" spans="1:8" ht="12.75">
      <c r="A19" s="166" t="s">
        <v>114</v>
      </c>
      <c r="B19" s="167">
        <v>-0.185324</v>
      </c>
      <c r="C19" s="167">
        <v>-0.1791947</v>
      </c>
      <c r="D19" s="167">
        <v>-0.1806516</v>
      </c>
      <c r="E19" s="167">
        <v>-0.1765045</v>
      </c>
      <c r="F19" s="167">
        <v>-0.1435872</v>
      </c>
      <c r="G19" s="167">
        <v>-0.1749717</v>
      </c>
      <c r="H19"/>
    </row>
    <row r="20" spans="1:8" ht="12.75">
      <c r="A20" s="166" t="s">
        <v>116</v>
      </c>
      <c r="B20" s="167">
        <v>0.004351088</v>
      </c>
      <c r="C20" s="167">
        <v>0.001879856</v>
      </c>
      <c r="D20" s="167">
        <v>0.00384733</v>
      </c>
      <c r="E20" s="167">
        <v>0.0005680129</v>
      </c>
      <c r="F20" s="167">
        <v>0.005349894</v>
      </c>
      <c r="G20" s="167">
        <v>-0.0004514445</v>
      </c>
      <c r="H20"/>
    </row>
    <row r="21" spans="1:8" ht="12.75">
      <c r="A21" s="166" t="s">
        <v>141</v>
      </c>
      <c r="B21" s="167">
        <v>-808.6162</v>
      </c>
      <c r="C21" s="167">
        <v>-729.1591</v>
      </c>
      <c r="D21" s="167">
        <v>-756.1329</v>
      </c>
      <c r="E21" s="167">
        <v>-840.2325</v>
      </c>
      <c r="F21" s="167">
        <v>-879.0995</v>
      </c>
      <c r="G21" s="167">
        <v>-239.8291</v>
      </c>
      <c r="H21"/>
    </row>
    <row r="22" spans="1:8" ht="12.75">
      <c r="A22" s="166" t="s">
        <v>142</v>
      </c>
      <c r="B22" s="167">
        <v>19.51882</v>
      </c>
      <c r="C22" s="167">
        <v>14.08301</v>
      </c>
      <c r="D22" s="167">
        <v>-28.09561</v>
      </c>
      <c r="E22" s="167">
        <v>11.95164</v>
      </c>
      <c r="F22" s="167">
        <v>-18.52508</v>
      </c>
      <c r="G22" s="167">
        <v>0</v>
      </c>
      <c r="H22"/>
    </row>
    <row r="23" spans="1:8" ht="12.75">
      <c r="A23" s="166" t="s">
        <v>93</v>
      </c>
      <c r="B23" s="167">
        <v>-0.7828311</v>
      </c>
      <c r="C23" s="167">
        <v>-0.5245863</v>
      </c>
      <c r="D23" s="167">
        <v>0.9615566</v>
      </c>
      <c r="E23" s="167">
        <v>1.043626</v>
      </c>
      <c r="F23" s="167">
        <v>8.999895</v>
      </c>
      <c r="G23" s="167">
        <v>0.2916108</v>
      </c>
      <c r="H23"/>
    </row>
    <row r="24" spans="1:8" ht="12.75">
      <c r="A24" s="166" t="s">
        <v>95</v>
      </c>
      <c r="B24" s="167">
        <v>2.846988</v>
      </c>
      <c r="C24" s="167">
        <v>-1.794467</v>
      </c>
      <c r="D24" s="167">
        <v>-2.075018</v>
      </c>
      <c r="E24" s="167">
        <v>-0.8659467</v>
      </c>
      <c r="F24" s="167">
        <v>2.33776</v>
      </c>
      <c r="G24" s="167">
        <v>0.4156996</v>
      </c>
      <c r="H24"/>
    </row>
    <row r="25" spans="1:8" ht="12.75">
      <c r="A25" s="166" t="s">
        <v>97</v>
      </c>
      <c r="B25" s="167">
        <v>-2.328866</v>
      </c>
      <c r="C25" s="167">
        <v>-2.428819</v>
      </c>
      <c r="D25" s="167">
        <v>-2.037333</v>
      </c>
      <c r="E25" s="167">
        <v>-2.438911</v>
      </c>
      <c r="F25" s="167">
        <v>-8.897694</v>
      </c>
      <c r="G25" s="167">
        <v>-0.7466014</v>
      </c>
      <c r="H25"/>
    </row>
    <row r="26" spans="1:8" ht="12.75">
      <c r="A26" s="166" t="s">
        <v>99</v>
      </c>
      <c r="B26" s="167">
        <v>1.240192</v>
      </c>
      <c r="C26" s="167">
        <v>0.5850423</v>
      </c>
      <c r="D26" s="167">
        <v>0.4910354</v>
      </c>
      <c r="E26" s="167">
        <v>0.6687408</v>
      </c>
      <c r="F26" s="167">
        <v>2.040026</v>
      </c>
      <c r="G26" s="167">
        <v>0.8731702</v>
      </c>
      <c r="H26"/>
    </row>
    <row r="27" spans="1:8" ht="12.75">
      <c r="A27" s="166" t="s">
        <v>101</v>
      </c>
      <c r="B27" s="167">
        <v>0.1561828</v>
      </c>
      <c r="C27" s="167">
        <v>0.2090512</v>
      </c>
      <c r="D27" s="167">
        <v>0.1301229</v>
      </c>
      <c r="E27" s="167">
        <v>0.1202463</v>
      </c>
      <c r="F27" s="167">
        <v>0.5676552</v>
      </c>
      <c r="G27" s="167">
        <v>0.2703483</v>
      </c>
      <c r="H27"/>
    </row>
    <row r="28" spans="1:8" ht="12.75">
      <c r="A28" s="166" t="s">
        <v>103</v>
      </c>
      <c r="B28" s="167">
        <v>0.02835367</v>
      </c>
      <c r="C28" s="167">
        <v>-0.1800554</v>
      </c>
      <c r="D28" s="167">
        <v>-0.3333919</v>
      </c>
      <c r="E28" s="167">
        <v>-0.2740018</v>
      </c>
      <c r="F28" s="167">
        <v>-0.09241408</v>
      </c>
      <c r="G28" s="167">
        <v>0.1978373</v>
      </c>
      <c r="H28"/>
    </row>
    <row r="29" spans="1:8" ht="12.75">
      <c r="A29" s="166" t="s">
        <v>105</v>
      </c>
      <c r="B29" s="167">
        <v>0.1880196</v>
      </c>
      <c r="C29" s="167">
        <v>-0.06500097</v>
      </c>
      <c r="D29" s="167">
        <v>-0.06241284</v>
      </c>
      <c r="E29" s="167">
        <v>0.005338245</v>
      </c>
      <c r="F29" s="167">
        <v>0.1730335</v>
      </c>
      <c r="G29" s="167">
        <v>0.1055875</v>
      </c>
      <c r="H29"/>
    </row>
    <row r="30" spans="1:8" ht="12.75">
      <c r="A30" s="166" t="s">
        <v>107</v>
      </c>
      <c r="B30" s="167">
        <v>0.1767279</v>
      </c>
      <c r="C30" s="167">
        <v>0.09211016</v>
      </c>
      <c r="D30" s="167">
        <v>0.08566907</v>
      </c>
      <c r="E30" s="167">
        <v>0.09116164</v>
      </c>
      <c r="F30" s="167">
        <v>0.1372043</v>
      </c>
      <c r="G30" s="167">
        <v>0.1085353</v>
      </c>
      <c r="H30"/>
    </row>
    <row r="31" spans="1:8" ht="12.75">
      <c r="A31" s="166" t="s">
        <v>109</v>
      </c>
      <c r="B31" s="167">
        <v>0.04873972</v>
      </c>
      <c r="C31" s="167">
        <v>0.01306409</v>
      </c>
      <c r="D31" s="167">
        <v>0.003460831</v>
      </c>
      <c r="E31" s="167">
        <v>0.01120017</v>
      </c>
      <c r="F31" s="167">
        <v>-0.003179746</v>
      </c>
      <c r="G31" s="167">
        <v>0.06304172</v>
      </c>
      <c r="H31"/>
    </row>
    <row r="32" spans="1:8" ht="12.75">
      <c r="A32" s="166" t="s">
        <v>111</v>
      </c>
      <c r="B32" s="167">
        <v>-0.0905212</v>
      </c>
      <c r="C32" s="167">
        <v>-0.04014158</v>
      </c>
      <c r="D32" s="167">
        <v>-0.06060998</v>
      </c>
      <c r="E32" s="167">
        <v>-0.0714236</v>
      </c>
      <c r="F32" s="167">
        <v>-0.01159382</v>
      </c>
      <c r="G32" s="167">
        <v>0.05595217</v>
      </c>
      <c r="H32"/>
    </row>
    <row r="33" spans="1:8" ht="12.75">
      <c r="A33" s="166" t="s">
        <v>113</v>
      </c>
      <c r="B33" s="167">
        <v>0.132841</v>
      </c>
      <c r="C33" s="167">
        <v>0.1187592</v>
      </c>
      <c r="D33" s="167">
        <v>0.1140115</v>
      </c>
      <c r="E33" s="167">
        <v>0.1404243</v>
      </c>
      <c r="F33" s="167">
        <v>0.1102311</v>
      </c>
      <c r="G33" s="167">
        <v>0.02817076</v>
      </c>
      <c r="H33"/>
    </row>
    <row r="34" spans="1:8" ht="12.75">
      <c r="A34" s="166" t="s">
        <v>115</v>
      </c>
      <c r="B34" s="167">
        <v>-0.009838646</v>
      </c>
      <c r="C34" s="167">
        <v>0.005465407</v>
      </c>
      <c r="D34" s="167">
        <v>0.007730624</v>
      </c>
      <c r="E34" s="167">
        <v>0.002473824</v>
      </c>
      <c r="F34" s="167">
        <v>-0.03064818</v>
      </c>
      <c r="G34" s="167">
        <v>-0.001800042</v>
      </c>
      <c r="H34"/>
    </row>
    <row r="35" spans="1:8" ht="12.75">
      <c r="A35" s="166" t="s">
        <v>117</v>
      </c>
      <c r="B35" s="167">
        <v>0.003209807</v>
      </c>
      <c r="C35" s="167">
        <v>-0.003976341</v>
      </c>
      <c r="D35" s="167">
        <v>0.0005700052</v>
      </c>
      <c r="E35" s="167">
        <v>-0.001348962</v>
      </c>
      <c r="F35" s="167">
        <v>0.001721123</v>
      </c>
      <c r="G35" s="167">
        <v>-0.002860062</v>
      </c>
      <c r="H35"/>
    </row>
    <row r="36" spans="1:6" ht="12.75">
      <c r="A36" s="166" t="s">
        <v>143</v>
      </c>
      <c r="B36" s="167">
        <v>19.22913</v>
      </c>
      <c r="C36" s="167">
        <v>19.23523</v>
      </c>
      <c r="D36" s="167">
        <v>19.24744</v>
      </c>
      <c r="E36" s="167">
        <v>19.25354</v>
      </c>
      <c r="F36" s="167">
        <v>19.26575</v>
      </c>
    </row>
    <row r="37" spans="1:6" ht="12.75">
      <c r="A37" s="166" t="s">
        <v>144</v>
      </c>
      <c r="B37" s="167">
        <v>-0.1775106</v>
      </c>
      <c r="C37" s="167">
        <v>-0.1439412</v>
      </c>
      <c r="D37" s="167">
        <v>-0.130717</v>
      </c>
      <c r="E37" s="167">
        <v>-0.1276652</v>
      </c>
      <c r="F37" s="167">
        <v>-0.1225789</v>
      </c>
    </row>
    <row r="38" spans="1:7" ht="12.75">
      <c r="A38" s="166" t="s">
        <v>145</v>
      </c>
      <c r="B38" s="167">
        <v>0.0005921279</v>
      </c>
      <c r="C38" s="167">
        <v>0.0003901737</v>
      </c>
      <c r="D38" s="167">
        <v>0.0003455</v>
      </c>
      <c r="E38" s="167">
        <v>0.0004117763</v>
      </c>
      <c r="F38" s="167">
        <v>0.0003466002</v>
      </c>
      <c r="G38" s="167">
        <v>0.0001983986</v>
      </c>
    </row>
    <row r="39" spans="1:7" ht="12.75">
      <c r="A39" s="166" t="s">
        <v>146</v>
      </c>
      <c r="B39" s="167">
        <v>0.001373492</v>
      </c>
      <c r="C39" s="167">
        <v>0.001239021</v>
      </c>
      <c r="D39" s="167">
        <v>0.001286397</v>
      </c>
      <c r="E39" s="167">
        <v>0.001427903</v>
      </c>
      <c r="F39" s="167">
        <v>0.001495111</v>
      </c>
      <c r="G39" s="167">
        <v>0.0006765071</v>
      </c>
    </row>
    <row r="40" spans="2:5" ht="12.75">
      <c r="B40" s="166" t="s">
        <v>147</v>
      </c>
      <c r="C40" s="166">
        <v>0.003766</v>
      </c>
      <c r="D40" s="166" t="s">
        <v>148</v>
      </c>
      <c r="E40" s="166">
        <v>3.117101</v>
      </c>
    </row>
    <row r="42" ht="12.75">
      <c r="A42" s="166" t="s">
        <v>149</v>
      </c>
    </row>
    <row r="50" spans="1:8" ht="12.75">
      <c r="A50" s="166" t="s">
        <v>150</v>
      </c>
      <c r="B50" s="166">
        <f>-0.017/(B7*B7+B22*B22)*(B21*B22+B6*B7)</f>
        <v>0.0005921278438753468</v>
      </c>
      <c r="C50" s="166">
        <f>-0.017/(C7*C7+C22*C22)*(C21*C22+C6*C7)</f>
        <v>0.00039017366449647505</v>
      </c>
      <c r="D50" s="166">
        <f>-0.017/(D7*D7+D22*D22)*(D21*D22+D6*D7)</f>
        <v>0.0003455000001884759</v>
      </c>
      <c r="E50" s="166">
        <f>-0.017/(E7*E7+E22*E22)*(E21*E22+E6*E7)</f>
        <v>0.0004117763283922688</v>
      </c>
      <c r="F50" s="166">
        <f>-0.017/(F7*F7+F22*F22)*(F21*F22+F6*F7)</f>
        <v>0.0003466001844862492</v>
      </c>
      <c r="G50" s="166">
        <f>(B50*B$4+C50*C$4+D50*D$4+E50*E$4+F50*F$4)/SUM(B$4:F$4)</f>
        <v>0.00040769744594891744</v>
      </c>
      <c r="H50"/>
    </row>
    <row r="51" spans="1:8" ht="12.75">
      <c r="A51" s="166" t="s">
        <v>151</v>
      </c>
      <c r="B51" s="166">
        <f>-0.017/(B7*B7+B22*B22)*(B21*B7-B6*B22)</f>
        <v>0.0013734917763198412</v>
      </c>
      <c r="C51" s="166">
        <f>-0.017/(C7*C7+C22*C22)*(C21*C7-C6*C22)</f>
        <v>0.001239020988038116</v>
      </c>
      <c r="D51" s="166">
        <f>-0.017/(D7*D7+D22*D22)*(D21*D7-D6*D22)</f>
        <v>0.0012863966333260294</v>
      </c>
      <c r="E51" s="166">
        <f>-0.017/(E7*E7+E22*E22)*(E21*E7-E6*E22)</f>
        <v>0.0014279031097562535</v>
      </c>
      <c r="F51" s="166">
        <f>-0.017/(F7*F7+F22*F22)*(F21*F7-F6*F22)</f>
        <v>0.0014951112296145623</v>
      </c>
      <c r="G51" s="166">
        <f>(B51*B$4+C51*C$4+D51*D$4+E51*E$4+F51*F$4)/SUM(B$4:F$4)</f>
        <v>0.0013496837205035014</v>
      </c>
      <c r="H51"/>
    </row>
    <row r="58" ht="12.75">
      <c r="A58" s="166" t="s">
        <v>152</v>
      </c>
    </row>
    <row r="60" spans="2:6" ht="12.75">
      <c r="B60" s="166" t="s">
        <v>85</v>
      </c>
      <c r="C60" s="166" t="s">
        <v>86</v>
      </c>
      <c r="D60" s="166" t="s">
        <v>87</v>
      </c>
      <c r="E60" s="166" t="s">
        <v>88</v>
      </c>
      <c r="F60" s="166" t="s">
        <v>89</v>
      </c>
    </row>
    <row r="61" spans="1:6" ht="12.75">
      <c r="A61" s="166" t="s">
        <v>154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157</v>
      </c>
      <c r="B62" s="166">
        <f>B7+(2/0.017)*(B8*B50-B23*B51)</f>
        <v>10000.126100204514</v>
      </c>
      <c r="C62" s="166">
        <f>C7+(2/0.017)*(C8*C50-C23*C51)</f>
        <v>10000.112314200245</v>
      </c>
      <c r="D62" s="166">
        <f>D7+(2/0.017)*(D8*D50-D23*D51)</f>
        <v>9999.863213501412</v>
      </c>
      <c r="E62" s="166">
        <f>E7+(2/0.017)*(E8*E50-E23*E51)</f>
        <v>9999.785782208706</v>
      </c>
      <c r="F62" s="166">
        <f>F7+(2/0.017)*(F8*F50-F23*F51)</f>
        <v>9998.31505857646</v>
      </c>
    </row>
    <row r="63" spans="1:6" ht="12.75">
      <c r="A63" s="166" t="s">
        <v>158</v>
      </c>
      <c r="B63" s="166">
        <f>B8+(3/0.017)*(B9*B50-B24*B51)</f>
        <v>-0.6912009589306585</v>
      </c>
      <c r="C63" s="166">
        <f>C8+(3/0.017)*(C9*C50-C24*C51)</f>
        <v>1.2051629702480704</v>
      </c>
      <c r="D63" s="166">
        <f>D8+(3/0.017)*(D9*D50-D24*D51)</f>
        <v>0.7133068780603615</v>
      </c>
      <c r="E63" s="166">
        <f>E8+(3/0.017)*(E9*E50-E24*E51)</f>
        <v>-0.5962837614799052</v>
      </c>
      <c r="F63" s="166">
        <f>F8+(3/0.017)*(F9*F50-F24*F51)</f>
        <v>-3.368762959181164</v>
      </c>
    </row>
    <row r="64" spans="1:6" ht="12.75">
      <c r="A64" s="166" t="s">
        <v>159</v>
      </c>
      <c r="B64" s="166">
        <f>B9+(4/0.017)*(B10*B50-B25*B51)</f>
        <v>0.8408257844173839</v>
      </c>
      <c r="C64" s="166">
        <f>C9+(4/0.017)*(C10*C50-C25*C51)</f>
        <v>1.0584746427875782</v>
      </c>
      <c r="D64" s="166">
        <f>D9+(4/0.017)*(D10*D50-D25*D51)</f>
        <v>1.0013841374510344</v>
      </c>
      <c r="E64" s="166">
        <f>E9+(4/0.017)*(E10*E50-E25*E51)</f>
        <v>0.6033789262723277</v>
      </c>
      <c r="F64" s="166">
        <f>F9+(4/0.017)*(F10*F50-F25*F51)</f>
        <v>-1.106017726898981</v>
      </c>
    </row>
    <row r="65" spans="1:6" ht="12.75">
      <c r="A65" s="166" t="s">
        <v>160</v>
      </c>
      <c r="B65" s="166">
        <f>B10+(5/0.017)*(B11*B50-B26*B51)</f>
        <v>0.6264903866398186</v>
      </c>
      <c r="C65" s="166">
        <f>C10+(5/0.017)*(C11*C50-C26*C51)</f>
        <v>-0.8772122112359818</v>
      </c>
      <c r="D65" s="166">
        <f>D10+(5/0.017)*(D11*D50-D26*D51)</f>
        <v>-0.4726284402906228</v>
      </c>
      <c r="E65" s="166">
        <f>E10+(5/0.017)*(E11*E50-E26*E51)</f>
        <v>-0.30458324270925696</v>
      </c>
      <c r="F65" s="166">
        <f>F10+(5/0.017)*(F11*F50-F26*F51)</f>
        <v>-0.5338908204195179</v>
      </c>
    </row>
    <row r="66" spans="1:6" ht="12.75">
      <c r="A66" s="166" t="s">
        <v>161</v>
      </c>
      <c r="B66" s="166">
        <f>B11+(6/0.017)*(B12*B50-B27*B51)</f>
        <v>4.47178035538504</v>
      </c>
      <c r="C66" s="166">
        <f>C11+(6/0.017)*(C12*C50-C27*C51)</f>
        <v>4.775966536983809</v>
      </c>
      <c r="D66" s="166">
        <f>D11+(6/0.017)*(D12*D50-D27*D51)</f>
        <v>4.765339988576979</v>
      </c>
      <c r="E66" s="166">
        <f>E11+(6/0.017)*(E12*E50-E27*E51)</f>
        <v>4.640924702964003</v>
      </c>
      <c r="F66" s="166">
        <f>F11+(6/0.017)*(F12*F50-F27*F51)</f>
        <v>15.327665024758973</v>
      </c>
    </row>
    <row r="67" spans="1:6" ht="12.75">
      <c r="A67" s="166" t="s">
        <v>162</v>
      </c>
      <c r="B67" s="166">
        <f>B12+(7/0.017)*(B13*B50-B28*B51)</f>
        <v>-0.3921127745888678</v>
      </c>
      <c r="C67" s="166">
        <f>C12+(7/0.017)*(C13*C50-C28*C51)</f>
        <v>-0.10062740816263879</v>
      </c>
      <c r="D67" s="166">
        <f>D12+(7/0.017)*(D13*D50-D28*D51)</f>
        <v>-0.09038383727573654</v>
      </c>
      <c r="E67" s="166">
        <f>E12+(7/0.017)*(E13*E50-E28*E51)</f>
        <v>-0.08614127928013121</v>
      </c>
      <c r="F67" s="166">
        <f>F12+(7/0.017)*(F13*F50-F28*F51)</f>
        <v>-0.276542745026115</v>
      </c>
    </row>
    <row r="68" spans="1:6" ht="12.75">
      <c r="A68" s="166" t="s">
        <v>163</v>
      </c>
      <c r="B68" s="166">
        <f>B13+(8/0.017)*(B14*B50-B29*B51)</f>
        <v>-0.04643619647382083</v>
      </c>
      <c r="C68" s="166">
        <f>C13+(8/0.017)*(C14*C50-C29*C51)</f>
        <v>0.10434682168822516</v>
      </c>
      <c r="D68" s="166">
        <f>D13+(8/0.017)*(D14*D50-D29*D51)</f>
        <v>0.15523273623567044</v>
      </c>
      <c r="E68" s="166">
        <f>E13+(8/0.017)*(E14*E50-E29*E51)</f>
        <v>0.0024313865706594674</v>
      </c>
      <c r="F68" s="166">
        <f>F13+(8/0.017)*(F14*F50-F29*F51)</f>
        <v>-0.30022185326079276</v>
      </c>
    </row>
    <row r="69" spans="1:6" ht="12.75">
      <c r="A69" s="166" t="s">
        <v>164</v>
      </c>
      <c r="B69" s="166">
        <f>B14+(9/0.017)*(B15*B50-B30*B51)</f>
        <v>0.058284705782220225</v>
      </c>
      <c r="C69" s="166">
        <f>C14+(9/0.017)*(C15*C50-C30*C51)</f>
        <v>-0.0020267558715150596</v>
      </c>
      <c r="D69" s="166">
        <f>D14+(9/0.017)*(D15*D50-D30*D51)</f>
        <v>-0.021227524292456862</v>
      </c>
      <c r="E69" s="166">
        <f>E14+(9/0.017)*(E15*E50-E30*E51)</f>
        <v>-0.003272753960065461</v>
      </c>
      <c r="F69" s="166">
        <f>F14+(9/0.017)*(F15*F50-F30*F51)</f>
        <v>-0.02314183813549217</v>
      </c>
    </row>
    <row r="70" spans="1:6" ht="12.75">
      <c r="A70" s="166" t="s">
        <v>165</v>
      </c>
      <c r="B70" s="166">
        <f>B15+(10/0.017)*(B16*B50-B31*B51)</f>
        <v>-0.41296843723977394</v>
      </c>
      <c r="C70" s="166">
        <f>C15+(10/0.017)*(C16*C50-C31*C51)</f>
        <v>-0.08502378831283164</v>
      </c>
      <c r="D70" s="166">
        <f>D15+(10/0.017)*(D16*D50-D31*D51)</f>
        <v>-0.05981461977348392</v>
      </c>
      <c r="E70" s="166">
        <f>E15+(10/0.017)*(E16*E50-E31*E51)</f>
        <v>-0.03030096485164102</v>
      </c>
      <c r="F70" s="166">
        <f>F15+(10/0.017)*(F16*F50-F31*F51)</f>
        <v>-0.3218656497129361</v>
      </c>
    </row>
    <row r="71" spans="1:6" ht="12.75">
      <c r="A71" s="166" t="s">
        <v>166</v>
      </c>
      <c r="B71" s="166">
        <f>B16+(11/0.017)*(B17*B50-B32*B51)</f>
        <v>0.015186078398484099</v>
      </c>
      <c r="C71" s="166">
        <f>C16+(11/0.017)*(C17*C50-C32*C51)</f>
        <v>-0.011849577999058475</v>
      </c>
      <c r="D71" s="166">
        <f>D16+(11/0.017)*(D17*D50-D32*D51)</f>
        <v>-0.008733300225062295</v>
      </c>
      <c r="E71" s="166">
        <f>E16+(11/0.017)*(E17*E50-E32*E51)</f>
        <v>0.011872431455315122</v>
      </c>
      <c r="F71" s="166">
        <f>F16+(11/0.017)*(F17*F50-F32*F51)</f>
        <v>0.019955332626955622</v>
      </c>
    </row>
    <row r="72" spans="1:6" ht="12.75">
      <c r="A72" s="166" t="s">
        <v>167</v>
      </c>
      <c r="B72" s="166">
        <f>B17+(12/0.017)*(B18*B50-B33*B51)</f>
        <v>-0.04692315120844317</v>
      </c>
      <c r="C72" s="166">
        <f>C17+(12/0.017)*(C18*C50-C33*C51)</f>
        <v>-0.03877731318829214</v>
      </c>
      <c r="D72" s="166">
        <f>D17+(12/0.017)*(D18*D50-D33*D51)</f>
        <v>-0.052197155512837476</v>
      </c>
      <c r="E72" s="166">
        <f>E17+(12/0.017)*(E18*E50-E33*E51)</f>
        <v>-0.04434464841070533</v>
      </c>
      <c r="F72" s="166">
        <f>F17+(12/0.017)*(F18*F50-F33*F51)</f>
        <v>-0.04011271869375764</v>
      </c>
    </row>
    <row r="73" spans="1:6" ht="12.75">
      <c r="A73" s="166" t="s">
        <v>168</v>
      </c>
      <c r="B73" s="166">
        <f>B18+(13/0.017)*(B19*B50-B34*B51)</f>
        <v>-0.013838713245530855</v>
      </c>
      <c r="C73" s="166">
        <f>C18+(13/0.017)*(C19*C50-C34*C51)</f>
        <v>-0.024901891623571773</v>
      </c>
      <c r="D73" s="166">
        <f>D18+(13/0.017)*(D19*D50-D34*D51)</f>
        <v>-0.025635156751473664</v>
      </c>
      <c r="E73" s="166">
        <f>E18+(13/0.017)*(E19*E50-E34*E51)</f>
        <v>-0.027407612775584532</v>
      </c>
      <c r="F73" s="166">
        <f>F18+(13/0.017)*(F19*F50-F34*F51)</f>
        <v>-0.02574679735411775</v>
      </c>
    </row>
    <row r="74" spans="1:6" ht="12.75">
      <c r="A74" s="166" t="s">
        <v>169</v>
      </c>
      <c r="B74" s="166">
        <f>B19+(14/0.017)*(B20*B50-B35*B51)</f>
        <v>-0.1868329061335122</v>
      </c>
      <c r="C74" s="166">
        <f>C19+(14/0.017)*(C20*C50-C35*C51)</f>
        <v>-0.17453332566918883</v>
      </c>
      <c r="D74" s="166">
        <f>D19+(14/0.017)*(D20*D50-D35*D51)</f>
        <v>-0.1801607766802038</v>
      </c>
      <c r="E74" s="166">
        <f>E19+(14/0.017)*(E20*E50-E35*E51)</f>
        <v>-0.17472560951667163</v>
      </c>
      <c r="F74" s="166">
        <f>F19+(14/0.017)*(F20*F50-F35*F51)</f>
        <v>-0.14417931441673673</v>
      </c>
    </row>
    <row r="75" spans="1:6" ht="12.75">
      <c r="A75" s="166" t="s">
        <v>170</v>
      </c>
      <c r="B75" s="167">
        <f>B20</f>
        <v>0.004351088</v>
      </c>
      <c r="C75" s="167">
        <f>C20</f>
        <v>0.001879856</v>
      </c>
      <c r="D75" s="167">
        <f>D20</f>
        <v>0.00384733</v>
      </c>
      <c r="E75" s="167">
        <f>E20</f>
        <v>0.0005680129</v>
      </c>
      <c r="F75" s="167">
        <f>F20</f>
        <v>0.005349894</v>
      </c>
    </row>
    <row r="78" ht="12.75">
      <c r="A78" s="166" t="s">
        <v>152</v>
      </c>
    </row>
    <row r="80" spans="2:6" ht="12.75">
      <c r="B80" s="166" t="s">
        <v>85</v>
      </c>
      <c r="C80" s="166" t="s">
        <v>86</v>
      </c>
      <c r="D80" s="166" t="s">
        <v>87</v>
      </c>
      <c r="E80" s="166" t="s">
        <v>88</v>
      </c>
      <c r="F80" s="166" t="s">
        <v>89</v>
      </c>
    </row>
    <row r="81" spans="1:6" ht="12.75">
      <c r="A81" s="166" t="s">
        <v>171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172</v>
      </c>
      <c r="B82" s="166">
        <f>B22+(2/0.017)*(B8*B51+B23*B50)</f>
        <v>19.463369330569886</v>
      </c>
      <c r="C82" s="166">
        <f>C22+(2/0.017)*(C8*C51+C23*C50)</f>
        <v>14.172763594801916</v>
      </c>
      <c r="D82" s="166">
        <f>D22+(2/0.017)*(D8*D51+D23*D50)</f>
        <v>-28.023998044841683</v>
      </c>
      <c r="E82" s="166">
        <f>E22+(2/0.017)*(E8*E51+E23*E50)</f>
        <v>11.867303663446513</v>
      </c>
      <c r="F82" s="166">
        <f>F22+(2/0.017)*(F8*F51+F23*F50)</f>
        <v>-18.59766066315114</v>
      </c>
    </row>
    <row r="83" spans="1:6" ht="12.75">
      <c r="A83" s="166" t="s">
        <v>173</v>
      </c>
      <c r="B83" s="166">
        <f>B23+(3/0.017)*(B9*B51+B24*B50)</f>
        <v>-0.4748335976845153</v>
      </c>
      <c r="C83" s="166">
        <f>C23+(3/0.017)*(C9*C51+C24*C50)</f>
        <v>-0.546924664074655</v>
      </c>
      <c r="D83" s="166">
        <f>D23+(3/0.017)*(D9*D51+D24*D50)</f>
        <v>0.9367830804901792</v>
      </c>
      <c r="E83" s="166">
        <f>E23+(3/0.017)*(E9*E51+E24*E50)</f>
        <v>0.9408492118100675</v>
      </c>
      <c r="F83" s="166">
        <f>F23+(3/0.017)*(F9*F51+F24*F50)</f>
        <v>8.05175059997811</v>
      </c>
    </row>
    <row r="84" spans="1:6" ht="12.75">
      <c r="A84" s="166" t="s">
        <v>174</v>
      </c>
      <c r="B84" s="166">
        <f>B24+(4/0.017)*(B10*B51+B25*B50)</f>
        <v>2.6265481671534032</v>
      </c>
      <c r="C84" s="166">
        <f>C24+(4/0.017)*(C10*C51+C25*C50)</f>
        <v>-2.3747960870217204</v>
      </c>
      <c r="D84" s="166">
        <f>D24+(4/0.017)*(D10*D51+D25*D50)</f>
        <v>-2.4769122054500854</v>
      </c>
      <c r="E84" s="166">
        <f>E24+(4/0.017)*(E10*E51+E25*E50)</f>
        <v>-1.3029847378527346</v>
      </c>
      <c r="F84" s="166">
        <f>F24+(4/0.017)*(F10*F51+F25*F50)</f>
        <v>1.1781333500427456</v>
      </c>
    </row>
    <row r="85" spans="1:6" ht="12.75">
      <c r="A85" s="166" t="s">
        <v>175</v>
      </c>
      <c r="B85" s="166">
        <f>B25+(5/0.017)*(B11*B51+B26*B50)</f>
        <v>-0.2442311617933055</v>
      </c>
      <c r="C85" s="166">
        <f>C25+(5/0.017)*(C11*C51+C26*C50)</f>
        <v>-0.5778289167484849</v>
      </c>
      <c r="D85" s="166">
        <f>D25+(5/0.017)*(D11*D51+D26*D50)</f>
        <v>-0.1490665186732667</v>
      </c>
      <c r="E85" s="166">
        <f>E25+(5/0.017)*(E11*E51+E26*E50)</f>
        <v>-0.36839254291549706</v>
      </c>
      <c r="F85" s="166">
        <f>F25+(5/0.017)*(F11*F51+F26*F50)</f>
        <v>-1.8014591791420083</v>
      </c>
    </row>
    <row r="86" spans="1:6" ht="12.75">
      <c r="A86" s="166" t="s">
        <v>176</v>
      </c>
      <c r="B86" s="166">
        <f>B26+(6/0.017)*(B12*B51+B27*B50)</f>
        <v>1.0913448567227602</v>
      </c>
      <c r="C86" s="166">
        <f>C26+(6/0.017)*(C12*C51+C27*C50)</f>
        <v>0.5259052397129922</v>
      </c>
      <c r="D86" s="166">
        <f>D26+(6/0.017)*(D12*D51+D27*D50)</f>
        <v>0.37857468685464335</v>
      </c>
      <c r="E86" s="166">
        <f>E26+(6/0.017)*(E12*E51+E27*E50)</f>
        <v>0.5621944807941167</v>
      </c>
      <c r="F86" s="166">
        <f>F26+(6/0.017)*(F12*F51+F27*F50)</f>
        <v>1.9487357169152904</v>
      </c>
    </row>
    <row r="87" spans="1:6" ht="12.75">
      <c r="A87" s="166" t="s">
        <v>177</v>
      </c>
      <c r="B87" s="166">
        <f>B27+(7/0.017)*(B13*B51+B28*B50)</f>
        <v>0.1591690831005875</v>
      </c>
      <c r="C87" s="166">
        <f>C27+(7/0.017)*(C13*C51+C28*C50)</f>
        <v>0.20735084439469115</v>
      </c>
      <c r="D87" s="166">
        <f>D27+(7/0.017)*(D13*D51+D28*D50)</f>
        <v>0.14102911926825773</v>
      </c>
      <c r="E87" s="166">
        <f>E27+(7/0.017)*(E13*E51+E28*E50)</f>
        <v>0.0697959368804075</v>
      </c>
      <c r="F87" s="166">
        <f>F27+(7/0.017)*(F13*F51+F28*F50)</f>
        <v>0.4300613326509816</v>
      </c>
    </row>
    <row r="88" spans="1:6" ht="12.75">
      <c r="A88" s="166" t="s">
        <v>178</v>
      </c>
      <c r="B88" s="166">
        <f>B28+(8/0.017)*(B14*B51+B29*B50)</f>
        <v>0.2710286454929898</v>
      </c>
      <c r="C88" s="166">
        <f>C28+(8/0.017)*(C14*C51+C29*C50)</f>
        <v>-0.15045616108475987</v>
      </c>
      <c r="D88" s="166">
        <f>D28+(8/0.017)*(D14*D51+D29*D50)</f>
        <v>-0.316291324554385</v>
      </c>
      <c r="E88" s="166">
        <f>E28+(8/0.017)*(E14*E51+E29*E50)</f>
        <v>-0.22855342857192465</v>
      </c>
      <c r="F88" s="166">
        <f>F28+(8/0.017)*(F14*F51+F29*F50)</f>
        <v>0.03759856283920594</v>
      </c>
    </row>
    <row r="89" spans="1:6" ht="12.75">
      <c r="A89" s="166" t="s">
        <v>179</v>
      </c>
      <c r="B89" s="166">
        <f>B29+(9/0.017)*(B15*B51+B30*B50)</f>
        <v>-0.0061824036368654245</v>
      </c>
      <c r="C89" s="166">
        <f>C29+(9/0.017)*(C15*C51+C30*C50)</f>
        <v>-0.08675054916821179</v>
      </c>
      <c r="D89" s="166">
        <f>D29+(9/0.017)*(D15*D51+D30*D50)</f>
        <v>-0.07613943704577592</v>
      </c>
      <c r="E89" s="166">
        <f>E29+(9/0.017)*(E15*E51+E30*E50)</f>
        <v>0.023630537107861428</v>
      </c>
      <c r="F89" s="166">
        <f>F29+(9/0.017)*(F15*F51+F30*F50)</f>
        <v>-0.057220348784912084</v>
      </c>
    </row>
    <row r="90" spans="1:6" ht="12.75">
      <c r="A90" s="166" t="s">
        <v>180</v>
      </c>
      <c r="B90" s="166">
        <f>B30+(10/0.017)*(B16*B51+B31*B50)</f>
        <v>0.12336311882218062</v>
      </c>
      <c r="C90" s="166">
        <f>C30+(10/0.017)*(C16*C51+C31*C50)</f>
        <v>0.05274965167285255</v>
      </c>
      <c r="D90" s="166">
        <f>D30+(10/0.017)*(D16*D51+D31*D50)</f>
        <v>0.034129890730006</v>
      </c>
      <c r="E90" s="166">
        <f>E30+(10/0.017)*(E16*E51+E31*E50)</f>
        <v>0.028674749045276428</v>
      </c>
      <c r="F90" s="166">
        <f>F30+(10/0.017)*(F16*F51+F31*F50)</f>
        <v>0.12811090143939557</v>
      </c>
    </row>
    <row r="91" spans="1:6" ht="12.75">
      <c r="A91" s="166" t="s">
        <v>181</v>
      </c>
      <c r="B91" s="166">
        <f>B31+(11/0.017)*(B17*B51+B32*B50)</f>
        <v>0.06462460986096008</v>
      </c>
      <c r="C91" s="166">
        <f>C31+(11/0.017)*(C17*C51+C32*C50)</f>
        <v>0.04766295364898708</v>
      </c>
      <c r="D91" s="166">
        <f>D31+(11/0.017)*(D17*D51+D32*D50)</f>
        <v>0.02660812856626648</v>
      </c>
      <c r="E91" s="166">
        <f>E31+(11/0.017)*(E17*E51+E32*E50)</f>
        <v>0.07367937993698137</v>
      </c>
      <c r="F91" s="166">
        <f>F31+(11/0.017)*(F17*F51+F32*F50)</f>
        <v>0.0733392920207155</v>
      </c>
    </row>
    <row r="92" spans="1:6" ht="12.75">
      <c r="A92" s="166" t="s">
        <v>182</v>
      </c>
      <c r="B92" s="166">
        <f>B32+(12/0.017)*(B18*B51+B33*B50)</f>
        <v>0.022924917338471462</v>
      </c>
      <c r="C92" s="166">
        <f>C32+(12/0.017)*(C18*C51+C33*C50)</f>
        <v>0.022077972156707773</v>
      </c>
      <c r="D92" s="166">
        <f>D32+(12/0.017)*(D18*D51+D33*D50)</f>
        <v>-0.005836758770815173</v>
      </c>
      <c r="E92" s="166">
        <f>E32+(12/0.017)*(E18*E51+E33*E50)</f>
        <v>0.0005105198903903457</v>
      </c>
      <c r="F92" s="166">
        <f>F32+(12/0.017)*(F18*F51+F33*F50)</f>
        <v>-0.008613519880569256</v>
      </c>
    </row>
    <row r="93" spans="1:6" ht="12.75">
      <c r="A93" s="166" t="s">
        <v>183</v>
      </c>
      <c r="B93" s="166">
        <f>B33+(13/0.017)*(B19*B51+B34*B50)</f>
        <v>-0.06626296709207669</v>
      </c>
      <c r="C93" s="166">
        <f>C33+(13/0.017)*(C19*C51+C34*C50)</f>
        <v>-0.04939468075202989</v>
      </c>
      <c r="D93" s="166">
        <f>D33+(13/0.017)*(D19*D51+D34*D50)</f>
        <v>-0.06165572546291444</v>
      </c>
      <c r="E93" s="166">
        <f>E33+(13/0.017)*(E19*E51+E34*E50)</f>
        <v>-0.051526559384595966</v>
      </c>
      <c r="F93" s="166">
        <f>F33+(13/0.017)*(F19*F51+F34*F50)</f>
        <v>-0.06205828234611985</v>
      </c>
    </row>
    <row r="94" spans="1:6" ht="12.75">
      <c r="A94" s="166" t="s">
        <v>184</v>
      </c>
      <c r="B94" s="166">
        <f>B34+(14/0.017)*(B20*B51+B35*B50)</f>
        <v>-0.003351869789474166</v>
      </c>
      <c r="C94" s="166">
        <f>C34+(14/0.017)*(C20*C51+C35*C50)</f>
        <v>0.006105880234661484</v>
      </c>
      <c r="D94" s="166">
        <f>D34+(14/0.017)*(D20*D51+D35*D50)</f>
        <v>0.011968612716707253</v>
      </c>
      <c r="E94" s="166">
        <f>E34+(14/0.017)*(E20*E51+E35*E50)</f>
        <v>0.0026843154550043333</v>
      </c>
      <c r="F94" s="166">
        <f>F34+(14/0.017)*(F20*F51+F35*F50)</f>
        <v>-0.02356975682096498</v>
      </c>
    </row>
    <row r="95" spans="1:6" ht="12.75">
      <c r="A95" s="166" t="s">
        <v>185</v>
      </c>
      <c r="B95" s="167">
        <f>B35</f>
        <v>0.003209807</v>
      </c>
      <c r="C95" s="167">
        <f>C35</f>
        <v>-0.003976341</v>
      </c>
      <c r="D95" s="167">
        <f>D35</f>
        <v>0.0005700052</v>
      </c>
      <c r="E95" s="167">
        <f>E35</f>
        <v>-0.001348962</v>
      </c>
      <c r="F95" s="167">
        <f>F35</f>
        <v>0.001721123</v>
      </c>
    </row>
    <row r="98" ht="12.75">
      <c r="A98" s="166" t="s">
        <v>153</v>
      </c>
    </row>
    <row r="100" spans="2:11" ht="12.75">
      <c r="B100" s="166" t="s">
        <v>85</v>
      </c>
      <c r="C100" s="166" t="s">
        <v>86</v>
      </c>
      <c r="D100" s="166" t="s">
        <v>87</v>
      </c>
      <c r="E100" s="166" t="s">
        <v>88</v>
      </c>
      <c r="F100" s="166" t="s">
        <v>89</v>
      </c>
      <c r="G100" s="166" t="s">
        <v>155</v>
      </c>
      <c r="H100" s="166" t="s">
        <v>156</v>
      </c>
      <c r="I100" s="166" t="s">
        <v>189</v>
      </c>
      <c r="K100" s="166" t="s">
        <v>186</v>
      </c>
    </row>
    <row r="101" spans="1:9" ht="12.75">
      <c r="A101" s="166" t="s">
        <v>154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157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9999.999999999998</v>
      </c>
    </row>
    <row r="103" spans="1:11" ht="12.75">
      <c r="A103" s="166" t="s">
        <v>158</v>
      </c>
      <c r="B103" s="166">
        <f>B63*10000/B62</f>
        <v>-0.6911922429823386</v>
      </c>
      <c r="C103" s="166">
        <f>C63*10000/C62</f>
        <v>1.205149434708577</v>
      </c>
      <c r="D103" s="166">
        <f>D63*10000/D62</f>
        <v>0.7133166352688538</v>
      </c>
      <c r="E103" s="166">
        <f>E63*10000/E62</f>
        <v>-0.5962965352125782</v>
      </c>
      <c r="F103" s="166">
        <f>F63*10000/F62</f>
        <v>-3.369330671662993</v>
      </c>
      <c r="G103" s="166">
        <f>AVERAGE(C103:E103)</f>
        <v>0.44072317825495083</v>
      </c>
      <c r="H103" s="166">
        <f>STDEV(C103:E103)</f>
        <v>0.9311456869047859</v>
      </c>
      <c r="I103" s="166">
        <f>(B103*B4+C103*C4+D103*D4+E103*E4+F103*F4)/SUM(B4:F4)</f>
        <v>-0.2355487077475875</v>
      </c>
      <c r="K103" s="166">
        <f>(LN(H103)+LN(H123))/2-LN(K114*K115^3)</f>
        <v>-3.990911748435072</v>
      </c>
    </row>
    <row r="104" spans="1:11" ht="12.75">
      <c r="A104" s="166" t="s">
        <v>159</v>
      </c>
      <c r="B104" s="166">
        <f>B64*10000/B62</f>
        <v>0.8408151817207465</v>
      </c>
      <c r="C104" s="166">
        <f>C64*10000/C62</f>
        <v>1.0584627547477992</v>
      </c>
      <c r="D104" s="166">
        <f>D64*10000/D62</f>
        <v>1.0013978352213917</v>
      </c>
      <c r="E104" s="166">
        <f>E64*10000/E62</f>
        <v>0.6033918519993097</v>
      </c>
      <c r="F104" s="166">
        <f>F64*10000/F62</f>
        <v>-1.1062041158127434</v>
      </c>
      <c r="G104" s="166">
        <f>AVERAGE(C104:E104)</f>
        <v>0.8877508139895002</v>
      </c>
      <c r="H104" s="166">
        <f>STDEV(C104:E104)</f>
        <v>0.24790949096039697</v>
      </c>
      <c r="I104" s="166">
        <f>(B104*B4+C104*C4+D104*D4+E104*E4+F104*F4)/SUM(B4:F4)</f>
        <v>0.6120066396165671</v>
      </c>
      <c r="K104" s="166">
        <f>(LN(H104)+LN(H124))/2-LN(K114*K115^4)</f>
        <v>-4.199755846930914</v>
      </c>
    </row>
    <row r="105" spans="1:11" ht="12.75">
      <c r="A105" s="166" t="s">
        <v>160</v>
      </c>
      <c r="B105" s="166">
        <f>B65*10000/B62</f>
        <v>0.626482486682849</v>
      </c>
      <c r="C105" s="166">
        <f>C65*10000/C62</f>
        <v>-0.8772023590078414</v>
      </c>
      <c r="D105" s="166">
        <f>D65*10000/D62</f>
        <v>-0.4726349052980034</v>
      </c>
      <c r="E105" s="166">
        <f>E65*10000/E62</f>
        <v>-0.30458976756398276</v>
      </c>
      <c r="F105" s="166">
        <f>F65*10000/F62</f>
        <v>-0.5339807930552772</v>
      </c>
      <c r="G105" s="166">
        <f>AVERAGE(C105:E105)</f>
        <v>-0.5514756772899425</v>
      </c>
      <c r="H105" s="166">
        <f>STDEV(C105:E105)</f>
        <v>0.2943351753804267</v>
      </c>
      <c r="I105" s="166">
        <f>(B105*B4+C105*C4+D105*D4+E105*E4+F105*F4)/SUM(B4:F4)</f>
        <v>-0.38028091888922405</v>
      </c>
      <c r="K105" s="166">
        <f>(LN(H105)+LN(H125))/2-LN(K114*K115^5)</f>
        <v>-4.077408065058691</v>
      </c>
    </row>
    <row r="106" spans="1:11" ht="12.75">
      <c r="A106" s="166" t="s">
        <v>161</v>
      </c>
      <c r="B106" s="166">
        <f>B66*10000/B62</f>
        <v>4.471723966854365</v>
      </c>
      <c r="C106" s="166">
        <f>C66*10000/C62</f>
        <v>4.775912896700065</v>
      </c>
      <c r="D106" s="166">
        <f>D66*10000/D62</f>
        <v>4.7654051728857745</v>
      </c>
      <c r="E106" s="166">
        <f>E66*10000/E62</f>
        <v>4.6410241219576776</v>
      </c>
      <c r="F106" s="166">
        <f>F66*10000/F62</f>
        <v>15.330248081761585</v>
      </c>
      <c r="G106" s="166">
        <f>AVERAGE(C106:E106)</f>
        <v>4.727447397181172</v>
      </c>
      <c r="H106" s="166">
        <f>STDEV(C106:E106)</f>
        <v>0.07502892735609736</v>
      </c>
      <c r="I106" s="166">
        <f>(B106*B4+C106*C4+D106*D4+E106*E4+F106*F4)/SUM(B4:F4)</f>
        <v>6.1212944762602755</v>
      </c>
      <c r="K106" s="166">
        <f>(LN(H106)+LN(H126))/2-LN(K114*K115^6)</f>
        <v>-4.564811587420862</v>
      </c>
    </row>
    <row r="107" spans="1:11" ht="12.75">
      <c r="A107" s="166" t="s">
        <v>162</v>
      </c>
      <c r="B107" s="166">
        <f>B67*10000/B62</f>
        <v>-0.39210783010111105</v>
      </c>
      <c r="C107" s="166">
        <f>C67*10000/C62</f>
        <v>-0.10062627798664522</v>
      </c>
      <c r="D107" s="166">
        <f>D67*10000/D62</f>
        <v>-0.09038507362151106</v>
      </c>
      <c r="E107" s="166">
        <f>E67*10000/E62</f>
        <v>-0.08614312461912031</v>
      </c>
      <c r="F107" s="166">
        <f>F67*10000/F62</f>
        <v>-0.2765893487112103</v>
      </c>
      <c r="G107" s="166">
        <f>AVERAGE(C107:E107)</f>
        <v>-0.09238482540909221</v>
      </c>
      <c r="H107" s="166">
        <f>STDEV(C107:E107)</f>
        <v>0.007445783254685732</v>
      </c>
      <c r="I107" s="166">
        <f>(B107*B4+C107*C4+D107*D4+E107*E4+F107*F4)/SUM(B4:F4)</f>
        <v>-0.16020318601643402</v>
      </c>
      <c r="K107" s="166">
        <f>(LN(H107)+LN(H127))/2-LN(K114*K115^7)</f>
        <v>-5.3016998853138695</v>
      </c>
    </row>
    <row r="108" spans="1:9" ht="12.75">
      <c r="A108" s="166" t="s">
        <v>163</v>
      </c>
      <c r="B108" s="166">
        <f>B68*10000/B62</f>
        <v>-0.04643561091981746</v>
      </c>
      <c r="C108" s="166">
        <f>C68*10000/C62</f>
        <v>0.10434564973840522</v>
      </c>
      <c r="D108" s="166">
        <f>D68*10000/D62</f>
        <v>0.1552348596389613</v>
      </c>
      <c r="E108" s="166">
        <f>E68*10000/E62</f>
        <v>0.0024314386564013315</v>
      </c>
      <c r="F108" s="166">
        <f>F68*10000/F62</f>
        <v>-0.30027244740929154</v>
      </c>
      <c r="G108" s="166">
        <f>AVERAGE(C108:E108)</f>
        <v>0.08733731601125595</v>
      </c>
      <c r="H108" s="166">
        <f>STDEV(C108:E108)</f>
        <v>0.0778086365908305</v>
      </c>
      <c r="I108" s="166">
        <f>(B108*B4+C108*C4+D108*D4+E108*E4+F108*F4)/SUM(B4:F4)</f>
        <v>0.015862347467278336</v>
      </c>
    </row>
    <row r="109" spans="1:9" ht="12.75">
      <c r="A109" s="166" t="s">
        <v>164</v>
      </c>
      <c r="B109" s="166">
        <f>B69*10000/B62</f>
        <v>0.0582839708201562</v>
      </c>
      <c r="C109" s="166">
        <f>C69*10000/C62</f>
        <v>-0.002026733108424241</v>
      </c>
      <c r="D109" s="166">
        <f>D69*10000/D62</f>
        <v>-0.021227814660300867</v>
      </c>
      <c r="E109" s="166">
        <f>E69*10000/E62</f>
        <v>-0.003272824069779813</v>
      </c>
      <c r="F109" s="166">
        <f>F69*10000/F62</f>
        <v>-0.023145738056775198</v>
      </c>
      <c r="G109" s="166">
        <f>AVERAGE(C109:E109)</f>
        <v>-0.00884245727950164</v>
      </c>
      <c r="H109" s="166">
        <f>STDEV(C109:E109)</f>
        <v>0.0107441143775828</v>
      </c>
      <c r="I109" s="166">
        <f>(B109*B4+C109*C4+D109*D4+E109*E4+F109*F4)/SUM(B4:F4)</f>
        <v>-0.0011484252917935579</v>
      </c>
    </row>
    <row r="110" spans="1:11" ht="12.75">
      <c r="A110" s="166" t="s">
        <v>165</v>
      </c>
      <c r="B110" s="166">
        <f>B70*10000/B62</f>
        <v>-0.4129632297650009</v>
      </c>
      <c r="C110" s="166">
        <f>C70*10000/C62</f>
        <v>-0.08502283338567822</v>
      </c>
      <c r="D110" s="166">
        <f>D70*10000/D62</f>
        <v>-0.05981543796791604</v>
      </c>
      <c r="E110" s="166">
        <f>E70*10000/E62</f>
        <v>-0.030301613966122666</v>
      </c>
      <c r="F110" s="166">
        <f>F70*10000/F62</f>
        <v>-0.32191989132893223</v>
      </c>
      <c r="G110" s="166">
        <f>AVERAGE(C110:E110)</f>
        <v>-0.058379961773238974</v>
      </c>
      <c r="H110" s="166">
        <f>STDEV(C110:E110)</f>
        <v>0.02738883728127026</v>
      </c>
      <c r="I110" s="166">
        <f>(B110*B4+C110*C4+D110*D4+E110*E4+F110*F4)/SUM(B4:F4)</f>
        <v>-0.14476723607952208</v>
      </c>
      <c r="K110" s="166">
        <f>EXP(AVERAGE(K103:K107))</f>
        <v>0.011951273626840715</v>
      </c>
    </row>
    <row r="111" spans="1:9" ht="12.75">
      <c r="A111" s="166" t="s">
        <v>166</v>
      </c>
      <c r="B111" s="166">
        <f>B71*10000/B62</f>
        <v>0.015185886904139665</v>
      </c>
      <c r="C111" s="166">
        <f>C71*10000/C62</f>
        <v>-0.0118494449129656</v>
      </c>
      <c r="D111" s="166">
        <f>D71*10000/D62</f>
        <v>-0.008733419686452255</v>
      </c>
      <c r="E111" s="166">
        <f>E71*10000/E62</f>
        <v>0.011872685789367773</v>
      </c>
      <c r="F111" s="166">
        <f>F71*10000/F62</f>
        <v>0.019958695550244866</v>
      </c>
      <c r="G111" s="166">
        <f>AVERAGE(C111:E111)</f>
        <v>-0.0029033929366833605</v>
      </c>
      <c r="H111" s="166">
        <f>STDEV(C111:E111)</f>
        <v>0.012890957303160715</v>
      </c>
      <c r="I111" s="166">
        <f>(B111*B4+C111*C4+D111*D4+E111*E4+F111*F4)/SUM(B4:F4)</f>
        <v>0.0027740031807289797</v>
      </c>
    </row>
    <row r="112" spans="1:9" ht="12.75">
      <c r="A112" s="166" t="s">
        <v>167</v>
      </c>
      <c r="B112" s="166">
        <f>B72*10000/B62</f>
        <v>-0.04692255951400807</v>
      </c>
      <c r="C112" s="166">
        <f>C72*10000/C62</f>
        <v>-0.038776877668891804</v>
      </c>
      <c r="D112" s="166">
        <f>D72*10000/D62</f>
        <v>-0.05219786950921787</v>
      </c>
      <c r="E112" s="166">
        <f>E72*10000/E62</f>
        <v>-0.04434559837231902</v>
      </c>
      <c r="F112" s="166">
        <f>F72*10000/F62</f>
        <v>-0.04011947859089451</v>
      </c>
      <c r="G112" s="166">
        <f>AVERAGE(C112:E112)</f>
        <v>-0.045106781850142906</v>
      </c>
      <c r="H112" s="166">
        <f>STDEV(C112:E112)</f>
        <v>0.006742796579291723</v>
      </c>
      <c r="I112" s="166">
        <f>(B112*B4+C112*C4+D112*D4+E112*E4+F112*F4)/SUM(B4:F4)</f>
        <v>-0.04469334117059393</v>
      </c>
    </row>
    <row r="113" spans="1:9" ht="12.75">
      <c r="A113" s="166" t="s">
        <v>168</v>
      </c>
      <c r="B113" s="166">
        <f>B73*10000/B62</f>
        <v>-0.01383853874127431</v>
      </c>
      <c r="C113" s="166">
        <f>C73*10000/C62</f>
        <v>-0.024901611943108755</v>
      </c>
      <c r="D113" s="166">
        <f>D73*10000/D62</f>
        <v>-0.025635507410603487</v>
      </c>
      <c r="E113" s="166">
        <f>E73*10000/E62</f>
        <v>-0.027408199907989296</v>
      </c>
      <c r="F113" s="166">
        <f>F73*10000/F62</f>
        <v>-0.025751136269738163</v>
      </c>
      <c r="G113" s="166">
        <f>AVERAGE(C113:E113)</f>
        <v>-0.025981773087233845</v>
      </c>
      <c r="H113" s="166">
        <f>STDEV(C113:E113)</f>
        <v>0.0012886701461313512</v>
      </c>
      <c r="I113" s="166">
        <f>(B113*B4+C113*C4+D113*D4+E113*E4+F113*F4)/SUM(B4:F4)</f>
        <v>-0.024209877295337107</v>
      </c>
    </row>
    <row r="114" spans="1:11" ht="12.75">
      <c r="A114" s="166" t="s">
        <v>169</v>
      </c>
      <c r="B114" s="166">
        <f>B74*10000/B62</f>
        <v>-0.18683055019645325</v>
      </c>
      <c r="C114" s="166">
        <f>C74*10000/C62</f>
        <v>-0.1745313654341162</v>
      </c>
      <c r="D114" s="166">
        <f>D74*10000/D62</f>
        <v>-0.18016324107009582</v>
      </c>
      <c r="E114" s="166">
        <f>E74*10000/E62</f>
        <v>-0.17472935253026894</v>
      </c>
      <c r="F114" s="166">
        <f>F74*10000/F62</f>
        <v>-0.1442036118806449</v>
      </c>
      <c r="G114" s="166">
        <f>AVERAGE(C114:E114)</f>
        <v>-0.17647465301149365</v>
      </c>
      <c r="H114" s="166">
        <f>STDEV(C114:E114)</f>
        <v>0.003195944480449521</v>
      </c>
      <c r="I114" s="166">
        <f>(B114*B4+C114*C4+D114*D4+E114*E4+F114*F4)/SUM(B4:F4)</f>
        <v>-0.1736048793139761</v>
      </c>
      <c r="J114" s="166" t="s">
        <v>187</v>
      </c>
      <c r="K114" s="166">
        <v>285</v>
      </c>
    </row>
    <row r="115" spans="1:11" ht="12.75">
      <c r="A115" s="166" t="s">
        <v>170</v>
      </c>
      <c r="B115" s="166">
        <f>B75*10000/B62</f>
        <v>0.004351033133383204</v>
      </c>
      <c r="C115" s="166">
        <f>C75*10000/C62</f>
        <v>0.00187983488678481</v>
      </c>
      <c r="D115" s="166">
        <f>D75*10000/D62</f>
        <v>0.003847382626999828</v>
      </c>
      <c r="E115" s="166">
        <f>E75*10000/E62</f>
        <v>0.0005680250681075489</v>
      </c>
      <c r="F115" s="166">
        <f>F75*10000/F62</f>
        <v>0.005350795577711778</v>
      </c>
      <c r="G115" s="166">
        <f>AVERAGE(C115:E115)</f>
        <v>0.002098414193964062</v>
      </c>
      <c r="H115" s="166">
        <f>STDEV(C115:E115)</f>
        <v>0.0016505693517423626</v>
      </c>
      <c r="I115" s="166">
        <f>(B115*B4+C115*C4+D115*D4+E115*E4+F115*F4)/SUM(B4:F4)</f>
        <v>0.0028600047672866324</v>
      </c>
      <c r="J115" s="166" t="s">
        <v>188</v>
      </c>
      <c r="K115" s="166">
        <v>0.5536</v>
      </c>
    </row>
    <row r="118" ht="12.75">
      <c r="A118" s="166" t="s">
        <v>153</v>
      </c>
    </row>
    <row r="120" spans="2:9" ht="12.75">
      <c r="B120" s="166" t="s">
        <v>85</v>
      </c>
      <c r="C120" s="166" t="s">
        <v>86</v>
      </c>
      <c r="D120" s="166" t="s">
        <v>87</v>
      </c>
      <c r="E120" s="166" t="s">
        <v>88</v>
      </c>
      <c r="F120" s="166" t="s">
        <v>89</v>
      </c>
      <c r="G120" s="166" t="s">
        <v>155</v>
      </c>
      <c r="H120" s="166" t="s">
        <v>156</v>
      </c>
      <c r="I120" s="166" t="s">
        <v>189</v>
      </c>
    </row>
    <row r="121" spans="1:9" ht="12.75">
      <c r="A121" s="166" t="s">
        <v>171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172</v>
      </c>
      <c r="B122" s="166">
        <f>B82*10000/B62</f>
        <v>19.463123900179458</v>
      </c>
      <c r="C122" s="166">
        <f>C82*10000/C62</f>
        <v>14.172604416328875</v>
      </c>
      <c r="D122" s="166">
        <f>D82*10000/D62</f>
        <v>-28.0243813805421</v>
      </c>
      <c r="E122" s="166">
        <f>E82*10000/E62</f>
        <v>11.867557887650388</v>
      </c>
      <c r="F122" s="166">
        <f>F82*10000/F62</f>
        <v>-18.600794788116065</v>
      </c>
      <c r="G122" s="166">
        <f>AVERAGE(C122:E122)</f>
        <v>-0.6614063588542786</v>
      </c>
      <c r="H122" s="166">
        <f>STDEV(C122:E122)</f>
        <v>23.7250418630395</v>
      </c>
      <c r="I122" s="166">
        <f>(B122*B4+C122*C4+D122*D4+E122*E4+F122*F4)/SUM(B4:F4)</f>
        <v>-0.19419960502345815</v>
      </c>
    </row>
    <row r="123" spans="1:9" ht="12.75">
      <c r="A123" s="166" t="s">
        <v>173</v>
      </c>
      <c r="B123" s="166">
        <f>B83*10000/B62</f>
        <v>-0.47482761009864105</v>
      </c>
      <c r="C123" s="166">
        <f>C83*10000/C62</f>
        <v>-0.5469185214030219</v>
      </c>
      <c r="D123" s="166">
        <f>D83*10000/D62</f>
        <v>0.9367958945932106</v>
      </c>
      <c r="E123" s="166">
        <f>E83*10000/E62</f>
        <v>0.940869366905835</v>
      </c>
      <c r="F123" s="166">
        <f>F83*10000/F62</f>
        <v>8.053107501419847</v>
      </c>
      <c r="G123" s="166">
        <f>AVERAGE(C123:E123)</f>
        <v>0.4435822466986745</v>
      </c>
      <c r="H123" s="166">
        <f>STDEV(C123:E123)</f>
        <v>0.857801245628443</v>
      </c>
      <c r="I123" s="166">
        <f>(B123*B4+C123*C4+D123*D4+E123*E4+F123*F4)/SUM(B4:F4)</f>
        <v>1.3384922955617093</v>
      </c>
    </row>
    <row r="124" spans="1:9" ht="12.75">
      <c r="A124" s="166" t="s">
        <v>174</v>
      </c>
      <c r="B124" s="166">
        <f>B84*10000/B62</f>
        <v>2.626515046744948</v>
      </c>
      <c r="C124" s="166">
        <f>C84*10000/C62</f>
        <v>-2.3747694149889593</v>
      </c>
      <c r="D124" s="166">
        <f>D84*10000/D62</f>
        <v>-2.476946086728325</v>
      </c>
      <c r="E124" s="166">
        <f>E84*10000/E62</f>
        <v>-1.3030126507019406</v>
      </c>
      <c r="F124" s="166">
        <f>F84*10000/F62</f>
        <v>1.1783318920643073</v>
      </c>
      <c r="G124" s="166">
        <f>AVERAGE(C124:E124)</f>
        <v>-2.0515760508064083</v>
      </c>
      <c r="H124" s="166">
        <f>STDEV(C124:E124)</f>
        <v>0.6502848537709504</v>
      </c>
      <c r="I124" s="166">
        <f>(B124*B4+C124*C4+D124*D4+E124*E4+F124*F4)/SUM(B4:F4)</f>
        <v>-0.9451940286446644</v>
      </c>
    </row>
    <row r="125" spans="1:9" ht="12.75">
      <c r="A125" s="166" t="s">
        <v>175</v>
      </c>
      <c r="B125" s="166">
        <f>B85*10000/B62</f>
        <v>-0.24422808207219576</v>
      </c>
      <c r="C125" s="166">
        <f>C85*10000/C62</f>
        <v>-0.5778224269821078</v>
      </c>
      <c r="D125" s="166">
        <f>D85*10000/D62</f>
        <v>-0.14906855772987285</v>
      </c>
      <c r="E125" s="166">
        <f>E85*10000/E62</f>
        <v>-0.3684004347082405</v>
      </c>
      <c r="F125" s="166">
        <f>F85*10000/F62</f>
        <v>-1.801762765613926</v>
      </c>
      <c r="G125" s="166">
        <f>AVERAGE(C125:E125)</f>
        <v>-0.3650971398067404</v>
      </c>
      <c r="H125" s="166">
        <f>STDEV(C125:E125)</f>
        <v>0.21439602122613047</v>
      </c>
      <c r="I125" s="166">
        <f>(B125*B4+C125*C4+D125*D4+E125*E4+F125*F4)/SUM(B4:F4)</f>
        <v>-0.5416294248468394</v>
      </c>
    </row>
    <row r="126" spans="1:9" ht="12.75">
      <c r="A126" s="166" t="s">
        <v>176</v>
      </c>
      <c r="B126" s="166">
        <f>B86*10000/B62</f>
        <v>1.0913310950153328</v>
      </c>
      <c r="C126" s="166">
        <f>C86*10000/C62</f>
        <v>0.5258993331166913</v>
      </c>
      <c r="D126" s="166">
        <f>D86*10000/D62</f>
        <v>0.37857986531606463</v>
      </c>
      <c r="E126" s="166">
        <f>E86*10000/E62</f>
        <v>0.5622065242581045</v>
      </c>
      <c r="F126" s="166">
        <f>F86*10000/F62</f>
        <v>1.949064122803055</v>
      </c>
      <c r="G126" s="166">
        <f>AVERAGE(C126:E126)</f>
        <v>0.4888952408969535</v>
      </c>
      <c r="H126" s="166">
        <f>STDEV(C126:E126)</f>
        <v>0.09724538343442922</v>
      </c>
      <c r="I126" s="166">
        <f>(B126*B4+C126*C4+D126*D4+E126*E4+F126*F4)/SUM(B4:F4)</f>
        <v>0.7722662677715625</v>
      </c>
    </row>
    <row r="127" spans="1:9" ht="12.75">
      <c r="A127" s="166" t="s">
        <v>177</v>
      </c>
      <c r="B127" s="166">
        <f>B87*10000/B62</f>
        <v>0.15916707600050395</v>
      </c>
      <c r="C127" s="166">
        <f>C87*10000/C62</f>
        <v>0.20734851557642126</v>
      </c>
      <c r="D127" s="166">
        <f>D87*10000/D62</f>
        <v>0.14103104838258776</v>
      </c>
      <c r="E127" s="166">
        <f>E87*10000/E62</f>
        <v>0.069797432065581</v>
      </c>
      <c r="F127" s="166">
        <f>F87*10000/F62</f>
        <v>0.4301338076780038</v>
      </c>
      <c r="G127" s="166">
        <f>AVERAGE(C127:E127)</f>
        <v>0.13939233200819667</v>
      </c>
      <c r="H127" s="166">
        <f>STDEV(C127:E127)</f>
        <v>0.06879018234652606</v>
      </c>
      <c r="I127" s="166">
        <f>(B127*B4+C127*C4+D127*D4+E127*E4+F127*F4)/SUM(B4:F4)</f>
        <v>0.1814574169449901</v>
      </c>
    </row>
    <row r="128" spans="1:9" ht="12.75">
      <c r="A128" s="166" t="s">
        <v>178</v>
      </c>
      <c r="B128" s="166">
        <f>B88*10000/B62</f>
        <v>0.27102522785932365</v>
      </c>
      <c r="C128" s="166">
        <f>C88*10000/C62</f>
        <v>-0.1504544712673985</v>
      </c>
      <c r="D128" s="166">
        <f>D88*10000/D62</f>
        <v>-0.3162956510518476</v>
      </c>
      <c r="E128" s="166">
        <f>E88*10000/E62</f>
        <v>-0.2285583246978745</v>
      </c>
      <c r="F128" s="166">
        <f>F88*10000/F62</f>
        <v>0.037604899044418744</v>
      </c>
      <c r="G128" s="166">
        <f>AVERAGE(C128:E128)</f>
        <v>-0.23176948233904018</v>
      </c>
      <c r="H128" s="166">
        <f>STDEV(C128:E128)</f>
        <v>0.08296720965611541</v>
      </c>
      <c r="I128" s="166">
        <f>(B128*B4+C128*C4+D128*D4+E128*E4+F128*F4)/SUM(B4:F4)</f>
        <v>-0.1233399522287311</v>
      </c>
    </row>
    <row r="129" spans="1:9" ht="12.75">
      <c r="A129" s="166" t="s">
        <v>179</v>
      </c>
      <c r="B129" s="166">
        <f>B89*10000/B62</f>
        <v>-0.006182325677612193</v>
      </c>
      <c r="C129" s="166">
        <f>C89*10000/C62</f>
        <v>-0.08674957484729973</v>
      </c>
      <c r="D129" s="166">
        <f>D89*10000/D62</f>
        <v>-0.076140478544722</v>
      </c>
      <c r="E129" s="166">
        <f>E89*10000/E62</f>
        <v>0.023631043326852175</v>
      </c>
      <c r="F129" s="166">
        <f>F89*10000/F62</f>
        <v>-0.05722999170328106</v>
      </c>
      <c r="G129" s="166">
        <f>AVERAGE(C129:E129)</f>
        <v>-0.04641967002172318</v>
      </c>
      <c r="H129" s="166">
        <f>STDEV(C129:E129)</f>
        <v>0.0608971679273556</v>
      </c>
      <c r="I129" s="166">
        <f>(B129*B4+C129*C4+D129*D4+E129*E4+F129*F4)/SUM(B4:F4)</f>
        <v>-0.042110829327943175</v>
      </c>
    </row>
    <row r="130" spans="1:9" ht="12.75">
      <c r="A130" s="166" t="s">
        <v>180</v>
      </c>
      <c r="B130" s="166">
        <f>B90*10000/B62</f>
        <v>0.12336156323034538</v>
      </c>
      <c r="C130" s="166">
        <f>C90*10000/C62</f>
        <v>0.05274905922601249</v>
      </c>
      <c r="D130" s="166">
        <f>D90*10000/D62</f>
        <v>0.03413035758721699</v>
      </c>
      <c r="E130" s="166">
        <f>E90*10000/E62</f>
        <v>0.02867536332257598</v>
      </c>
      <c r="F130" s="166">
        <f>F90*10000/F62</f>
        <v>0.1281324910135766</v>
      </c>
      <c r="G130" s="166">
        <f>AVERAGE(C130:E130)</f>
        <v>0.03851826004526848</v>
      </c>
      <c r="H130" s="166">
        <f>STDEV(C130:E130)</f>
        <v>0.012622439328387162</v>
      </c>
      <c r="I130" s="166">
        <f>(B130*B4+C130*C4+D130*D4+E130*E4+F130*F4)/SUM(B4:F4)</f>
        <v>0.06277226840441107</v>
      </c>
    </row>
    <row r="131" spans="1:9" ht="12.75">
      <c r="A131" s="166" t="s">
        <v>181</v>
      </c>
      <c r="B131" s="166">
        <f>B91*10000/B62</f>
        <v>0.06462379495358407</v>
      </c>
      <c r="C131" s="166">
        <f>C91*10000/C62</f>
        <v>0.047662418332347405</v>
      </c>
      <c r="D131" s="166">
        <f>D91*10000/D62</f>
        <v>0.02660849253451913</v>
      </c>
      <c r="E131" s="166">
        <f>E91*10000/E62</f>
        <v>0.07368095831419641</v>
      </c>
      <c r="F131" s="166">
        <f>F91*10000/F62</f>
        <v>0.07335165134429901</v>
      </c>
      <c r="G131" s="166">
        <f>AVERAGE(C131:E131)</f>
        <v>0.049317289727020985</v>
      </c>
      <c r="H131" s="166">
        <f>STDEV(C131:E131)</f>
        <v>0.023579826295891226</v>
      </c>
      <c r="I131" s="166">
        <f>(B131*B4+C131*C4+D131*D4+E131*E4+F131*F4)/SUM(B4:F4)</f>
        <v>0.05475547954367466</v>
      </c>
    </row>
    <row r="132" spans="1:9" ht="12.75">
      <c r="A132" s="166" t="s">
        <v>182</v>
      </c>
      <c r="B132" s="166">
        <f>B92*10000/B62</f>
        <v>0.022924628258440282</v>
      </c>
      <c r="C132" s="166">
        <f>C92*10000/C62</f>
        <v>0.02207772419251418</v>
      </c>
      <c r="D132" s="166">
        <f>D92*10000/D62</f>
        <v>-0.005836838610886814</v>
      </c>
      <c r="E132" s="166">
        <f>E92*10000/E62</f>
        <v>0.0005105308268689577</v>
      </c>
      <c r="F132" s="166">
        <f>F92*10000/F62</f>
        <v>-0.0086149714527956</v>
      </c>
      <c r="G132" s="166">
        <f>AVERAGE(C132:E132)</f>
        <v>0.005583805469498775</v>
      </c>
      <c r="H132" s="166">
        <f>STDEV(C132:E132)</f>
        <v>0.014632473845044715</v>
      </c>
      <c r="I132" s="166">
        <f>(B132*B4+C132*C4+D132*D4+E132*E4+F132*F4)/SUM(B4:F4)</f>
        <v>0.006155729836516943</v>
      </c>
    </row>
    <row r="133" spans="1:9" ht="12.75">
      <c r="A133" s="166" t="s">
        <v>183</v>
      </c>
      <c r="B133" s="166">
        <f>B93*10000/B62</f>
        <v>-0.066262131525243</v>
      </c>
      <c r="C133" s="166">
        <f>C93*10000/C62</f>
        <v>-0.0493941259858542</v>
      </c>
      <c r="D133" s="166">
        <f>D93*10000/D62</f>
        <v>-0.06165656884153112</v>
      </c>
      <c r="E133" s="166">
        <f>E93*10000/E62</f>
        <v>-0.05152766319881606</v>
      </c>
      <c r="F133" s="166">
        <f>F93*10000/F62</f>
        <v>-0.0620687405653284</v>
      </c>
      <c r="G133" s="166">
        <f>AVERAGE(C133:E133)</f>
        <v>-0.05419278600873379</v>
      </c>
      <c r="H133" s="166">
        <f>STDEV(C133:E133)</f>
        <v>0.006551262160159913</v>
      </c>
      <c r="I133" s="166">
        <f>(B133*B4+C133*C4+D133*D4+E133*E4+F133*F4)/SUM(B4:F4)</f>
        <v>-0.05698474748309937</v>
      </c>
    </row>
    <row r="134" spans="1:9" ht="12.75">
      <c r="A134" s="166" t="s">
        <v>184</v>
      </c>
      <c r="B134" s="166">
        <f>B94*10000/B62</f>
        <v>-0.0033518275228605534</v>
      </c>
      <c r="C134" s="166">
        <f>C94*10000/C62</f>
        <v>0.006105811657726165</v>
      </c>
      <c r="D134" s="166">
        <f>D94*10000/D62</f>
        <v>0.011968776433409323</v>
      </c>
      <c r="E134" s="166">
        <f>E94*10000/E62</f>
        <v>0.002684372959048963</v>
      </c>
      <c r="F134" s="166">
        <f>F94*10000/F62</f>
        <v>-0.02357372885619069</v>
      </c>
      <c r="G134" s="166">
        <f>AVERAGE(C134:E134)</f>
        <v>0.006919653683394817</v>
      </c>
      <c r="H134" s="166">
        <f>STDEV(C134:E134)</f>
        <v>0.004695401058561135</v>
      </c>
      <c r="I134" s="166">
        <f>(B134*B4+C134*C4+D134*D4+E134*E4+F134*F4)/SUM(B4:F4)</f>
        <v>0.0013327691353420944</v>
      </c>
    </row>
    <row r="135" spans="1:9" ht="12.75">
      <c r="A135" s="166" t="s">
        <v>185</v>
      </c>
      <c r="B135" s="166">
        <f>B95*10000/B62</f>
        <v>0.0032097665247784782</v>
      </c>
      <c r="C135" s="166">
        <f>C95*10000/C62</f>
        <v>-0.003976296340545658</v>
      </c>
      <c r="D135" s="166">
        <f>D95*10000/D62</f>
        <v>0.0005700129970082011</v>
      </c>
      <c r="E135" s="166">
        <f>E95*10000/E62</f>
        <v>-0.0013489908977850598</v>
      </c>
      <c r="F135" s="166">
        <f>F95*10000/F62</f>
        <v>0.0017214130480151624</v>
      </c>
      <c r="G135" s="166">
        <f>AVERAGE(C135:E135)</f>
        <v>-0.0015850914137741723</v>
      </c>
      <c r="H135" s="166">
        <f>STDEV(C135:E135)</f>
        <v>0.0022823320832911446</v>
      </c>
      <c r="I135" s="166">
        <f>(B135*B4+C135*C4+D135*D4+E135*E4+F135*F4)/SUM(B4:F4)</f>
        <v>-0.0004519336056693001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2003-09-26T12:30:21Z</dcterms:modified>
  <cp:category/>
  <cp:version/>
  <cp:contentType/>
  <cp:contentStatus/>
</cp:coreProperties>
</file>