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3" activeTab="7"/>
  </bookViews>
  <sheets>
    <sheet name="Sommaire" sheetId="1" r:id="rId1"/>
    <sheet name="HCMQAP020_pos1" sheetId="2" r:id="rId2"/>
    <sheet name="HCMQAP020_pos2" sheetId="3" r:id="rId3"/>
    <sheet name="HCMQAP020_pos3" sheetId="4" r:id="rId4"/>
    <sheet name="HCMQAP020_pos4" sheetId="5" r:id="rId5"/>
    <sheet name="HCMQAP020_pos5" sheetId="6" r:id="rId6"/>
    <sheet name="Lmag_hcmqap" sheetId="7" r:id="rId7"/>
    <sheet name="Result_HCMQAP" sheetId="8" r:id="rId8"/>
  </sheets>
  <definedNames>
    <definedName name="_xlnm.Print_Area" localSheetId="1">'HCMQAP020_pos1'!$A$1:$N$28</definedName>
    <definedName name="_xlnm.Print_Area" localSheetId="2">'HCMQAP020_pos2'!$A$1:$N$28</definedName>
    <definedName name="_xlnm.Print_Area" localSheetId="3">'HCMQAP020_pos3'!$A$1:$N$28</definedName>
    <definedName name="_xlnm.Print_Area" localSheetId="4">'HCMQAP020_pos4'!$A$1:$N$28</definedName>
    <definedName name="_xlnm.Print_Area" localSheetId="5">'HCMQAP020_pos5'!$A$1:$N$28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<sst xmlns="http://schemas.openxmlformats.org/spreadsheetml/2006/main" count="515" uniqueCount="194">
  <si>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</si>
  <si>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</si>
  <si>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</si>
  <si>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</si>
  <si>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</si>
  <si>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</si>
  <si>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</si>
  <si>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</si>
  <si>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</si>
  <si>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</si>
  <si>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</si>
  <si>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</si>
  <si>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</si>
  <si>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</si>
  <si>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</si>
  <si>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hcmqap020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</si>
  <si>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</si>
  <si>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</si>
  <si>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</si>
  <si>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</si>
  <si>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</si>
  <si>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</si>
  <si>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</si>
  <si>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</si>
  <si>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</si>
  <si>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</si>
  <si>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</si>
  <si>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</si>
  <si>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</si>
  <si>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</si>
  <si>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</si>
  <si>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</si>
  <si>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</si>
  <si>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</si>
  <si>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</si>
  <si>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</si>
  <si>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</si>
  <si>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</si>
  <si>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</si>
  <si>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</si>
  <si>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</si>
  <si>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</si>
  <si>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</si>
  <si>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</si>
  <si>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</si>
  <si>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</si>
  <si>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</si>
  <si>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</si>
  <si>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</si>
  <si>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</si>
  <si>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</si>
  <si>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</si>
  <si>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</si>
  <si>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</si>
  <si>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</si>
  <si>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</si>
  <si>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premiere ouverture par M.Lisner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</si>
  <si>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</si>
  <si>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</si>
  <si>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</si>
  <si>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</si>
  <si>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</si>
  <si>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</si>
  <si>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</si>
  <si>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</si>
  <si>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</si>
  <si>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</si>
  <si>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</si>
  <si>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</si>
  <si>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HCMQAP020_pos1</t>
  </si>
  <si>
    <t>±12.5</t>
  </si>
  <si>
    <t>THCMQAP020_pos1.xls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</si>
  <si>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</si>
  <si>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HCMQAP020_pos2</t>
  </si>
  <si>
    <t>THCMQAP020_pos2.xls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</si>
  <si>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</si>
  <si>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HCMQAP020_pos3</t>
  </si>
  <si>
    <t>THCMQAP020_pos3.xls</t>
  </si>
  <si>
    <t>HCMQAP020_pos4</t>
  </si>
  <si>
    <t>THCMQAP020_pos4.xls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</si>
  <si>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</si>
  <si>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HCMQAP020_pos5</t>
  </si>
  <si>
    <t>THCMQAP020_pos5.xls</t>
  </si>
  <si>
    <t>Sommaire : Valeurs intégrales calculées avec les fichiers: HCMQAP020_pos1+HCMQAP020_pos2+HCMQAP020_pos3+HCMQAP020_pos4+HCMQAP020_pos5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</si>
  <si>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</si>
  <si>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</si>
  <si>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</si>
  <si>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</si>
  <si>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</si>
  <si>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</si>
  <si>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</si>
  <si>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</si>
  <si>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</si>
  <si>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</si>
  <si>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</si>
  <si>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</si>
  <si>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</si>
  <si>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</si>
  <si>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</si>
  <si>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</si>
  <si>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</si>
  <si>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</si>
  <si>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</si>
  <si>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</si>
  <si>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</si>
  <si>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</si>
  <si>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</si>
  <si>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</si>
  <si>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</si>
  <si>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</si>
  <si>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</si>
  <si>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</si>
  <si>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</si>
  <si>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</si>
  <si>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</si>
  <si>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</si>
  <si>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</si>
  <si>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</si>
  <si>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</si>
  <si>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</si>
  <si>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</si>
  <si>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</si>
  <si>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</si>
  <si>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</si>
  <si>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</si>
  <si>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</si>
  <si>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</si>
  <si>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=-3.758</t>
    </r>
  </si>
  <si>
    <t>Gradient (T/m)</t>
  </si>
  <si>
    <t>HCMQAP020_pos1_2</t>
  </si>
  <si>
    <t xml:space="preserve"> Tue 11/02/2003       14:11:07</t>
  </si>
  <si>
    <t>LISSNER</t>
  </si>
  <si>
    <t>HCMQAP020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</si>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</sst>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5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3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2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-1.6259179</c:v>
                </c:pt>
                <c:pt idx="1">
                  <c:v>-0.173804732</c:v>
                </c:pt>
                <c:pt idx="2">
                  <c:v>-0.32944302</c:v>
                </c:pt>
                <c:pt idx="3">
                  <c:v>0.07778682700000002</c:v>
                </c:pt>
                <c:pt idx="4">
                  <c:v>-1.16435224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0.7264771000000001</c:v>
                </c:pt>
                <c:pt idx="1">
                  <c:v>1.0861138700000001</c:v>
                </c:pt>
                <c:pt idx="2">
                  <c:v>-0.16175223</c:v>
                </c:pt>
                <c:pt idx="3">
                  <c:v>0.12214459</c:v>
                </c:pt>
                <c:pt idx="4">
                  <c:v>6.5785836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4.5045219</c:v>
                </c:pt>
                <c:pt idx="1">
                  <c:v>5.0125063</c:v>
                </c:pt>
                <c:pt idx="2">
                  <c:v>5.4918833000000005</c:v>
                </c:pt>
                <c:pt idx="3">
                  <c:v>5.291894999999999</c:v>
                </c:pt>
                <c:pt idx="4">
                  <c:v>15.663762000000002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0.44557316999999996</c:v>
                </c:pt>
                <c:pt idx="1">
                  <c:v>0.281891788</c:v>
                </c:pt>
                <c:pt idx="2">
                  <c:v>0.0631042</c:v>
                </c:pt>
                <c:pt idx="3">
                  <c:v>-0.11662292999999999</c:v>
                </c:pt>
                <c:pt idx="4">
                  <c:v>1.7923784999999999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-0.40094767000000003</c:v>
                </c:pt>
                <c:pt idx="1">
                  <c:v>-0.10082258400000002</c:v>
                </c:pt>
                <c:pt idx="2">
                  <c:v>-0.08875627</c:v>
                </c:pt>
                <c:pt idx="3">
                  <c:v>-0.064831129</c:v>
                </c:pt>
                <c:pt idx="4">
                  <c:v>-0.30267171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-0.03948809599999999</c:v>
                </c:pt>
                <c:pt idx="1">
                  <c:v>0.081204998</c:v>
                </c:pt>
                <c:pt idx="2">
                  <c:v>0.009280324</c:v>
                </c:pt>
                <c:pt idx="3">
                  <c:v>0.024066248000000005</c:v>
                </c:pt>
                <c:pt idx="4">
                  <c:v>0.16294292</c:v>
                </c:pt>
              </c:numCache>
            </c:numRef>
          </c:val>
          <c:smooth val="0"/>
        </c:ser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87287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114300</xdr:rowOff>
    </xdr:from>
    <xdr:to>
      <xdr:col>6</xdr:col>
      <xdr:colOff>485775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57150" y="5591175"/>
        <a:ext cx="51149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44137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69</v>
      </c>
      <c r="H2" s="25">
        <v>1419</v>
      </c>
      <c r="I2" s="27" t="s">
        <v>71</v>
      </c>
      <c r="J2" s="30"/>
      <c r="K2" s="28" t="s">
        <v>56</v>
      </c>
      <c r="L2" s="28"/>
      <c r="M2" s="28"/>
      <c r="N2" s="28"/>
    </row>
    <row r="3" spans="1:14" s="29" customFormat="1" ht="15" customHeight="1">
      <c r="A3" s="40">
        <v>44137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1419</v>
      </c>
      <c r="I3" s="27" t="s">
        <v>74</v>
      </c>
      <c r="J3" s="30"/>
      <c r="K3" s="28" t="s">
        <v>56</v>
      </c>
      <c r="L3" s="28"/>
      <c r="M3" s="28"/>
      <c r="N3" s="28"/>
    </row>
    <row r="4" spans="1:14" s="29" customFormat="1" ht="15" customHeight="1">
      <c r="A4" s="40">
        <v>44137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1419</v>
      </c>
      <c r="I4" s="27" t="s">
        <v>77</v>
      </c>
      <c r="J4" s="30"/>
      <c r="K4" s="31" t="s">
        <v>56</v>
      </c>
      <c r="L4" s="31"/>
      <c r="M4" s="31"/>
      <c r="N4" s="28"/>
    </row>
    <row r="5" spans="1:14" s="29" customFormat="1" ht="15" customHeight="1">
      <c r="A5" s="40">
        <v>44137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1419</v>
      </c>
      <c r="I5" s="27" t="s">
        <v>79</v>
      </c>
      <c r="J5" s="30"/>
      <c r="K5" s="28" t="s">
        <v>56</v>
      </c>
      <c r="L5" s="28"/>
      <c r="M5" s="28"/>
      <c r="N5" s="28"/>
    </row>
    <row r="6" spans="1:14" s="29" customFormat="1" ht="15" customHeight="1">
      <c r="A6" s="40">
        <v>44137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1419</v>
      </c>
      <c r="I6" s="27" t="s">
        <v>82</v>
      </c>
      <c r="J6" s="30"/>
      <c r="K6" s="28" t="s">
        <v>56</v>
      </c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6.9753969999999994E-06</v>
      </c>
      <c r="L2" s="54">
        <v>2.2672801575015725E-07</v>
      </c>
      <c r="M2" s="54">
        <v>0.00011906103</v>
      </c>
      <c r="N2" s="55">
        <v>7.550001722957698E-08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-3.2267764999999994E-05</v>
      </c>
      <c r="L3" s="54">
        <v>1.2246697559145685E-07</v>
      </c>
      <c r="M3" s="54">
        <v>1.518841E-05</v>
      </c>
      <c r="N3" s="55">
        <v>9.065306062129776E-08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-0.002251496987051619</v>
      </c>
      <c r="L4" s="54">
        <v>1.5259940012094393E-05</v>
      </c>
      <c r="M4" s="54">
        <v>2.7872191263737205E-08</v>
      </c>
      <c r="N4" s="55">
        <v>-3.3887912</v>
      </c>
    </row>
    <row r="5" spans="1:14" ht="15" customHeight="1" thickBot="1">
      <c r="A5" t="s">
        <v>18</v>
      </c>
      <c r="B5" s="58">
        <v>37663.56915509259</v>
      </c>
      <c r="D5" s="59"/>
      <c r="E5" s="60" t="s">
        <v>60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1419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-1.6259179</v>
      </c>
      <c r="E8" s="77">
        <v>0.011433784825696994</v>
      </c>
      <c r="F8" s="77">
        <v>0.7264771000000001</v>
      </c>
      <c r="G8" s="77">
        <v>0.012599123086269414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-0.3151044187</v>
      </c>
      <c r="E9" s="79">
        <v>0.017298702440068602</v>
      </c>
      <c r="F9" s="79">
        <v>-0.393330278</v>
      </c>
      <c r="G9" s="79">
        <v>0.017262143600120017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0.52671807</v>
      </c>
      <c r="E10" s="79">
        <v>0.011853529958520525</v>
      </c>
      <c r="F10" s="79">
        <v>-2.0853960000000002</v>
      </c>
      <c r="G10" s="79">
        <v>0.0068395634509688516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4.5045219</v>
      </c>
      <c r="E11" s="77">
        <v>0.012526592590634966</v>
      </c>
      <c r="F11" s="77">
        <v>0.44557316999999996</v>
      </c>
      <c r="G11" s="77">
        <v>0.009711980755780978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-0.15828683799999999</v>
      </c>
      <c r="E12" s="79">
        <v>0.012950636586902176</v>
      </c>
      <c r="F12" s="79">
        <v>0.25159734</v>
      </c>
      <c r="G12" s="79">
        <v>0.012098545226530462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19.955445</v>
      </c>
      <c r="D13" s="82">
        <v>0.2687397399999999</v>
      </c>
      <c r="E13" s="79">
        <v>0.002669049970200885</v>
      </c>
      <c r="F13" s="79">
        <v>-0.05471157</v>
      </c>
      <c r="G13" s="79">
        <v>0.006639275122827837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0.003127249</v>
      </c>
      <c r="E14" s="79">
        <v>0.005074865187408824</v>
      </c>
      <c r="F14" s="85">
        <v>0.46913424</v>
      </c>
      <c r="G14" s="79">
        <v>0.004474701189066993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-0.40094767000000003</v>
      </c>
      <c r="E15" s="77">
        <v>0.0035543143876929527</v>
      </c>
      <c r="F15" s="77">
        <v>-0.03948809599999999</v>
      </c>
      <c r="G15" s="77">
        <v>0.005145261172704893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-0.006719016699999999</v>
      </c>
      <c r="E16" s="79">
        <v>0.004389163582968953</v>
      </c>
      <c r="F16" s="79">
        <v>-0.04691841199999999</v>
      </c>
      <c r="G16" s="79">
        <v>0.004053649740979938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-0.39100000262260437</v>
      </c>
      <c r="D17" s="86">
        <v>0.16227980999999997</v>
      </c>
      <c r="E17" s="79">
        <v>0.0038159730665192288</v>
      </c>
      <c r="F17" s="79">
        <v>-0.008050602600000002</v>
      </c>
      <c r="G17" s="79">
        <v>0.002179361889246651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29.5</v>
      </c>
      <c r="D18" s="82">
        <v>-0.0026637035600000003</v>
      </c>
      <c r="E18" s="79">
        <v>0.001202943827774487</v>
      </c>
      <c r="F18" s="85">
        <v>0.18723324000000002</v>
      </c>
      <c r="G18" s="79">
        <v>0.0018776166856960123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-0.453000009059906</v>
      </c>
      <c r="D19" s="86">
        <v>-0.19253691</v>
      </c>
      <c r="E19" s="79">
        <v>0.001569389664612801</v>
      </c>
      <c r="F19" s="79">
        <v>-0.0078939686</v>
      </c>
      <c r="G19" s="79">
        <v>0.0019815371213218603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0.0465766</v>
      </c>
      <c r="D20" s="88">
        <v>-0.0028748478</v>
      </c>
      <c r="E20" s="89">
        <v>0.0007536059040161887</v>
      </c>
      <c r="F20" s="89">
        <v>-0.00380357279</v>
      </c>
      <c r="G20" s="89">
        <v>0.0008330640193789402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0.8992886999999999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-0.1941635974140483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-2.2515487000000003</v>
      </c>
      <c r="I25" s="101" t="s">
        <v>49</v>
      </c>
      <c r="J25" s="102"/>
      <c r="K25" s="101"/>
      <c r="L25" s="104">
        <v>4.526505605586219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1.7808363188021576</v>
      </c>
      <c r="I26" s="106" t="s">
        <v>53</v>
      </c>
      <c r="J26" s="107"/>
      <c r="K26" s="106"/>
      <c r="L26" s="109">
        <v>0.40288750762977765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HCMQAP020_pos1res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6.860689200000001E-05</v>
      </c>
      <c r="L2" s="54">
        <v>1.668019334558463E-07</v>
      </c>
      <c r="M2" s="54">
        <v>0.00019574829999999998</v>
      </c>
      <c r="N2" s="55">
        <v>2.895508539075154E-07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-2.9820474000000002E-05</v>
      </c>
      <c r="L3" s="54">
        <v>1.082964893888108E-07</v>
      </c>
      <c r="M3" s="54">
        <v>1.3297340000000002E-05</v>
      </c>
      <c r="N3" s="55">
        <v>2.501440133203039E-07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-0.003758203095347395</v>
      </c>
      <c r="L4" s="54">
        <v>3.6300023523617185E-05</v>
      </c>
      <c r="M4" s="54">
        <v>8.139005364795532E-08</v>
      </c>
      <c r="N4" s="55">
        <v>-4.8292886</v>
      </c>
    </row>
    <row r="5" spans="1:14" ht="15" customHeight="1" thickBot="1">
      <c r="A5" t="s">
        <v>18</v>
      </c>
      <c r="B5" s="58">
        <v>37663.57392361111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1419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-0.173804732</v>
      </c>
      <c r="E8" s="77">
        <v>0.012465839536172222</v>
      </c>
      <c r="F8" s="77">
        <v>1.0861138700000001</v>
      </c>
      <c r="G8" s="77">
        <v>0.011632431098753967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-0.34697769999999994</v>
      </c>
      <c r="E9" s="79">
        <v>0.01029433936739199</v>
      </c>
      <c r="F9" s="79">
        <v>-0.37486918</v>
      </c>
      <c r="G9" s="79">
        <v>0.010312042823543316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-0.7265749300000001</v>
      </c>
      <c r="E10" s="79">
        <v>0.010453818690861266</v>
      </c>
      <c r="F10" s="85">
        <v>-2.6111747</v>
      </c>
      <c r="G10" s="79">
        <v>0.005246313025340634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5.0125063</v>
      </c>
      <c r="E11" s="77">
        <v>0.005609100485813245</v>
      </c>
      <c r="F11" s="77">
        <v>0.281891788</v>
      </c>
      <c r="G11" s="77">
        <v>0.005360386207022381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-0.076171598</v>
      </c>
      <c r="E12" s="79">
        <v>0.005076032854230393</v>
      </c>
      <c r="F12" s="79">
        <v>0.08735782</v>
      </c>
      <c r="G12" s="79">
        <v>0.0028946083528867362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19.921876</v>
      </c>
      <c r="D13" s="82">
        <v>0.131130037</v>
      </c>
      <c r="E13" s="79">
        <v>0.00288504387344831</v>
      </c>
      <c r="F13" s="79">
        <v>-0.11083670999999999</v>
      </c>
      <c r="G13" s="79">
        <v>0.004620007494193103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0.054869787999999996</v>
      </c>
      <c r="E14" s="79">
        <v>0.0027640094593517437</v>
      </c>
      <c r="F14" s="79">
        <v>0.053807196</v>
      </c>
      <c r="G14" s="79">
        <v>0.002376960702917492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-0.10082258400000002</v>
      </c>
      <c r="E15" s="77">
        <v>0.001377373700006491</v>
      </c>
      <c r="F15" s="77">
        <v>0.081204998</v>
      </c>
      <c r="G15" s="77">
        <v>0.002506133871471154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-0.0483831676</v>
      </c>
      <c r="E16" s="79">
        <v>0.0018765151662505323</v>
      </c>
      <c r="F16" s="79">
        <v>-0.031665145389999996</v>
      </c>
      <c r="G16" s="79">
        <v>0.00160897935624034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0.41499999165534973</v>
      </c>
      <c r="D17" s="82">
        <v>0.10098737899999999</v>
      </c>
      <c r="E17" s="79">
        <v>0.001416484281267101</v>
      </c>
      <c r="F17" s="79">
        <v>-0.09237366899999999</v>
      </c>
      <c r="G17" s="79">
        <v>0.0023116404220308623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9.154999732971191</v>
      </c>
      <c r="D18" s="82">
        <v>0.05418138100000001</v>
      </c>
      <c r="E18" s="79">
        <v>0.0019040742350006656</v>
      </c>
      <c r="F18" s="85">
        <v>0.15803985</v>
      </c>
      <c r="G18" s="79">
        <v>0.0008313954895224719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0.3319999873638153</v>
      </c>
      <c r="D19" s="86">
        <v>-0.17426454</v>
      </c>
      <c r="E19" s="79">
        <v>0.001180814147696457</v>
      </c>
      <c r="F19" s="79">
        <v>0.0031797769449999997</v>
      </c>
      <c r="G19" s="79">
        <v>0.0015370633109984475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0.301771</v>
      </c>
      <c r="D20" s="88">
        <v>-0.0013130473</v>
      </c>
      <c r="E20" s="89">
        <v>0.0006006911031668111</v>
      </c>
      <c r="F20" s="89">
        <v>0.0012164584509999998</v>
      </c>
      <c r="G20" s="89">
        <v>0.0009895025719774938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0.8883737999999999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-0.27669808854751893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-3.7583783999999993</v>
      </c>
      <c r="I25" s="101" t="s">
        <v>49</v>
      </c>
      <c r="J25" s="102"/>
      <c r="K25" s="101"/>
      <c r="L25" s="104">
        <v>5.020426514518615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1.0999324631412462</v>
      </c>
      <c r="I26" s="106" t="s">
        <v>53</v>
      </c>
      <c r="J26" s="107"/>
      <c r="K26" s="106"/>
      <c r="L26" s="109">
        <v>0.12945827568995757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HCMQAP020_pos2res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4.5306841E-05</v>
      </c>
      <c r="L2" s="54">
        <v>1.0237665717422706E-07</v>
      </c>
      <c r="M2" s="54">
        <v>0.00025806991000000004</v>
      </c>
      <c r="N2" s="55">
        <v>1.8517281224263007E-07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-2.8421239E-05</v>
      </c>
      <c r="L3" s="54">
        <v>1.011255381878361E-07</v>
      </c>
      <c r="M3" s="54">
        <v>1.1261249999999995E-05</v>
      </c>
      <c r="N3" s="55">
        <v>1.1781453221049307E-07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-0.003756889735051509</v>
      </c>
      <c r="L4" s="54">
        <v>3.887865130650798E-05</v>
      </c>
      <c r="M4" s="54">
        <v>3.0473573409971786E-08</v>
      </c>
      <c r="N4" s="55">
        <v>-5.1741288999999995</v>
      </c>
    </row>
    <row r="5" spans="1:14" ht="15" customHeight="1" thickBot="1">
      <c r="A5" t="s">
        <v>18</v>
      </c>
      <c r="B5" s="58">
        <v>37663.57846064815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1419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-0.32944302</v>
      </c>
      <c r="E8" s="77">
        <v>0.014968650648191776</v>
      </c>
      <c r="F8" s="77">
        <v>-0.16175223</v>
      </c>
      <c r="G8" s="77">
        <v>0.018739099952735143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-0.5261020399999999</v>
      </c>
      <c r="E9" s="79">
        <v>0.016766100758778154</v>
      </c>
      <c r="F9" s="79">
        <v>1.48501139</v>
      </c>
      <c r="G9" s="79">
        <v>0.004554097443783609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-0.47120576000000003</v>
      </c>
      <c r="E10" s="79">
        <v>0.009771672796424507</v>
      </c>
      <c r="F10" s="85">
        <v>-3.6214141</v>
      </c>
      <c r="G10" s="79">
        <v>0.008515298253255957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5.4918833000000005</v>
      </c>
      <c r="E11" s="77">
        <v>0.007696030609898359</v>
      </c>
      <c r="F11" s="77">
        <v>0.0631042</v>
      </c>
      <c r="G11" s="77">
        <v>0.006589270154652967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-2.8759999999999897E-05</v>
      </c>
      <c r="E12" s="79">
        <v>0.007078029277800424</v>
      </c>
      <c r="F12" s="79">
        <v>-0.07681751</v>
      </c>
      <c r="G12" s="79">
        <v>0.002614807240964092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19.89441</v>
      </c>
      <c r="D13" s="82">
        <v>0.151727894</v>
      </c>
      <c r="E13" s="79">
        <v>0.0020118933895765592</v>
      </c>
      <c r="F13" s="79">
        <v>0.01699844</v>
      </c>
      <c r="G13" s="79">
        <v>0.002100597962343105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-0.01060947944</v>
      </c>
      <c r="E14" s="79">
        <v>0.003556332712742461</v>
      </c>
      <c r="F14" s="79">
        <v>0.08898062200000001</v>
      </c>
      <c r="G14" s="79">
        <v>0.002007698927559668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-0.08875627</v>
      </c>
      <c r="E15" s="77">
        <v>0.0027009654037178604</v>
      </c>
      <c r="F15" s="77">
        <v>0.009280324</v>
      </c>
      <c r="G15" s="77">
        <v>0.0021351359564894153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-0.049242635</v>
      </c>
      <c r="E16" s="79">
        <v>0.0011355616438705836</v>
      </c>
      <c r="F16" s="79">
        <v>-0.100629912</v>
      </c>
      <c r="G16" s="79">
        <v>0.0026843176104437575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-0.3709999918937683</v>
      </c>
      <c r="D17" s="86">
        <v>0.20574130999999998</v>
      </c>
      <c r="E17" s="79">
        <v>0.0019463795512204172</v>
      </c>
      <c r="F17" s="79">
        <v>-0.07371729899999999</v>
      </c>
      <c r="G17" s="79">
        <v>0.0010466085222919097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20.344999313354492</v>
      </c>
      <c r="D18" s="82">
        <v>0.037079526</v>
      </c>
      <c r="E18" s="79">
        <v>0.0006973675514346046</v>
      </c>
      <c r="F18" s="85">
        <v>0.20413471000000002</v>
      </c>
      <c r="G18" s="79">
        <v>0.0017593823994161298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-0.44999998807907104</v>
      </c>
      <c r="D19" s="86">
        <v>-0.18145104</v>
      </c>
      <c r="E19" s="79">
        <v>0.0011091147692629847</v>
      </c>
      <c r="F19" s="79">
        <v>0.0024642515</v>
      </c>
      <c r="G19" s="79">
        <v>0.000911277701384436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0.19292399999999998</v>
      </c>
      <c r="D20" s="88">
        <v>-0.001557284</v>
      </c>
      <c r="E20" s="89">
        <v>0.0011332716282401146</v>
      </c>
      <c r="F20" s="89">
        <v>-0.00175078379</v>
      </c>
      <c r="G20" s="89">
        <v>0.0004687578972397445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1.1697726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-0.2964559990323371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-3.7570909</v>
      </c>
      <c r="I25" s="101" t="s">
        <v>49</v>
      </c>
      <c r="J25" s="102"/>
      <c r="K25" s="101"/>
      <c r="L25" s="104">
        <v>5.492245835801283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0.3670102005894295</v>
      </c>
      <c r="I26" s="106" t="s">
        <v>53</v>
      </c>
      <c r="J26" s="107"/>
      <c r="K26" s="106"/>
      <c r="L26" s="109">
        <v>0.0892401248198246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HCMQAP020_pos3res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5.1883880000000005E-05</v>
      </c>
      <c r="L2" s="54">
        <v>2.738386115211034E-07</v>
      </c>
      <c r="M2" s="54">
        <v>0.00021208372</v>
      </c>
      <c r="N2" s="55">
        <v>2.0006620554901363E-07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-2.8563901999999998E-05</v>
      </c>
      <c r="L3" s="54">
        <v>1.3427435985992014E-07</v>
      </c>
      <c r="M3" s="54">
        <v>1.0109139999999999E-05</v>
      </c>
      <c r="N3" s="55">
        <v>1.1699517682364586E-07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-0.003756992101081358</v>
      </c>
      <c r="L4" s="54">
        <v>4.1472825479875324E-05</v>
      </c>
      <c r="M4" s="54">
        <v>4.5500540954932455E-08</v>
      </c>
      <c r="N4" s="55">
        <v>-5.5191946000000005</v>
      </c>
    </row>
    <row r="5" spans="1:14" ht="15" customHeight="1" thickBot="1">
      <c r="A5" t="s">
        <v>18</v>
      </c>
      <c r="B5" s="58">
        <v>37663.582962962966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1419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0.07778682700000002</v>
      </c>
      <c r="E8" s="77">
        <v>0.011280195832439433</v>
      </c>
      <c r="F8" s="77">
        <v>0.12214459</v>
      </c>
      <c r="G8" s="77">
        <v>0.01062403509149896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-0.34700216000000006</v>
      </c>
      <c r="E9" s="79">
        <v>0.007892249665170124</v>
      </c>
      <c r="F9" s="79">
        <v>-0.31953629999999994</v>
      </c>
      <c r="G9" s="79">
        <v>0.011618373747776103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-0.93583362</v>
      </c>
      <c r="E10" s="79">
        <v>0.002574960468346472</v>
      </c>
      <c r="F10" s="85">
        <v>-3.1664022</v>
      </c>
      <c r="G10" s="79">
        <v>0.009618564714104244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5.291894999999999</v>
      </c>
      <c r="E11" s="77">
        <v>0.007956507393428364</v>
      </c>
      <c r="F11" s="77">
        <v>-0.11662292999999999</v>
      </c>
      <c r="G11" s="77">
        <v>0.006931860268686882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-0.14899027932000003</v>
      </c>
      <c r="E12" s="79">
        <v>0.002550448352915937</v>
      </c>
      <c r="F12" s="79">
        <v>0.03836406</v>
      </c>
      <c r="G12" s="79">
        <v>0.006920421950531627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19.885254</v>
      </c>
      <c r="D13" s="82">
        <v>0.0747851241</v>
      </c>
      <c r="E13" s="79">
        <v>0.004380174207657479</v>
      </c>
      <c r="F13" s="79">
        <v>-0.12893598</v>
      </c>
      <c r="G13" s="79">
        <v>0.004192722404429066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-0.05129359299999999</v>
      </c>
      <c r="E14" s="79">
        <v>0.0007997336394180311</v>
      </c>
      <c r="F14" s="79">
        <v>0.029416942</v>
      </c>
      <c r="G14" s="79">
        <v>0.003175034984568829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-0.064831129</v>
      </c>
      <c r="E15" s="77">
        <v>0.001877037235574987</v>
      </c>
      <c r="F15" s="77">
        <v>0.024066248000000005</v>
      </c>
      <c r="G15" s="77">
        <v>0.0026791049431826855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-0.04037455499999999</v>
      </c>
      <c r="E16" s="79">
        <v>0.0021965604672305435</v>
      </c>
      <c r="F16" s="79">
        <v>-0.061299556</v>
      </c>
      <c r="G16" s="79">
        <v>0.001862667116122503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0.42899999022483826</v>
      </c>
      <c r="D17" s="82">
        <v>0.14438517</v>
      </c>
      <c r="E17" s="79">
        <v>0.002086668535633808</v>
      </c>
      <c r="F17" s="79">
        <v>-0.081066569</v>
      </c>
      <c r="G17" s="79">
        <v>0.0025778858172295885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11.697999954223633</v>
      </c>
      <c r="D18" s="82">
        <v>0.036214778</v>
      </c>
      <c r="E18" s="79">
        <v>0.0012865384543129603</v>
      </c>
      <c r="F18" s="85">
        <v>0.17094407</v>
      </c>
      <c r="G18" s="79">
        <v>0.0006010363138720914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0.3569999933242798</v>
      </c>
      <c r="D19" s="86">
        <v>-0.18131155</v>
      </c>
      <c r="E19" s="79">
        <v>0.0009430318462297822</v>
      </c>
      <c r="F19" s="79">
        <v>0.0010186094400000002</v>
      </c>
      <c r="G19" s="79">
        <v>0.0017378613067684761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0.2241608</v>
      </c>
      <c r="D20" s="88">
        <v>-0.0019511141</v>
      </c>
      <c r="E20" s="89">
        <v>0.0008107880918813128</v>
      </c>
      <c r="F20" s="89">
        <v>-0.00030922724000000004</v>
      </c>
      <c r="G20" s="89">
        <v>0.0005731857273373007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0.9621295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-0.316226823996766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-3.7572210000000004</v>
      </c>
      <c r="I25" s="101" t="s">
        <v>49</v>
      </c>
      <c r="J25" s="102"/>
      <c r="K25" s="101"/>
      <c r="L25" s="104">
        <v>5.293179913702799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0.14481053594609763</v>
      </c>
      <c r="I26" s="106" t="s">
        <v>53</v>
      </c>
      <c r="J26" s="107"/>
      <c r="K26" s="106"/>
      <c r="L26" s="109">
        <v>0.06915388333428676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HCMQAP020_pos4res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2.17643028E-05</v>
      </c>
      <c r="L2" s="54">
        <v>1.0842820706278857E-07</v>
      </c>
      <c r="M2" s="54">
        <v>0.00016924585</v>
      </c>
      <c r="N2" s="55">
        <v>1.4600966748131102E-07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-3.0462845200000002E-05</v>
      </c>
      <c r="L3" s="54">
        <v>1.4280032680498552E-07</v>
      </c>
      <c r="M3" s="54">
        <v>9.22973E-06</v>
      </c>
      <c r="N3" s="55">
        <v>9.518321595745315E-08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-0.0020903271764599186</v>
      </c>
      <c r="L4" s="54">
        <v>1.964640764503212E-05</v>
      </c>
      <c r="M4" s="54">
        <v>7.122148958913378E-08</v>
      </c>
      <c r="N4" s="55">
        <v>-4.6992234999999996</v>
      </c>
    </row>
    <row r="5" spans="1:14" ht="15" customHeight="1" thickBot="1">
      <c r="A5" t="s">
        <v>18</v>
      </c>
      <c r="B5" s="58">
        <v>37663.58755787037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1419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-1.16435224</v>
      </c>
      <c r="E8" s="77">
        <v>0.039195088221273544</v>
      </c>
      <c r="F8" s="114">
        <v>6.5785836</v>
      </c>
      <c r="G8" s="77">
        <v>0.011543902214913313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6">
        <v>-6.356460700000001</v>
      </c>
      <c r="E9" s="79">
        <v>0.013255264107291985</v>
      </c>
      <c r="F9" s="79">
        <v>0.29956083</v>
      </c>
      <c r="G9" s="79">
        <v>0.022667161389896585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-0.45492369000000005</v>
      </c>
      <c r="E10" s="79">
        <v>0.013386811874093326</v>
      </c>
      <c r="F10" s="85">
        <v>-13.952786</v>
      </c>
      <c r="G10" s="79">
        <v>0.006391465716993848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15.663762000000002</v>
      </c>
      <c r="E11" s="77">
        <v>0.015686132599104934</v>
      </c>
      <c r="F11" s="77">
        <v>1.7923784999999999</v>
      </c>
      <c r="G11" s="77">
        <v>0.005328902326046198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-0.45957728</v>
      </c>
      <c r="E12" s="79">
        <v>0.006097235484266926</v>
      </c>
      <c r="F12" s="116">
        <v>0.5903804599999999</v>
      </c>
      <c r="G12" s="79">
        <v>0.013511294223667111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19.897462</v>
      </c>
      <c r="D13" s="82">
        <v>0.17686074000000002</v>
      </c>
      <c r="E13" s="79">
        <v>0.0064785792408057355</v>
      </c>
      <c r="F13" s="85">
        <v>-0.49732217</v>
      </c>
      <c r="G13" s="79">
        <v>0.007141149363207267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0.30231301</v>
      </c>
      <c r="E14" s="79">
        <v>0.005435990240002607</v>
      </c>
      <c r="F14" s="85">
        <v>0.46834753000000007</v>
      </c>
      <c r="G14" s="79">
        <v>0.008487561682459777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-0.30267171</v>
      </c>
      <c r="E15" s="77">
        <v>0.008310464449318882</v>
      </c>
      <c r="F15" s="77">
        <v>0.16294292</v>
      </c>
      <c r="G15" s="77">
        <v>0.005821101186769019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-0.03756210119000001</v>
      </c>
      <c r="E16" s="79">
        <v>0.0051897255750118325</v>
      </c>
      <c r="F16" s="79">
        <v>-0.051601805</v>
      </c>
      <c r="G16" s="79">
        <v>0.005541283101639884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-0.25099998712539673</v>
      </c>
      <c r="D17" s="86">
        <v>0.19701248</v>
      </c>
      <c r="E17" s="79">
        <v>0.003307855193565202</v>
      </c>
      <c r="F17" s="79">
        <v>0.0019005502999999997</v>
      </c>
      <c r="G17" s="79">
        <v>0.004327353447431254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92.06099700927734</v>
      </c>
      <c r="D18" s="82">
        <v>-0.027525869</v>
      </c>
      <c r="E18" s="79">
        <v>0.0019651428535334726</v>
      </c>
      <c r="F18" s="85">
        <v>0.17098359000000002</v>
      </c>
      <c r="G18" s="79">
        <v>0.0029446155945032793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-0.43799999356269836</v>
      </c>
      <c r="D19" s="82">
        <v>-0.13100752</v>
      </c>
      <c r="E19" s="79">
        <v>0.0019381481882458926</v>
      </c>
      <c r="F19" s="79">
        <v>-0.018057736</v>
      </c>
      <c r="G19" s="79">
        <v>0.0011521763360891999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0.1640564</v>
      </c>
      <c r="D20" s="88">
        <v>-0.008170275900000001</v>
      </c>
      <c r="E20" s="89">
        <v>0.0020450016155202943</v>
      </c>
      <c r="F20" s="89">
        <v>0.00244308917</v>
      </c>
      <c r="G20" s="89">
        <v>0.0013051641314291756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1.3779395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-0.26924590096097833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-2.0904195000000003</v>
      </c>
      <c r="I25" s="101" t="s">
        <v>49</v>
      </c>
      <c r="J25" s="102"/>
      <c r="K25" s="101"/>
      <c r="L25" s="104">
        <v>15.765977948732084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6.680829164181792</v>
      </c>
      <c r="I26" s="106" t="s">
        <v>53</v>
      </c>
      <c r="J26" s="107"/>
      <c r="K26" s="106"/>
      <c r="L26" s="109">
        <v>0.3437449042712495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HCMQAP020_pos5res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2" sqref="B2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120</v>
      </c>
      <c r="B1" s="132" t="s">
        <v>129</v>
      </c>
      <c r="C1" s="122" t="s">
        <v>73</v>
      </c>
      <c r="D1" s="122" t="s">
        <v>76</v>
      </c>
      <c r="E1" s="122" t="s">
        <v>78</v>
      </c>
      <c r="F1" s="129" t="s">
        <v>81</v>
      </c>
      <c r="G1" s="165" t="s">
        <v>121</v>
      </c>
    </row>
    <row r="2" spans="1:7" ht="13.5" thickBot="1">
      <c r="A2" s="141" t="s">
        <v>90</v>
      </c>
      <c r="B2" s="133">
        <v>-2.2515487000000003</v>
      </c>
      <c r="C2" s="124">
        <v>-3.7583783999999993</v>
      </c>
      <c r="D2" s="124">
        <v>-3.7570909</v>
      </c>
      <c r="E2" s="124">
        <v>-3.7572210000000004</v>
      </c>
      <c r="F2" s="130">
        <v>-2.0904195000000003</v>
      </c>
      <c r="G2" s="166">
        <v>3.116230136070535</v>
      </c>
    </row>
    <row r="3" spans="1:7" ht="14.25" thickBot="1" thickTop="1">
      <c r="A3" s="149" t="s">
        <v>89</v>
      </c>
      <c r="B3" s="150" t="s">
        <v>84</v>
      </c>
      <c r="C3" s="151" t="s">
        <v>85</v>
      </c>
      <c r="D3" s="151" t="s">
        <v>86</v>
      </c>
      <c r="E3" s="151" t="s">
        <v>87</v>
      </c>
      <c r="F3" s="152" t="s">
        <v>88</v>
      </c>
      <c r="G3" s="160" t="s">
        <v>122</v>
      </c>
    </row>
    <row r="4" spans="1:7" ht="12.75">
      <c r="A4" s="146" t="s">
        <v>91</v>
      </c>
      <c r="B4" s="147">
        <v>-1.6259179</v>
      </c>
      <c r="C4" s="148">
        <v>-0.173804732</v>
      </c>
      <c r="D4" s="148">
        <v>-0.32944302</v>
      </c>
      <c r="E4" s="148">
        <v>0.07778682700000002</v>
      </c>
      <c r="F4" s="153">
        <v>-1.16435224</v>
      </c>
      <c r="G4" s="161">
        <v>-0.4927118312940209</v>
      </c>
    </row>
    <row r="5" spans="1:7" ht="12.75">
      <c r="A5" s="141" t="s">
        <v>93</v>
      </c>
      <c r="B5" s="135">
        <v>-0.3151044187</v>
      </c>
      <c r="C5" s="119">
        <v>-0.34697769999999994</v>
      </c>
      <c r="D5" s="119">
        <v>-0.5261020399999999</v>
      </c>
      <c r="E5" s="119">
        <v>-0.34700216000000006</v>
      </c>
      <c r="F5" s="154">
        <v>-6.356460700000001</v>
      </c>
      <c r="G5" s="162">
        <v>-1.1900095557687904</v>
      </c>
    </row>
    <row r="6" spans="1:7" ht="12.75">
      <c r="A6" s="141" t="s">
        <v>95</v>
      </c>
      <c r="B6" s="135">
        <v>0.52671807</v>
      </c>
      <c r="C6" s="119">
        <v>-0.7265749300000001</v>
      </c>
      <c r="D6" s="119">
        <v>-0.47120576000000003</v>
      </c>
      <c r="E6" s="119">
        <v>-0.93583362</v>
      </c>
      <c r="F6" s="155">
        <v>-0.45492369000000005</v>
      </c>
      <c r="G6" s="162">
        <v>-0.498396432570079</v>
      </c>
    </row>
    <row r="7" spans="1:7" ht="12.75">
      <c r="A7" s="141" t="s">
        <v>97</v>
      </c>
      <c r="B7" s="134">
        <v>4.5045219</v>
      </c>
      <c r="C7" s="118">
        <v>5.0125063</v>
      </c>
      <c r="D7" s="118">
        <v>5.4918833000000005</v>
      </c>
      <c r="E7" s="118">
        <v>5.291894999999999</v>
      </c>
      <c r="F7" s="156">
        <v>15.663762000000002</v>
      </c>
      <c r="G7" s="163">
        <v>6.547770683431624</v>
      </c>
    </row>
    <row r="8" spans="1:7" ht="12.75">
      <c r="A8" s="141" t="s">
        <v>99</v>
      </c>
      <c r="B8" s="135">
        <v>-0.15828683799999999</v>
      </c>
      <c r="C8" s="119">
        <v>-0.076171598</v>
      </c>
      <c r="D8" s="119">
        <v>-2.8759999999999897E-05</v>
      </c>
      <c r="E8" s="119">
        <v>-0.14899027932000003</v>
      </c>
      <c r="F8" s="155">
        <v>-0.45957728</v>
      </c>
      <c r="G8" s="162">
        <v>-0.13854154933986598</v>
      </c>
    </row>
    <row r="9" spans="1:7" ht="12.75">
      <c r="A9" s="141" t="s">
        <v>101</v>
      </c>
      <c r="B9" s="135">
        <v>0.2687397399999999</v>
      </c>
      <c r="C9" s="119">
        <v>0.131130037</v>
      </c>
      <c r="D9" s="119">
        <v>0.151727894</v>
      </c>
      <c r="E9" s="119">
        <v>0.0747851241</v>
      </c>
      <c r="F9" s="155">
        <v>0.17686074000000002</v>
      </c>
      <c r="G9" s="162">
        <v>0.1484931469457023</v>
      </c>
    </row>
    <row r="10" spans="1:7" ht="12.75">
      <c r="A10" s="141" t="s">
        <v>103</v>
      </c>
      <c r="B10" s="135">
        <v>0.003127249</v>
      </c>
      <c r="C10" s="119">
        <v>0.054869787999999996</v>
      </c>
      <c r="D10" s="119">
        <v>-0.01060947944</v>
      </c>
      <c r="E10" s="119">
        <v>-0.05129359299999999</v>
      </c>
      <c r="F10" s="155">
        <v>0.30231301</v>
      </c>
      <c r="G10" s="162">
        <v>0.03923502055566482</v>
      </c>
    </row>
    <row r="11" spans="1:7" ht="12.75">
      <c r="A11" s="141" t="s">
        <v>105</v>
      </c>
      <c r="B11" s="134">
        <v>-0.40094767000000003</v>
      </c>
      <c r="C11" s="118">
        <v>-0.10082258400000002</v>
      </c>
      <c r="D11" s="118">
        <v>-0.08875627</v>
      </c>
      <c r="E11" s="118">
        <v>-0.064831129</v>
      </c>
      <c r="F11" s="157">
        <v>-0.30267171</v>
      </c>
      <c r="G11" s="162">
        <v>-0.15955800284995744</v>
      </c>
    </row>
    <row r="12" spans="1:7" ht="12.75">
      <c r="A12" s="141" t="s">
        <v>107</v>
      </c>
      <c r="B12" s="135">
        <v>-0.006719016699999999</v>
      </c>
      <c r="C12" s="119">
        <v>-0.0483831676</v>
      </c>
      <c r="D12" s="119">
        <v>-0.049242635</v>
      </c>
      <c r="E12" s="119">
        <v>-0.04037455499999999</v>
      </c>
      <c r="F12" s="155">
        <v>-0.03756210119000001</v>
      </c>
      <c r="G12" s="162">
        <v>-0.0392065043176134</v>
      </c>
    </row>
    <row r="13" spans="1:7" ht="12.75">
      <c r="A13" s="141" t="s">
        <v>109</v>
      </c>
      <c r="B13" s="136">
        <v>0.16227980999999997</v>
      </c>
      <c r="C13" s="119">
        <v>0.10098737899999999</v>
      </c>
      <c r="D13" s="120">
        <v>0.20574130999999998</v>
      </c>
      <c r="E13" s="119">
        <v>0.14438517</v>
      </c>
      <c r="F13" s="154">
        <v>0.19701248</v>
      </c>
      <c r="G13" s="163">
        <v>0.158328419763453</v>
      </c>
    </row>
    <row r="14" spans="1:7" ht="12.75">
      <c r="A14" s="141" t="s">
        <v>111</v>
      </c>
      <c r="B14" s="135">
        <v>-0.0026637035600000003</v>
      </c>
      <c r="C14" s="119">
        <v>0.05418138100000001</v>
      </c>
      <c r="D14" s="119">
        <v>0.037079526</v>
      </c>
      <c r="E14" s="119">
        <v>0.036214778</v>
      </c>
      <c r="F14" s="155">
        <v>-0.027525869</v>
      </c>
      <c r="G14" s="162">
        <v>0.026607955246390622</v>
      </c>
    </row>
    <row r="15" spans="1:7" ht="12.75">
      <c r="A15" s="141" t="s">
        <v>113</v>
      </c>
      <c r="B15" s="136">
        <v>-0.19253691</v>
      </c>
      <c r="C15" s="120">
        <v>-0.17426454</v>
      </c>
      <c r="D15" s="120">
        <v>-0.18145104</v>
      </c>
      <c r="E15" s="120">
        <v>-0.18131155</v>
      </c>
      <c r="F15" s="155">
        <v>-0.13100752</v>
      </c>
      <c r="G15" s="162">
        <v>-0.17453309025433883</v>
      </c>
    </row>
    <row r="16" spans="1:7" ht="12.75">
      <c r="A16" s="141" t="s">
        <v>115</v>
      </c>
      <c r="B16" s="135">
        <v>-0.0028748478</v>
      </c>
      <c r="C16" s="119">
        <v>-0.0013130473</v>
      </c>
      <c r="D16" s="119">
        <v>-0.001557284</v>
      </c>
      <c r="E16" s="119">
        <v>-0.0019511141</v>
      </c>
      <c r="F16" s="155">
        <v>-0.008170275900000001</v>
      </c>
      <c r="G16" s="162">
        <v>-0.002668564087652505</v>
      </c>
    </row>
    <row r="17" spans="1:7" ht="12.75">
      <c r="A17" s="141" t="s">
        <v>92</v>
      </c>
      <c r="B17" s="134">
        <v>0.7264771000000001</v>
      </c>
      <c r="C17" s="118">
        <v>1.0861138700000001</v>
      </c>
      <c r="D17" s="118">
        <v>-0.16175223</v>
      </c>
      <c r="E17" s="118">
        <v>0.12214459</v>
      </c>
      <c r="F17" s="156">
        <v>6.5785836</v>
      </c>
      <c r="G17" s="162">
        <v>1.237358556772155</v>
      </c>
    </row>
    <row r="18" spans="1:7" ht="12.75">
      <c r="A18" s="141" t="s">
        <v>94</v>
      </c>
      <c r="B18" s="135">
        <v>-0.393330278</v>
      </c>
      <c r="C18" s="119">
        <v>-0.37486918</v>
      </c>
      <c r="D18" s="119">
        <v>1.48501139</v>
      </c>
      <c r="E18" s="119">
        <v>-0.31953629999999994</v>
      </c>
      <c r="F18" s="155">
        <v>0.29956083</v>
      </c>
      <c r="G18" s="162">
        <v>0.17358430083962362</v>
      </c>
    </row>
    <row r="19" spans="1:7" ht="12.75">
      <c r="A19" s="141" t="s">
        <v>96</v>
      </c>
      <c r="B19" s="135">
        <v>-2.0853960000000002</v>
      </c>
      <c r="C19" s="120">
        <v>-2.6111747</v>
      </c>
      <c r="D19" s="120">
        <v>-3.6214141</v>
      </c>
      <c r="E19" s="120">
        <v>-3.1664022</v>
      </c>
      <c r="F19" s="154">
        <v>-13.952786</v>
      </c>
      <c r="G19" s="163">
        <v>-4.430400061464461</v>
      </c>
    </row>
    <row r="20" spans="1:7" ht="12.75">
      <c r="A20" s="141" t="s">
        <v>98</v>
      </c>
      <c r="B20" s="134">
        <v>0.44557316999999996</v>
      </c>
      <c r="C20" s="118">
        <v>0.281891788</v>
      </c>
      <c r="D20" s="118">
        <v>0.0631042</v>
      </c>
      <c r="E20" s="118">
        <v>-0.11662292999999999</v>
      </c>
      <c r="F20" s="157">
        <v>1.7923784999999999</v>
      </c>
      <c r="G20" s="162">
        <v>0.3591765238093397</v>
      </c>
    </row>
    <row r="21" spans="1:7" ht="12.75">
      <c r="A21" s="141" t="s">
        <v>100</v>
      </c>
      <c r="B21" s="135">
        <v>0.25159734</v>
      </c>
      <c r="C21" s="119">
        <v>0.08735782</v>
      </c>
      <c r="D21" s="119">
        <v>-0.07681751</v>
      </c>
      <c r="E21" s="119">
        <v>0.03836406</v>
      </c>
      <c r="F21" s="158">
        <v>0.5903804599999999</v>
      </c>
      <c r="G21" s="162">
        <v>0.1270909714521209</v>
      </c>
    </row>
    <row r="22" spans="1:7" ht="12.75">
      <c r="A22" s="141" t="s">
        <v>102</v>
      </c>
      <c r="B22" s="135">
        <v>-0.05471157</v>
      </c>
      <c r="C22" s="119">
        <v>-0.11083670999999999</v>
      </c>
      <c r="D22" s="119">
        <v>0.01699844</v>
      </c>
      <c r="E22" s="119">
        <v>-0.12893598</v>
      </c>
      <c r="F22" s="154">
        <v>-0.49732217</v>
      </c>
      <c r="G22" s="162">
        <v>-0.12808095101940412</v>
      </c>
    </row>
    <row r="23" spans="1:7" ht="12.75">
      <c r="A23" s="141" t="s">
        <v>104</v>
      </c>
      <c r="B23" s="136">
        <v>0.46913424</v>
      </c>
      <c r="C23" s="119">
        <v>0.053807196</v>
      </c>
      <c r="D23" s="119">
        <v>0.08898062200000001</v>
      </c>
      <c r="E23" s="119">
        <v>0.029416942</v>
      </c>
      <c r="F23" s="154">
        <v>0.46834753000000007</v>
      </c>
      <c r="G23" s="162">
        <v>0.17178623780520155</v>
      </c>
    </row>
    <row r="24" spans="1:7" ht="12.75">
      <c r="A24" s="141" t="s">
        <v>106</v>
      </c>
      <c r="B24" s="134">
        <v>-0.03948809599999999</v>
      </c>
      <c r="C24" s="118">
        <v>0.081204998</v>
      </c>
      <c r="D24" s="118">
        <v>0.009280324</v>
      </c>
      <c r="E24" s="118">
        <v>0.024066248000000005</v>
      </c>
      <c r="F24" s="157">
        <v>0.16294292</v>
      </c>
      <c r="G24" s="162">
        <v>0.04368959012598115</v>
      </c>
    </row>
    <row r="25" spans="1:7" ht="12.75">
      <c r="A25" s="141" t="s">
        <v>108</v>
      </c>
      <c r="B25" s="135">
        <v>-0.04691841199999999</v>
      </c>
      <c r="C25" s="119">
        <v>-0.031665145389999996</v>
      </c>
      <c r="D25" s="119">
        <v>-0.100629912</v>
      </c>
      <c r="E25" s="119">
        <v>-0.061299556</v>
      </c>
      <c r="F25" s="155">
        <v>-0.051601805</v>
      </c>
      <c r="G25" s="162">
        <v>-0.06025811023375082</v>
      </c>
    </row>
    <row r="26" spans="1:7" ht="12.75">
      <c r="A26" s="141" t="s">
        <v>110</v>
      </c>
      <c r="B26" s="135">
        <v>-0.008050602600000002</v>
      </c>
      <c r="C26" s="119">
        <v>-0.09237366899999999</v>
      </c>
      <c r="D26" s="119">
        <v>-0.07371729899999999</v>
      </c>
      <c r="E26" s="119">
        <v>-0.081066569</v>
      </c>
      <c r="F26" s="155">
        <v>0.0019005502999999997</v>
      </c>
      <c r="G26" s="162">
        <v>-0.060384041533727645</v>
      </c>
    </row>
    <row r="27" spans="1:7" ht="12.75">
      <c r="A27" s="141" t="s">
        <v>112</v>
      </c>
      <c r="B27" s="136">
        <v>0.18723324000000002</v>
      </c>
      <c r="C27" s="120">
        <v>0.15803985</v>
      </c>
      <c r="D27" s="120">
        <v>0.20413471000000002</v>
      </c>
      <c r="E27" s="120">
        <v>0.17094407</v>
      </c>
      <c r="F27" s="154">
        <v>0.17098359000000002</v>
      </c>
      <c r="G27" s="163">
        <v>0.17817828410135528</v>
      </c>
    </row>
    <row r="28" spans="1:7" ht="12.75">
      <c r="A28" s="141" t="s">
        <v>114</v>
      </c>
      <c r="B28" s="135">
        <v>-0.0078939686</v>
      </c>
      <c r="C28" s="119">
        <v>0.0031797769449999997</v>
      </c>
      <c r="D28" s="119">
        <v>0.0024642515</v>
      </c>
      <c r="E28" s="119">
        <v>0.0010186094400000002</v>
      </c>
      <c r="F28" s="155">
        <v>-0.018057736</v>
      </c>
      <c r="G28" s="162">
        <v>-0.0019523664605146029</v>
      </c>
    </row>
    <row r="29" spans="1:7" ht="13.5" thickBot="1">
      <c r="A29" s="142" t="s">
        <v>116</v>
      </c>
      <c r="B29" s="137">
        <v>-0.00380357279</v>
      </c>
      <c r="C29" s="121">
        <v>0.0012164584509999998</v>
      </c>
      <c r="D29" s="121">
        <v>-0.00175078379</v>
      </c>
      <c r="E29" s="121">
        <v>-0.00030922724000000004</v>
      </c>
      <c r="F29" s="159">
        <v>0.00244308917</v>
      </c>
      <c r="G29" s="164">
        <v>-0.0004242568537706894</v>
      </c>
    </row>
    <row r="30" spans="1:7" ht="13.5" thickTop="1">
      <c r="A30" s="143" t="s">
        <v>117</v>
      </c>
      <c r="B30" s="138">
        <v>-0.1941635974140483</v>
      </c>
      <c r="C30" s="127">
        <v>-0.27669808854751893</v>
      </c>
      <c r="D30" s="127">
        <v>-0.2964559990323371</v>
      </c>
      <c r="E30" s="127">
        <v>-0.316226823996766</v>
      </c>
      <c r="F30" s="123">
        <v>-0.26924590096097833</v>
      </c>
      <c r="G30" s="165" t="s">
        <v>128</v>
      </c>
    </row>
    <row r="31" spans="1:7" ht="13.5" thickBot="1">
      <c r="A31" s="144" t="s">
        <v>118</v>
      </c>
      <c r="B31" s="133">
        <v>19.955445</v>
      </c>
      <c r="C31" s="124">
        <v>19.921876</v>
      </c>
      <c r="D31" s="124">
        <v>19.89441</v>
      </c>
      <c r="E31" s="124">
        <v>19.885254</v>
      </c>
      <c r="F31" s="125">
        <v>19.897462</v>
      </c>
      <c r="G31" s="167">
        <v>-209.89</v>
      </c>
    </row>
    <row r="32" spans="1:7" ht="15.75" thickBot="1" thickTop="1">
      <c r="A32" s="145" t="s">
        <v>119</v>
      </c>
      <c r="B32" s="139">
        <v>-0.4220000058412552</v>
      </c>
      <c r="C32" s="128">
        <v>0.3734999895095825</v>
      </c>
      <c r="D32" s="128">
        <v>-0.4104999899864197</v>
      </c>
      <c r="E32" s="128">
        <v>0.392999991774559</v>
      </c>
      <c r="F32" s="126">
        <v>-0.34449999034404755</v>
      </c>
      <c r="G32" s="131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51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130</v>
      </c>
      <c r="B1" s="168" t="s">
        <v>131</v>
      </c>
      <c r="C1" s="168" t="s">
        <v>132</v>
      </c>
      <c r="D1" s="168" t="s">
        <v>133</v>
      </c>
      <c r="E1" s="168" t="s">
        <v>134</v>
      </c>
    </row>
    <row r="3" spans="1:8" ht="12.75">
      <c r="A3" s="168" t="s">
        <v>135</v>
      </c>
      <c r="B3" s="168" t="s">
        <v>84</v>
      </c>
      <c r="C3" s="168" t="s">
        <v>85</v>
      </c>
      <c r="D3" s="168" t="s">
        <v>86</v>
      </c>
      <c r="E3" s="168" t="s">
        <v>87</v>
      </c>
      <c r="F3" s="168" t="s">
        <v>88</v>
      </c>
      <c r="G3" s="168" t="s">
        <v>136</v>
      </c>
      <c r="H3"/>
    </row>
    <row r="4" spans="1:8" ht="12.75">
      <c r="A4" s="168" t="s">
        <v>137</v>
      </c>
      <c r="B4" s="168">
        <v>0.002251</v>
      </c>
      <c r="C4" s="168">
        <v>0.003757</v>
      </c>
      <c r="D4" s="168">
        <v>0.003756</v>
      </c>
      <c r="E4" s="168">
        <v>0.003756</v>
      </c>
      <c r="F4" s="168">
        <v>0.00209</v>
      </c>
      <c r="G4" s="168">
        <v>0.011705</v>
      </c>
      <c r="H4"/>
    </row>
    <row r="5" spans="1:8" ht="12.75">
      <c r="A5" s="168" t="s">
        <v>138</v>
      </c>
      <c r="B5" s="168">
        <v>1.660313</v>
      </c>
      <c r="C5" s="168">
        <v>0.319432</v>
      </c>
      <c r="D5" s="168">
        <v>-0.778103</v>
      </c>
      <c r="E5" s="168">
        <v>-0.381114</v>
      </c>
      <c r="F5" s="168">
        <v>-0.325068</v>
      </c>
      <c r="G5" s="168">
        <v>-4.751529</v>
      </c>
      <c r="H5"/>
    </row>
    <row r="6" spans="1:8" ht="12.75">
      <c r="A6" s="168" t="s">
        <v>139</v>
      </c>
      <c r="B6" s="169">
        <v>-147.9458</v>
      </c>
      <c r="C6" s="169">
        <v>-301.1302</v>
      </c>
      <c r="D6" s="169">
        <v>-240.1868</v>
      </c>
      <c r="E6" s="169">
        <v>-257.3178</v>
      </c>
      <c r="F6" s="169">
        <v>-222.6224</v>
      </c>
      <c r="G6" s="169">
        <v>1223.43</v>
      </c>
      <c r="H6"/>
    </row>
    <row r="7" spans="1:8" ht="12.75">
      <c r="A7" s="168" t="s">
        <v>140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  <c r="H7"/>
    </row>
    <row r="8" spans="1:8" ht="12.75">
      <c r="A8" s="168" t="s">
        <v>91</v>
      </c>
      <c r="B8" s="169">
        <v>-1.608885</v>
      </c>
      <c r="C8" s="169">
        <v>-0.1727493</v>
      </c>
      <c r="D8" s="169">
        <v>-0.3435377</v>
      </c>
      <c r="E8" s="169">
        <v>0.09033747</v>
      </c>
      <c r="F8" s="169">
        <v>-1.107964</v>
      </c>
      <c r="G8" s="169">
        <v>1.202243</v>
      </c>
      <c r="H8"/>
    </row>
    <row r="9" spans="1:8" ht="12.75">
      <c r="A9" s="168" t="s">
        <v>93</v>
      </c>
      <c r="B9" s="169">
        <v>-0.4083868</v>
      </c>
      <c r="C9" s="169">
        <v>-0.4642528</v>
      </c>
      <c r="D9" s="169">
        <v>-0.4186513</v>
      </c>
      <c r="E9" s="169">
        <v>-0.4181492</v>
      </c>
      <c r="F9" s="169">
        <v>-5.342903</v>
      </c>
      <c r="G9" s="169">
        <v>1.087307</v>
      </c>
      <c r="H9"/>
    </row>
    <row r="10" spans="1:8" ht="12.75">
      <c r="A10" s="168" t="s">
        <v>141</v>
      </c>
      <c r="B10" s="169">
        <v>0.3600713</v>
      </c>
      <c r="C10" s="169">
        <v>-0.558096</v>
      </c>
      <c r="D10" s="169">
        <v>-0.4960362</v>
      </c>
      <c r="E10" s="169">
        <v>-0.906405</v>
      </c>
      <c r="F10" s="169">
        <v>-0.8137052</v>
      </c>
      <c r="G10" s="169">
        <v>4.275024</v>
      </c>
      <c r="H10"/>
    </row>
    <row r="11" spans="1:8" ht="12.75">
      <c r="A11" s="168" t="s">
        <v>142</v>
      </c>
      <c r="B11" s="169">
        <v>4.516633</v>
      </c>
      <c r="C11" s="169">
        <v>5.010699</v>
      </c>
      <c r="D11" s="169">
        <v>5.490973</v>
      </c>
      <c r="E11" s="169">
        <v>5.287677</v>
      </c>
      <c r="F11" s="169">
        <v>15.59278</v>
      </c>
      <c r="G11" s="169">
        <v>6.538416</v>
      </c>
      <c r="H11"/>
    </row>
    <row r="12" spans="1:8" ht="12.75">
      <c r="A12" s="168" t="s">
        <v>99</v>
      </c>
      <c r="B12" s="169">
        <v>-0.1942977</v>
      </c>
      <c r="C12" s="169">
        <v>-0.08772436</v>
      </c>
      <c r="D12" s="169">
        <v>-0.01042976</v>
      </c>
      <c r="E12" s="169">
        <v>-0.1605389</v>
      </c>
      <c r="F12" s="169">
        <v>-0.4042588</v>
      </c>
      <c r="G12" s="169">
        <v>0.1146215</v>
      </c>
      <c r="H12"/>
    </row>
    <row r="13" spans="1:8" ht="12.75">
      <c r="A13" s="168" t="s">
        <v>101</v>
      </c>
      <c r="B13" s="169">
        <v>0.3013404</v>
      </c>
      <c r="C13" s="169">
        <v>0.1379691</v>
      </c>
      <c r="D13" s="169">
        <v>0.1463478</v>
      </c>
      <c r="E13" s="169">
        <v>0.0754337</v>
      </c>
      <c r="F13" s="169">
        <v>0.1031285</v>
      </c>
      <c r="G13" s="169">
        <v>-0.1438366</v>
      </c>
      <c r="H13"/>
    </row>
    <row r="14" spans="1:8" ht="12.75">
      <c r="A14" s="168" t="s">
        <v>103</v>
      </c>
      <c r="B14" s="169">
        <v>0.02536196</v>
      </c>
      <c r="C14" s="169">
        <v>0.05397892</v>
      </c>
      <c r="D14" s="169">
        <v>-0.01250824</v>
      </c>
      <c r="E14" s="169">
        <v>-0.05252335</v>
      </c>
      <c r="F14" s="169">
        <v>0.2786216</v>
      </c>
      <c r="G14" s="169">
        <v>-0.1674236</v>
      </c>
      <c r="H14"/>
    </row>
    <row r="15" spans="1:8" ht="12.75">
      <c r="A15" s="168" t="s">
        <v>105</v>
      </c>
      <c r="B15" s="169">
        <v>-0.4030428</v>
      </c>
      <c r="C15" s="169">
        <v>-0.103725</v>
      </c>
      <c r="D15" s="169">
        <v>-0.07696422</v>
      </c>
      <c r="E15" s="169">
        <v>-0.06422669</v>
      </c>
      <c r="F15" s="169">
        <v>-0.2901442</v>
      </c>
      <c r="G15" s="169">
        <v>-0.1559025</v>
      </c>
      <c r="H15"/>
    </row>
    <row r="16" spans="1:8" ht="12.75">
      <c r="A16" s="168" t="s">
        <v>107</v>
      </c>
      <c r="B16" s="169">
        <v>-0.02410771</v>
      </c>
      <c r="C16" s="169">
        <v>-0.04840927</v>
      </c>
      <c r="D16" s="169">
        <v>-0.04416413</v>
      </c>
      <c r="E16" s="169">
        <v>-0.04182905</v>
      </c>
      <c r="F16" s="169">
        <v>-0.04163692</v>
      </c>
      <c r="G16" s="169">
        <v>-0.05457593</v>
      </c>
      <c r="H16"/>
    </row>
    <row r="17" spans="1:8" ht="12.75">
      <c r="A17" s="168" t="s">
        <v>143</v>
      </c>
      <c r="B17" s="169">
        <v>0.1812711</v>
      </c>
      <c r="C17" s="169">
        <v>0.122008</v>
      </c>
      <c r="D17" s="169">
        <v>0.1864927</v>
      </c>
      <c r="E17" s="169">
        <v>0.1537416</v>
      </c>
      <c r="F17" s="169">
        <v>0.1574407</v>
      </c>
      <c r="G17" s="169">
        <v>-0.1584532</v>
      </c>
      <c r="H17"/>
    </row>
    <row r="18" spans="1:8" ht="12.75">
      <c r="A18" s="168" t="s">
        <v>144</v>
      </c>
      <c r="B18" s="169">
        <v>9.793238E-05</v>
      </c>
      <c r="C18" s="169">
        <v>0.04947994</v>
      </c>
      <c r="D18" s="169">
        <v>0.0392978</v>
      </c>
      <c r="E18" s="169">
        <v>0.03602492</v>
      </c>
      <c r="F18" s="169">
        <v>-0.02430423</v>
      </c>
      <c r="G18" s="169">
        <v>-0.1788665</v>
      </c>
      <c r="H18"/>
    </row>
    <row r="19" spans="1:8" ht="12.75">
      <c r="A19" s="168" t="s">
        <v>113</v>
      </c>
      <c r="B19" s="169">
        <v>-0.1924769</v>
      </c>
      <c r="C19" s="169">
        <v>-0.174306</v>
      </c>
      <c r="D19" s="169">
        <v>-0.1814108</v>
      </c>
      <c r="E19" s="169">
        <v>-0.1812462</v>
      </c>
      <c r="F19" s="169">
        <v>-0.1311128</v>
      </c>
      <c r="G19" s="169">
        <v>-0.1745225</v>
      </c>
      <c r="H19"/>
    </row>
    <row r="20" spans="1:8" ht="12.75">
      <c r="A20" s="168" t="s">
        <v>115</v>
      </c>
      <c r="B20" s="169">
        <v>-0.002894673</v>
      </c>
      <c r="C20" s="169">
        <v>-0.001241898</v>
      </c>
      <c r="D20" s="169">
        <v>-0.001656972</v>
      </c>
      <c r="E20" s="169">
        <v>-0.001860378</v>
      </c>
      <c r="F20" s="169">
        <v>-0.00812246</v>
      </c>
      <c r="G20" s="169">
        <v>-0.0004215434</v>
      </c>
      <c r="H20"/>
    </row>
    <row r="21" spans="1:8" ht="12.75">
      <c r="A21" s="168" t="s">
        <v>145</v>
      </c>
      <c r="B21" s="169">
        <v>-1141.082</v>
      </c>
      <c r="C21" s="169">
        <v>-1133.572</v>
      </c>
      <c r="D21" s="169">
        <v>-1298.97</v>
      </c>
      <c r="E21" s="169">
        <v>-1176.82</v>
      </c>
      <c r="F21" s="169">
        <v>-1421.665</v>
      </c>
      <c r="G21" s="169">
        <v>-243.318</v>
      </c>
      <c r="H21"/>
    </row>
    <row r="22" spans="1:8" ht="12.75">
      <c r="A22" s="168" t="s">
        <v>146</v>
      </c>
      <c r="B22" s="169">
        <v>33.20639</v>
      </c>
      <c r="C22" s="169">
        <v>6.388644</v>
      </c>
      <c r="D22" s="169">
        <v>-15.56208</v>
      </c>
      <c r="E22" s="169">
        <v>-7.622274</v>
      </c>
      <c r="F22" s="169">
        <v>-6.501371</v>
      </c>
      <c r="G22" s="169">
        <v>0</v>
      </c>
      <c r="H22"/>
    </row>
    <row r="23" spans="1:8" ht="12.75">
      <c r="A23" s="168" t="s">
        <v>92</v>
      </c>
      <c r="B23" s="169">
        <v>0.7472586</v>
      </c>
      <c r="C23" s="169">
        <v>1.096402</v>
      </c>
      <c r="D23" s="169">
        <v>-0.166783</v>
      </c>
      <c r="E23" s="169">
        <v>0.1343469</v>
      </c>
      <c r="F23" s="169">
        <v>6.262214</v>
      </c>
      <c r="G23" s="169">
        <v>0.482852</v>
      </c>
      <c r="H23"/>
    </row>
    <row r="24" spans="1:8" ht="12.75">
      <c r="A24" s="168" t="s">
        <v>94</v>
      </c>
      <c r="B24" s="169">
        <v>-0.3202923</v>
      </c>
      <c r="C24" s="169">
        <v>-0.4096517</v>
      </c>
      <c r="D24" s="169">
        <v>1.483894</v>
      </c>
      <c r="E24" s="169">
        <v>-0.3143212</v>
      </c>
      <c r="F24" s="169">
        <v>0.3907867</v>
      </c>
      <c r="G24" s="169">
        <v>-0.1889156</v>
      </c>
      <c r="H24"/>
    </row>
    <row r="25" spans="1:8" ht="12.75">
      <c r="A25" s="168" t="s">
        <v>96</v>
      </c>
      <c r="B25" s="169">
        <v>-2.271778</v>
      </c>
      <c r="C25" s="169">
        <v>-2.819252</v>
      </c>
      <c r="D25" s="169">
        <v>-3.400551</v>
      </c>
      <c r="E25" s="169">
        <v>-3.278981</v>
      </c>
      <c r="F25" s="169">
        <v>-12.41126</v>
      </c>
      <c r="G25" s="169">
        <v>-0.5286704</v>
      </c>
      <c r="H25"/>
    </row>
    <row r="26" spans="1:8" ht="12.75">
      <c r="A26" s="168" t="s">
        <v>98</v>
      </c>
      <c r="B26" s="169">
        <v>0.4986589</v>
      </c>
      <c r="C26" s="169">
        <v>0.3119606</v>
      </c>
      <c r="D26" s="169">
        <v>0.05070431</v>
      </c>
      <c r="E26" s="169">
        <v>-0.1117442</v>
      </c>
      <c r="F26" s="169">
        <v>1.718965</v>
      </c>
      <c r="G26" s="169">
        <v>0.3626853</v>
      </c>
      <c r="H26"/>
    </row>
    <row r="27" spans="1:8" ht="12.75">
      <c r="A27" s="168" t="s">
        <v>100</v>
      </c>
      <c r="B27" s="169">
        <v>0.2239268</v>
      </c>
      <c r="C27" s="169">
        <v>0.06395107</v>
      </c>
      <c r="D27" s="169">
        <v>-0.08001137</v>
      </c>
      <c r="E27" s="169">
        <v>0.0241493</v>
      </c>
      <c r="F27" s="169">
        <v>0.6004252</v>
      </c>
      <c r="G27" s="169">
        <v>0.1443979</v>
      </c>
      <c r="H27"/>
    </row>
    <row r="28" spans="1:8" ht="12.75">
      <c r="A28" s="168" t="s">
        <v>102</v>
      </c>
      <c r="B28" s="169">
        <v>-0.08962822</v>
      </c>
      <c r="C28" s="169">
        <v>-0.1117072</v>
      </c>
      <c r="D28" s="169">
        <v>0.01600975</v>
      </c>
      <c r="E28" s="169">
        <v>-0.1266558</v>
      </c>
      <c r="F28" s="169">
        <v>-0.4588453</v>
      </c>
      <c r="G28" s="169">
        <v>0.1278596</v>
      </c>
      <c r="H28"/>
    </row>
    <row r="29" spans="1:8" ht="12.75">
      <c r="A29" s="168" t="s">
        <v>104</v>
      </c>
      <c r="B29" s="169">
        <v>0.4990348</v>
      </c>
      <c r="C29" s="169">
        <v>0.06276409</v>
      </c>
      <c r="D29" s="169">
        <v>0.07881782</v>
      </c>
      <c r="E29" s="169">
        <v>0.02919956</v>
      </c>
      <c r="F29" s="169">
        <v>0.4060758</v>
      </c>
      <c r="G29" s="169">
        <v>0.03829538</v>
      </c>
      <c r="H29"/>
    </row>
    <row r="30" spans="1:8" ht="12.75">
      <c r="A30" s="168" t="s">
        <v>106</v>
      </c>
      <c r="B30" s="169">
        <v>-0.04419644</v>
      </c>
      <c r="C30" s="169">
        <v>0.07829988</v>
      </c>
      <c r="D30" s="169">
        <v>0.002576699</v>
      </c>
      <c r="E30" s="169">
        <v>0.02154222</v>
      </c>
      <c r="F30" s="169">
        <v>0.153761</v>
      </c>
      <c r="G30" s="169">
        <v>0.0388535</v>
      </c>
      <c r="H30"/>
    </row>
    <row r="31" spans="1:8" ht="12.75">
      <c r="A31" s="168" t="s">
        <v>108</v>
      </c>
      <c r="B31" s="169">
        <v>-0.05694206</v>
      </c>
      <c r="C31" s="169">
        <v>-0.04407341</v>
      </c>
      <c r="D31" s="169">
        <v>-0.07895491</v>
      </c>
      <c r="E31" s="169">
        <v>-0.06533898</v>
      </c>
      <c r="F31" s="169">
        <v>-0.007731684</v>
      </c>
      <c r="G31" s="169">
        <v>0.04139001</v>
      </c>
      <c r="H31"/>
    </row>
    <row r="32" spans="1:8" ht="12.75">
      <c r="A32" s="168" t="s">
        <v>110</v>
      </c>
      <c r="B32" s="169">
        <v>-0.02603895</v>
      </c>
      <c r="C32" s="169">
        <v>-0.08627733</v>
      </c>
      <c r="D32" s="169">
        <v>-0.07365332</v>
      </c>
      <c r="E32" s="169">
        <v>-0.08133339</v>
      </c>
      <c r="F32" s="169">
        <v>-0.01029427</v>
      </c>
      <c r="G32" s="169">
        <v>0.06317973</v>
      </c>
      <c r="H32"/>
    </row>
    <row r="33" spans="1:8" ht="12.75">
      <c r="A33" s="168" t="s">
        <v>112</v>
      </c>
      <c r="B33" s="169">
        <v>0.194291</v>
      </c>
      <c r="C33" s="169">
        <v>0.164817</v>
      </c>
      <c r="D33" s="169">
        <v>0.1984018</v>
      </c>
      <c r="E33" s="169">
        <v>0.17421</v>
      </c>
      <c r="F33" s="169">
        <v>0.160757</v>
      </c>
      <c r="G33" s="169">
        <v>0.02677916</v>
      </c>
      <c r="H33"/>
    </row>
    <row r="34" spans="1:8" ht="12.75">
      <c r="A34" s="168" t="s">
        <v>114</v>
      </c>
      <c r="B34" s="169">
        <v>-0.01223578</v>
      </c>
      <c r="C34" s="169">
        <v>0.002445216</v>
      </c>
      <c r="D34" s="169">
        <v>0.004482466</v>
      </c>
      <c r="E34" s="169">
        <v>0.002021345</v>
      </c>
      <c r="F34" s="169">
        <v>-0.01754829</v>
      </c>
      <c r="G34" s="169">
        <v>-0.001975322</v>
      </c>
      <c r="H34"/>
    </row>
    <row r="35" spans="1:8" ht="12.75">
      <c r="A35" s="168" t="s">
        <v>116</v>
      </c>
      <c r="B35" s="169">
        <v>-0.003882505</v>
      </c>
      <c r="C35" s="169">
        <v>0.001220043</v>
      </c>
      <c r="D35" s="169">
        <v>-0.001734269</v>
      </c>
      <c r="E35" s="169">
        <v>-0.0002903224</v>
      </c>
      <c r="F35" s="169">
        <v>0.002479852</v>
      </c>
      <c r="G35" s="169">
        <v>0.00265006</v>
      </c>
      <c r="H35"/>
    </row>
    <row r="36" spans="1:6" ht="12.75">
      <c r="A36" s="168" t="s">
        <v>147</v>
      </c>
      <c r="B36" s="169">
        <v>19.89746</v>
      </c>
      <c r="C36" s="169">
        <v>19.89746</v>
      </c>
      <c r="D36" s="169">
        <v>19.91272</v>
      </c>
      <c r="E36" s="169">
        <v>19.90662</v>
      </c>
      <c r="F36" s="169">
        <v>19.91882</v>
      </c>
    </row>
    <row r="37" spans="1:6" ht="12.75">
      <c r="A37" s="168" t="s">
        <v>148</v>
      </c>
      <c r="B37" s="169">
        <v>-0.3463745</v>
      </c>
      <c r="C37" s="169">
        <v>-0.3189087</v>
      </c>
      <c r="D37" s="169">
        <v>-0.3102621</v>
      </c>
      <c r="E37" s="169">
        <v>-0.3056844</v>
      </c>
      <c r="F37" s="169">
        <v>-0.302124</v>
      </c>
    </row>
    <row r="38" spans="1:7" ht="12.75">
      <c r="A38" s="168" t="s">
        <v>149</v>
      </c>
      <c r="B38" s="169">
        <v>0.0002579465</v>
      </c>
      <c r="C38" s="169">
        <v>0.0005131523</v>
      </c>
      <c r="D38" s="169">
        <v>0.0004048801</v>
      </c>
      <c r="E38" s="169">
        <v>0.0004359152</v>
      </c>
      <c r="F38" s="169">
        <v>0.0003768867</v>
      </c>
      <c r="G38" s="169">
        <v>0.0002018749</v>
      </c>
    </row>
    <row r="39" spans="1:7" ht="12.75">
      <c r="A39" s="168" t="s">
        <v>150</v>
      </c>
      <c r="B39" s="169">
        <v>0.001938983</v>
      </c>
      <c r="C39" s="169">
        <v>0.001926744</v>
      </c>
      <c r="D39" s="169">
        <v>0.002208879</v>
      </c>
      <c r="E39" s="169">
        <v>0.002000925</v>
      </c>
      <c r="F39" s="169">
        <v>0.002417076</v>
      </c>
      <c r="G39" s="169">
        <v>0.001040859</v>
      </c>
    </row>
    <row r="40" spans="2:5" ht="12.75">
      <c r="B40" s="168" t="s">
        <v>151</v>
      </c>
      <c r="C40" s="168">
        <v>0.003756</v>
      </c>
      <c r="D40" s="168" t="s">
        <v>152</v>
      </c>
      <c r="E40" s="168">
        <v>3.11623</v>
      </c>
    </row>
    <row r="42" ht="12.75">
      <c r="A42" s="168" t="s">
        <v>153</v>
      </c>
    </row>
    <row r="50" spans="1:8" ht="12.75">
      <c r="A50" s="168" t="s">
        <v>154</v>
      </c>
      <c r="B50" s="168">
        <f>-0.017/(B7*B7+B22*B22)*(B21*B22+B6*B7)</f>
        <v>0.00025794652208106957</v>
      </c>
      <c r="C50" s="168">
        <f>-0.017/(C7*C7+C22*C22)*(C21*C22+C6*C7)</f>
        <v>0.0005131522685106534</v>
      </c>
      <c r="D50" s="168">
        <f>-0.017/(D7*D7+D22*D22)*(D21*D22+D6*D7)</f>
        <v>0.00040488008470836455</v>
      </c>
      <c r="E50" s="168">
        <f>-0.017/(E7*E7+E22*E22)*(E21*E22+E6*E7)</f>
        <v>0.0004359150991743453</v>
      </c>
      <c r="F50" s="168">
        <f>-0.017/(F7*F7+F22*F22)*(F21*F22+F6*F7)</f>
        <v>0.0003768866495257495</v>
      </c>
      <c r="G50" s="168">
        <f>(B50*B$4+C50*C$4+D50*D$4+E50*E$4+F50*F$4)/SUM(B$4:F$4)</f>
        <v>0.0004134702435727923</v>
      </c>
      <c r="H50"/>
    </row>
    <row r="51" spans="1:8" ht="12.75">
      <c r="A51" s="168" t="s">
        <v>155</v>
      </c>
      <c r="B51" s="168">
        <f>-0.017/(B7*B7+B22*B22)*(B21*B7-B6*B22)</f>
        <v>0.001938982852718864</v>
      </c>
      <c r="C51" s="168">
        <f>-0.017/(C7*C7+C22*C22)*(C21*C7-C6*C22)</f>
        <v>0.0019267445652838692</v>
      </c>
      <c r="D51" s="168">
        <f>-0.017/(D7*D7+D22*D22)*(D21*D7-D6*D22)</f>
        <v>0.002208879077626864</v>
      </c>
      <c r="E51" s="168">
        <f>-0.017/(E7*E7+E22*E22)*(E21*E7-E6*E22)</f>
        <v>0.0020009262664326647</v>
      </c>
      <c r="F51" s="168">
        <f>-0.017/(F7*F7+F22*F22)*(F21*F7-F6*F22)</f>
        <v>0.0024170755279933516</v>
      </c>
      <c r="G51" s="168">
        <f>(B51*B$4+C51*C$4+D51*D$4+E51*E$4+F51*F$4)/SUM(B$4:F$4)</f>
        <v>0.0020798940716870826</v>
      </c>
      <c r="H51"/>
    </row>
    <row r="58" ht="12.75">
      <c r="A58" s="168" t="s">
        <v>156</v>
      </c>
    </row>
    <row r="60" spans="2:6" ht="12.75">
      <c r="B60" s="168" t="s">
        <v>84</v>
      </c>
      <c r="C60" s="168" t="s">
        <v>85</v>
      </c>
      <c r="D60" s="168" t="s">
        <v>86</v>
      </c>
      <c r="E60" s="168" t="s">
        <v>87</v>
      </c>
      <c r="F60" s="168" t="s">
        <v>88</v>
      </c>
    </row>
    <row r="61" spans="1:6" ht="12.75">
      <c r="A61" s="168" t="s">
        <v>158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161</v>
      </c>
      <c r="B62" s="168">
        <f>B7+(2/0.017)*(B8*B50-B23*B51)</f>
        <v>9999.780714364455</v>
      </c>
      <c r="C62" s="168">
        <f>C7+(2/0.017)*(C8*C50-C23*C51)</f>
        <v>9999.741043142347</v>
      </c>
      <c r="D62" s="168">
        <f>D7+(2/0.017)*(D8*D50-D23*D51)</f>
        <v>10000.026977871308</v>
      </c>
      <c r="E62" s="168">
        <f>E7+(2/0.017)*(E8*E50-E23*E51)</f>
        <v>9999.97300720308</v>
      </c>
      <c r="F62" s="168">
        <f>F7+(2/0.017)*(F8*F50-F23*F51)</f>
        <v>9998.170138699976</v>
      </c>
    </row>
    <row r="63" spans="1:6" ht="12.75">
      <c r="A63" s="168" t="s">
        <v>162</v>
      </c>
      <c r="B63" s="168">
        <f>B8+(3/0.017)*(B9*B50-B24*B51)</f>
        <v>-1.517879237146929</v>
      </c>
      <c r="C63" s="168">
        <f>C8+(3/0.017)*(C9*C50-C24*C51)</f>
        <v>-0.07550309838496318</v>
      </c>
      <c r="D63" s="168">
        <f>D8+(3/0.017)*(D9*D50-D24*D51)</f>
        <v>-0.9518752265570538</v>
      </c>
      <c r="E63" s="168">
        <f>E8+(3/0.017)*(E9*E50-E24*E51)</f>
        <v>0.16915911620981677</v>
      </c>
      <c r="F63" s="168">
        <f>F8+(3/0.017)*(F9*F50-F24*F51)</f>
        <v>-1.6300045493493567</v>
      </c>
    </row>
    <row r="64" spans="1:6" ht="12.75">
      <c r="A64" s="168" t="s">
        <v>163</v>
      </c>
      <c r="B64" s="168">
        <f>B9+(4/0.017)*(B10*B50-B25*B51)</f>
        <v>0.6499232533459209</v>
      </c>
      <c r="C64" s="168">
        <f>C9+(4/0.017)*(C10*C50-C25*C51)</f>
        <v>0.7464743154632839</v>
      </c>
      <c r="D64" s="168">
        <f>D9+(4/0.017)*(D10*D50-D25*D51)</f>
        <v>1.3014830006185165</v>
      </c>
      <c r="E64" s="168">
        <f>E9+(4/0.017)*(E10*E50-E25*E51)</f>
        <v>1.032646937545064</v>
      </c>
      <c r="F64" s="168">
        <f>F9+(4/0.017)*(F10*F50-F25*F51)</f>
        <v>1.6435153978901385</v>
      </c>
    </row>
    <row r="65" spans="1:6" ht="12.75">
      <c r="A65" s="168" t="s">
        <v>164</v>
      </c>
      <c r="B65" s="168">
        <f>B10+(5/0.017)*(B11*B50-B26*B51)</f>
        <v>0.418353275709099</v>
      </c>
      <c r="C65" s="168">
        <f>C10+(5/0.017)*(C11*C50-C26*C51)</f>
        <v>0.021369637659225726</v>
      </c>
      <c r="D65" s="168">
        <f>D10+(5/0.017)*(D11*D50-D26*D51)</f>
        <v>0.12490083643142241</v>
      </c>
      <c r="E65" s="168">
        <f>E10+(5/0.017)*(E11*E50-E26*E51)</f>
        <v>-0.16270789742399716</v>
      </c>
      <c r="F65" s="168">
        <f>F10+(5/0.017)*(F11*F50-F26*F51)</f>
        <v>-0.307280971760287</v>
      </c>
    </row>
    <row r="66" spans="1:6" ht="12.75">
      <c r="A66" s="168" t="s">
        <v>165</v>
      </c>
      <c r="B66" s="168">
        <f>B11+(6/0.017)*(B12*B50-B27*B51)</f>
        <v>4.345700538319686</v>
      </c>
      <c r="C66" s="168">
        <f>C11+(6/0.017)*(C12*C50-C27*C51)</f>
        <v>4.951322530269094</v>
      </c>
      <c r="D66" s="168">
        <f>D11+(6/0.017)*(D12*D50-D27*D51)</f>
        <v>5.551859813783403</v>
      </c>
      <c r="E66" s="168">
        <f>E11+(6/0.017)*(E12*E50-E27*E51)</f>
        <v>5.245923247340894</v>
      </c>
      <c r="F66" s="168">
        <f>F11+(6/0.017)*(F12*F50-F27*F51)</f>
        <v>15.026791952241005</v>
      </c>
    </row>
    <row r="67" spans="1:6" ht="12.75">
      <c r="A67" s="168" t="s">
        <v>166</v>
      </c>
      <c r="B67" s="168">
        <f>B12+(7/0.017)*(B13*B50-B28*B51)</f>
        <v>-0.0907317571237867</v>
      </c>
      <c r="C67" s="168">
        <f>C12+(7/0.017)*(C13*C50-C28*C51)</f>
        <v>0.030052862356891766</v>
      </c>
      <c r="D67" s="168">
        <f>D12+(7/0.017)*(D13*D50-D28*D51)</f>
        <v>-0.0005928214744163086</v>
      </c>
      <c r="E67" s="168">
        <f>E12+(7/0.017)*(E13*E50-E28*E51)</f>
        <v>-0.0426458858336229</v>
      </c>
      <c r="F67" s="168">
        <f>F12+(7/0.017)*(F13*F50-F28*F51)</f>
        <v>0.06841887671780522</v>
      </c>
    </row>
    <row r="68" spans="1:6" ht="12.75">
      <c r="A68" s="168" t="s">
        <v>167</v>
      </c>
      <c r="B68" s="168">
        <f>B13+(8/0.017)*(B14*B50-B29*B51)</f>
        <v>-0.15093154858109575</v>
      </c>
      <c r="C68" s="168">
        <f>C13+(8/0.017)*(C14*C50-C29*C51)</f>
        <v>0.09409570515165527</v>
      </c>
      <c r="D68" s="168">
        <f>D13+(8/0.017)*(D14*D50-D29*D51)</f>
        <v>0.06203562549980578</v>
      </c>
      <c r="E68" s="168">
        <f>E13+(8/0.017)*(E14*E50-E29*E51)</f>
        <v>0.03716457628400216</v>
      </c>
      <c r="F68" s="168">
        <f>F13+(8/0.017)*(F14*F50-F29*F51)</f>
        <v>-0.30934543759097366</v>
      </c>
    </row>
    <row r="69" spans="1:6" ht="12.75">
      <c r="A69" s="168" t="s">
        <v>168</v>
      </c>
      <c r="B69" s="168">
        <f>B14+(9/0.017)*(B15*B50-B30*B51)</f>
        <v>0.01569101042427165</v>
      </c>
      <c r="C69" s="168">
        <f>C14+(9/0.017)*(C15*C50-C30*C51)</f>
        <v>-0.0540690379842835</v>
      </c>
      <c r="D69" s="168">
        <f>D14+(9/0.017)*(D15*D50-D30*D51)</f>
        <v>-0.03201859693011749</v>
      </c>
      <c r="E69" s="168">
        <f>E14+(9/0.017)*(E15*E50-E30*E51)</f>
        <v>-0.09016546764625583</v>
      </c>
      <c r="F69" s="168">
        <f>F14+(9/0.017)*(F15*F50-F30*F51)</f>
        <v>0.023972727582704023</v>
      </c>
    </row>
    <row r="70" spans="1:6" ht="12.75">
      <c r="A70" s="168" t="s">
        <v>169</v>
      </c>
      <c r="B70" s="168">
        <f>B15+(10/0.017)*(B16*B50-B31*B51)</f>
        <v>-0.3417538717713825</v>
      </c>
      <c r="C70" s="168">
        <f>C15+(10/0.017)*(C16*C50-C31*C51)</f>
        <v>-0.06838566089789234</v>
      </c>
      <c r="D70" s="168">
        <f>D15+(10/0.017)*(D16*D50-D31*D51)</f>
        <v>0.015106763576141685</v>
      </c>
      <c r="E70" s="168">
        <f>E15+(10/0.017)*(E16*E50-E31*E51)</f>
        <v>0.001952466955764648</v>
      </c>
      <c r="F70" s="168">
        <f>F15+(10/0.017)*(F16*F50-F31*F51)</f>
        <v>-0.2883820441698788</v>
      </c>
    </row>
    <row r="71" spans="1:6" ht="12.75">
      <c r="A71" s="168" t="s">
        <v>170</v>
      </c>
      <c r="B71" s="168">
        <f>B16+(11/0.017)*(B17*B50-B32*B51)</f>
        <v>0.03881703122751469</v>
      </c>
      <c r="C71" s="168">
        <f>C16+(11/0.017)*(C17*C50-C32*C51)</f>
        <v>0.09966565031015634</v>
      </c>
      <c r="D71" s="168">
        <f>D16+(11/0.017)*(D17*D50-D32*D51)</f>
        <v>0.10996428381833687</v>
      </c>
      <c r="E71" s="168">
        <f>E16+(11/0.017)*(E17*E50-E32*E51)</f>
        <v>0.10683944489426928</v>
      </c>
      <c r="F71" s="168">
        <f>F16+(11/0.017)*(F17*F50-F32*F51)</f>
        <v>0.012857938011352509</v>
      </c>
    </row>
    <row r="72" spans="1:6" ht="12.75">
      <c r="A72" s="168" t="s">
        <v>171</v>
      </c>
      <c r="B72" s="168">
        <f>B17+(12/0.017)*(B18*B50-B33*B51)</f>
        <v>-0.0846359513793746</v>
      </c>
      <c r="C72" s="168">
        <f>C17+(12/0.017)*(C18*C50-C33*C51)</f>
        <v>-0.08422930510090854</v>
      </c>
      <c r="D72" s="168">
        <f>D17+(12/0.017)*(D18*D50-D33*D51)</f>
        <v>-0.11162590356987562</v>
      </c>
      <c r="E72" s="168">
        <f>E17+(12/0.017)*(E18*E50-E33*E51)</f>
        <v>-0.08123079409460232</v>
      </c>
      <c r="F72" s="168">
        <f>F17+(12/0.017)*(F18*F50-F33*F51)</f>
        <v>-0.12330406503597446</v>
      </c>
    </row>
    <row r="73" spans="1:6" ht="12.75">
      <c r="A73" s="168" t="s">
        <v>172</v>
      </c>
      <c r="B73" s="168">
        <f>B18+(13/0.017)*(B19*B50-B34*B51)</f>
        <v>-0.01972613416364531</v>
      </c>
      <c r="C73" s="168">
        <f>C18+(13/0.017)*(C19*C50-C34*C51)</f>
        <v>-0.022522338670677655</v>
      </c>
      <c r="D73" s="168">
        <f>D18+(13/0.017)*(D19*D50-D34*D51)</f>
        <v>-0.024441081802918672</v>
      </c>
      <c r="E73" s="168">
        <f>E18+(13/0.017)*(E19*E50-E34*E51)</f>
        <v>-0.027485828716231883</v>
      </c>
      <c r="F73" s="168">
        <f>F18+(13/0.017)*(F19*F50-F34*F51)</f>
        <v>-0.029656499447207062</v>
      </c>
    </row>
    <row r="74" spans="1:6" ht="12.75">
      <c r="A74" s="168" t="s">
        <v>173</v>
      </c>
      <c r="B74" s="168">
        <f>B19+(14/0.017)*(B20*B50-B35*B51)</f>
        <v>-0.18689218488073142</v>
      </c>
      <c r="C74" s="168">
        <f>C19+(14/0.017)*(C20*C50-C35*C51)</f>
        <v>-0.1767667009375706</v>
      </c>
      <c r="D74" s="168">
        <f>D19+(14/0.017)*(D20*D50-D35*D51)</f>
        <v>-0.17880851660970562</v>
      </c>
      <c r="E74" s="168">
        <f>E19+(14/0.017)*(E20*E50-E35*E51)</f>
        <v>-0.1814356555307466</v>
      </c>
      <c r="F74" s="168">
        <f>F19+(14/0.017)*(F20*F50-F35*F51)</f>
        <v>-0.13857005343798423</v>
      </c>
    </row>
    <row r="75" spans="1:6" ht="12.75">
      <c r="A75" s="168" t="s">
        <v>174</v>
      </c>
      <c r="B75" s="169">
        <f>B20</f>
        <v>-0.002894673</v>
      </c>
      <c r="C75" s="169">
        <f>C20</f>
        <v>-0.001241898</v>
      </c>
      <c r="D75" s="169">
        <f>D20</f>
        <v>-0.001656972</v>
      </c>
      <c r="E75" s="169">
        <f>E20</f>
        <v>-0.001860378</v>
      </c>
      <c r="F75" s="169">
        <f>F20</f>
        <v>-0.00812246</v>
      </c>
    </row>
    <row r="78" ht="12.75">
      <c r="A78" s="168" t="s">
        <v>156</v>
      </c>
    </row>
    <row r="80" spans="2:6" ht="12.75">
      <c r="B80" s="168" t="s">
        <v>84</v>
      </c>
      <c r="C80" s="168" t="s">
        <v>85</v>
      </c>
      <c r="D80" s="168" t="s">
        <v>86</v>
      </c>
      <c r="E80" s="168" t="s">
        <v>87</v>
      </c>
      <c r="F80" s="168" t="s">
        <v>88</v>
      </c>
    </row>
    <row r="81" spans="1:6" ht="12.75">
      <c r="A81" s="168" t="s">
        <v>175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176</v>
      </c>
      <c r="B82" s="168">
        <f>B22+(2/0.017)*(B8*B51+B23*B50)</f>
        <v>32.8620549799963</v>
      </c>
      <c r="C82" s="168">
        <f>C22+(2/0.017)*(C8*C51+C23*C50)</f>
        <v>6.41567663512565</v>
      </c>
      <c r="D82" s="168">
        <f>D22+(2/0.017)*(D8*D51+D23*D50)</f>
        <v>-15.659298865067525</v>
      </c>
      <c r="E82" s="168">
        <f>E22+(2/0.017)*(E8*E51+E23*E50)</f>
        <v>-7.594118416611372</v>
      </c>
      <c r="F82" s="168">
        <f>F22+(2/0.017)*(F8*F51+F23*F50)</f>
        <v>-6.53876956673228</v>
      </c>
    </row>
    <row r="83" spans="1:6" ht="12.75">
      <c r="A83" s="168" t="s">
        <v>177</v>
      </c>
      <c r="B83" s="168">
        <f>B23+(3/0.017)*(B9*B51+B24*B50)</f>
        <v>0.5929397845921633</v>
      </c>
      <c r="C83" s="168">
        <f>C23+(3/0.017)*(C9*C51+C24*C50)</f>
        <v>0.901453130857871</v>
      </c>
      <c r="D83" s="168">
        <f>D23+(3/0.017)*(D9*D51+D24*D50)</f>
        <v>-0.22395081805406827</v>
      </c>
      <c r="E83" s="168">
        <f>E23+(3/0.017)*(E9*E51+E24*E50)</f>
        <v>-0.03748305434795379</v>
      </c>
      <c r="F83" s="168">
        <f>F23+(3/0.017)*(F9*F51+F24*F50)</f>
        <v>4.009228505935289</v>
      </c>
    </row>
    <row r="84" spans="1:6" ht="12.75">
      <c r="A84" s="168" t="s">
        <v>178</v>
      </c>
      <c r="B84" s="168">
        <f>B24+(4/0.017)*(B10*B51+B25*B50)</f>
        <v>-0.2938982194315525</v>
      </c>
      <c r="C84" s="168">
        <f>C24+(4/0.017)*(C10*C51+C25*C50)</f>
        <v>-1.0030667574611443</v>
      </c>
      <c r="D84" s="168">
        <f>D24+(4/0.017)*(D10*D51+D25*D50)</f>
        <v>0.902129444503377</v>
      </c>
      <c r="E84" s="168">
        <f>E24+(4/0.017)*(E10*E51+E25*E50)</f>
        <v>-1.0773816471368691</v>
      </c>
      <c r="F84" s="168">
        <f>F24+(4/0.017)*(F10*F51+F25*F50)</f>
        <v>-1.172607446756209</v>
      </c>
    </row>
    <row r="85" spans="1:6" ht="12.75">
      <c r="A85" s="168" t="s">
        <v>179</v>
      </c>
      <c r="B85" s="168">
        <f>B25+(5/0.017)*(B11*B51+B26*B50)</f>
        <v>0.34184001999527425</v>
      </c>
      <c r="C85" s="168">
        <f>C25+(5/0.017)*(C11*C51+C26*C50)</f>
        <v>0.06734222238213583</v>
      </c>
      <c r="D85" s="168">
        <f>D25+(5/0.017)*(D11*D51+D26*D50)</f>
        <v>0.17280915907114602</v>
      </c>
      <c r="E85" s="168">
        <f>E25+(5/0.017)*(E11*E51+E26*E50)</f>
        <v>-0.18146899597449506</v>
      </c>
      <c r="F85" s="168">
        <f>F25+(5/0.017)*(F11*F51+F26*F50)</f>
        <v>-1.1357359085628822</v>
      </c>
    </row>
    <row r="86" spans="1:6" ht="12.75">
      <c r="A86" s="168" t="s">
        <v>180</v>
      </c>
      <c r="B86" s="168">
        <f>B26+(6/0.017)*(B12*B51+B27*B50)</f>
        <v>0.38607815787224564</v>
      </c>
      <c r="C86" s="168">
        <f>C26+(6/0.017)*(C12*C51+C27*C50)</f>
        <v>0.2638879656839451</v>
      </c>
      <c r="D86" s="168">
        <f>D26+(6/0.017)*(D12*D51+D27*D50)</f>
        <v>0.031139690384034642</v>
      </c>
      <c r="E86" s="168">
        <f>E26+(6/0.017)*(E12*E51+E27*E50)</f>
        <v>-0.2214028319846056</v>
      </c>
      <c r="F86" s="168">
        <f>F26+(6/0.017)*(F12*F51+F27*F50)</f>
        <v>1.4539655374574834</v>
      </c>
    </row>
    <row r="87" spans="1:6" ht="12.75">
      <c r="A87" s="168" t="s">
        <v>181</v>
      </c>
      <c r="B87" s="168">
        <f>B27+(7/0.017)*(B13*B51+B28*B50)</f>
        <v>0.45499868621264034</v>
      </c>
      <c r="C87" s="168">
        <f>C27+(7/0.017)*(C13*C51+C28*C50)</f>
        <v>0.14980747432893732</v>
      </c>
      <c r="D87" s="168">
        <f>D27+(7/0.017)*(D13*D51+D28*D50)</f>
        <v>0.055766650993539</v>
      </c>
      <c r="E87" s="168">
        <f>E27+(7/0.017)*(E13*E51+E28*E50)</f>
        <v>0.06356592780019821</v>
      </c>
      <c r="F87" s="168">
        <f>F27+(7/0.017)*(F13*F51+F28*F50)</f>
        <v>0.631857961220422</v>
      </c>
    </row>
    <row r="88" spans="1:6" ht="12.75">
      <c r="A88" s="168" t="s">
        <v>182</v>
      </c>
      <c r="B88" s="168">
        <f>B28+(8/0.017)*(B14*B51+B29*B50)</f>
        <v>-0.005910245125287594</v>
      </c>
      <c r="C88" s="168">
        <f>C28+(8/0.017)*(C14*C51+C29*C50)</f>
        <v>-0.04760784662851786</v>
      </c>
      <c r="D88" s="168">
        <f>D28+(8/0.017)*(D14*D51+D29*D50)</f>
        <v>0.018025079884326202</v>
      </c>
      <c r="E88" s="168">
        <f>E28+(8/0.017)*(E14*E51+E29*E50)</f>
        <v>-0.17012253954013595</v>
      </c>
      <c r="F88" s="168">
        <f>F28+(8/0.017)*(F14*F51+F29*F50)</f>
        <v>-0.06990694769607497</v>
      </c>
    </row>
    <row r="89" spans="1:6" ht="12.75">
      <c r="A89" s="168" t="s">
        <v>183</v>
      </c>
      <c r="B89" s="168">
        <f>B29+(9/0.017)*(B15*B51+B30*B50)</f>
        <v>0.07926770794803134</v>
      </c>
      <c r="C89" s="168">
        <f>C29+(9/0.017)*(C15*C51+C30*C50)</f>
        <v>-0.021768049464212735</v>
      </c>
      <c r="D89" s="168">
        <f>D29+(9/0.017)*(D15*D51+D30*D50)</f>
        <v>-0.01063233356296163</v>
      </c>
      <c r="E89" s="168">
        <f>E29+(9/0.017)*(E15*E51+E30*E50)</f>
        <v>-0.0338651828549196</v>
      </c>
      <c r="F89" s="168">
        <f>F29+(9/0.017)*(F15*F51+F30*F50)</f>
        <v>0.06547875319862834</v>
      </c>
    </row>
    <row r="90" spans="1:6" ht="12.75">
      <c r="A90" s="168" t="s">
        <v>184</v>
      </c>
      <c r="B90" s="168">
        <f>B30+(10/0.017)*(B16*B51+B31*B50)</f>
        <v>-0.08033317096791215</v>
      </c>
      <c r="C90" s="168">
        <f>C30+(10/0.017)*(C16*C51+C31*C50)</f>
        <v>0.010130075173906128</v>
      </c>
      <c r="D90" s="168">
        <f>D30+(10/0.017)*(D16*D51+D31*D50)</f>
        <v>-0.07361182652207895</v>
      </c>
      <c r="E90" s="168">
        <f>E30+(10/0.017)*(E16*E51+E31*E50)</f>
        <v>-0.04444548164210342</v>
      </c>
      <c r="F90" s="168">
        <f>F30+(10/0.017)*(F16*F51+F31*F50)</f>
        <v>0.09284714772295954</v>
      </c>
    </row>
    <row r="91" spans="1:6" ht="12.75">
      <c r="A91" s="168" t="s">
        <v>185</v>
      </c>
      <c r="B91" s="168">
        <f>B31+(11/0.017)*(B17*B51+B32*B50)</f>
        <v>0.16614110929563403</v>
      </c>
      <c r="C91" s="168">
        <f>C31+(11/0.017)*(C17*C51+C32*C50)</f>
        <v>0.0793885474362784</v>
      </c>
      <c r="D91" s="168">
        <f>D31+(11/0.017)*(D17*D51+D32*D50)</f>
        <v>0.16829859987731782</v>
      </c>
      <c r="E91" s="168">
        <f>E31+(11/0.017)*(E17*E51+E32*E50)</f>
        <v>0.11077176600404896</v>
      </c>
      <c r="F91" s="168">
        <f>F31+(11/0.017)*(F17*F51+F32*F50)</f>
        <v>0.23599356256798962</v>
      </c>
    </row>
    <row r="92" spans="1:6" ht="12.75">
      <c r="A92" s="168" t="s">
        <v>186</v>
      </c>
      <c r="B92" s="168">
        <f>B32+(12/0.017)*(B18*B51+B33*B50)</f>
        <v>0.00947157488978755</v>
      </c>
      <c r="C92" s="168">
        <f>C32+(12/0.017)*(C18*C51+C33*C50)</f>
        <v>0.04071896853507691</v>
      </c>
      <c r="D92" s="168">
        <f>D32+(12/0.017)*(D18*D51+D33*D50)</f>
        <v>0.04432293351086376</v>
      </c>
      <c r="E92" s="168">
        <f>E32+(12/0.017)*(E18*E51+E33*E50)</f>
        <v>0.023154123953857506</v>
      </c>
      <c r="F92" s="168">
        <f>F32+(12/0.017)*(F18*F51+F33*F50)</f>
        <v>-0.008994029370760666</v>
      </c>
    </row>
    <row r="93" spans="1:6" ht="12.75">
      <c r="A93" s="168" t="s">
        <v>187</v>
      </c>
      <c r="B93" s="168">
        <f>B33+(13/0.017)*(B19*B51+B34*B50)</f>
        <v>-0.09351797717797788</v>
      </c>
      <c r="C93" s="168">
        <f>C33+(13/0.017)*(C19*C51+C34*C50)</f>
        <v>-0.09104469475097826</v>
      </c>
      <c r="D93" s="168">
        <f>D33+(13/0.017)*(D19*D51+D34*D50)</f>
        <v>-0.10663911598252937</v>
      </c>
      <c r="E93" s="168">
        <f>E33+(13/0.017)*(E19*E51+E34*E50)</f>
        <v>-0.10244464217909269</v>
      </c>
      <c r="F93" s="168">
        <f>F33+(13/0.017)*(F19*F51+F34*F50)</f>
        <v>-0.08664313733094164</v>
      </c>
    </row>
    <row r="94" spans="1:6" ht="12.75">
      <c r="A94" s="168" t="s">
        <v>188</v>
      </c>
      <c r="B94" s="168">
        <f>B34+(14/0.017)*(B20*B51+B35*B50)</f>
        <v>-0.017682768213009934</v>
      </c>
      <c r="C94" s="168">
        <f>C34+(14/0.017)*(C20*C51+C35*C50)</f>
        <v>0.000990243444347701</v>
      </c>
      <c r="D94" s="168">
        <f>D34+(14/0.017)*(D20*D51+D35*D50)</f>
        <v>0.000890048077825363</v>
      </c>
      <c r="E94" s="168">
        <f>E34+(14/0.017)*(E20*E51+E35*E50)</f>
        <v>-0.0011484486311028252</v>
      </c>
      <c r="F94" s="168">
        <f>F34+(14/0.017)*(F20*F51+F35*F50)</f>
        <v>-0.03294662332594542</v>
      </c>
    </row>
    <row r="95" spans="1:6" ht="12.75">
      <c r="A95" s="168" t="s">
        <v>189</v>
      </c>
      <c r="B95" s="169">
        <f>B35</f>
        <v>-0.003882505</v>
      </c>
      <c r="C95" s="169">
        <f>C35</f>
        <v>0.001220043</v>
      </c>
      <c r="D95" s="169">
        <f>D35</f>
        <v>-0.001734269</v>
      </c>
      <c r="E95" s="169">
        <f>E35</f>
        <v>-0.0002903224</v>
      </c>
      <c r="F95" s="169">
        <f>F35</f>
        <v>0.002479852</v>
      </c>
    </row>
    <row r="98" ht="12.75">
      <c r="A98" s="168" t="s">
        <v>157</v>
      </c>
    </row>
    <row r="100" spans="2:11" ht="12.75">
      <c r="B100" s="168" t="s">
        <v>84</v>
      </c>
      <c r="C100" s="168" t="s">
        <v>85</v>
      </c>
      <c r="D100" s="168" t="s">
        <v>86</v>
      </c>
      <c r="E100" s="168" t="s">
        <v>87</v>
      </c>
      <c r="F100" s="168" t="s">
        <v>88</v>
      </c>
      <c r="G100" s="168" t="s">
        <v>159</v>
      </c>
      <c r="H100" s="168" t="s">
        <v>160</v>
      </c>
      <c r="I100" s="168" t="s">
        <v>193</v>
      </c>
      <c r="K100" s="168" t="s">
        <v>190</v>
      </c>
    </row>
    <row r="101" spans="1:9" ht="12.75">
      <c r="A101" s="168" t="s">
        <v>158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161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10000.000000000002</v>
      </c>
    </row>
    <row r="103" spans="1:11" ht="12.75">
      <c r="A103" s="168" t="s">
        <v>162</v>
      </c>
      <c r="B103" s="168">
        <f>B63*10000/B62</f>
        <v>-1.5179125227881551</v>
      </c>
      <c r="C103" s="168">
        <f>C63*10000/C62</f>
        <v>-0.07550505364010593</v>
      </c>
      <c r="D103" s="168">
        <f>D63*10000/D62</f>
        <v>-0.9518726586072452</v>
      </c>
      <c r="E103" s="168">
        <f>E63*10000/E62</f>
        <v>0.1691595728188164</v>
      </c>
      <c r="F103" s="168">
        <f>F63*10000/F62</f>
        <v>-1.6303028721626656</v>
      </c>
      <c r="G103" s="168">
        <f>AVERAGE(C103:E103)</f>
        <v>-0.2860727131428449</v>
      </c>
      <c r="H103" s="168">
        <f>STDEV(C103:E103)</f>
        <v>0.5894339406543958</v>
      </c>
      <c r="I103" s="168">
        <f>(B103*B4+C103*C4+D103*D4+E103*E4+F103*F4)/SUM(B4:F4)</f>
        <v>-0.6436705271212892</v>
      </c>
      <c r="K103" s="168">
        <f>(LN(H103)+LN(H123))/2-LN(K114*K115^3)</f>
        <v>-4.3956116727324615</v>
      </c>
    </row>
    <row r="104" spans="1:11" ht="12.75">
      <c r="A104" s="168" t="s">
        <v>163</v>
      </c>
      <c r="B104" s="168">
        <f>B64*10000/B62</f>
        <v>0.6499375055418177</v>
      </c>
      <c r="C104" s="168">
        <f>C64*10000/C62</f>
        <v>0.7464936464281776</v>
      </c>
      <c r="D104" s="168">
        <f>D64*10000/D62</f>
        <v>1.3014794895038988</v>
      </c>
      <c r="E104" s="168">
        <f>E64*10000/E62</f>
        <v>1.0326497249554956</v>
      </c>
      <c r="F104" s="168">
        <f>F64*10000/F62</f>
        <v>1.6438161934538138</v>
      </c>
      <c r="G104" s="168">
        <f>AVERAGE(C104:E104)</f>
        <v>1.026874286962524</v>
      </c>
      <c r="H104" s="168">
        <f>STDEV(C104:E104)</f>
        <v>0.2775379942757844</v>
      </c>
      <c r="I104" s="168">
        <f>(B104*B4+C104*C4+D104*D4+E104*E4+F104*F4)/SUM(B4:F4)</f>
        <v>1.0551025706875885</v>
      </c>
      <c r="K104" s="168">
        <f>(LN(H104)+LN(H124))/2-LN(K114*K115^4)</f>
        <v>-3.870562006355473</v>
      </c>
    </row>
    <row r="105" spans="1:11" ht="12.75">
      <c r="A105" s="168" t="s">
        <v>164</v>
      </c>
      <c r="B105" s="168">
        <f>B65*10000/B62</f>
        <v>0.4183624497966682</v>
      </c>
      <c r="C105" s="168">
        <f>C65*10000/C62</f>
        <v>0.02137019105497803</v>
      </c>
      <c r="D105" s="168">
        <f>D65*10000/D62</f>
        <v>0.12490049947646228</v>
      </c>
      <c r="E105" s="168">
        <f>E65*10000/E62</f>
        <v>-0.16270833661930592</v>
      </c>
      <c r="F105" s="168">
        <f>F65*10000/F62</f>
        <v>-0.3073372102069885</v>
      </c>
      <c r="G105" s="168">
        <f>AVERAGE(C105:E105)</f>
        <v>-0.005479215362621868</v>
      </c>
      <c r="H105" s="168">
        <f>STDEV(C105:E105)</f>
        <v>0.14567216144076295</v>
      </c>
      <c r="I105" s="168">
        <f>(B105*B4+C105*C4+D105*D4+E105*E4+F105*F4)/SUM(B4:F4)</f>
        <v>0.015226180438483405</v>
      </c>
      <c r="K105" s="168">
        <f>(LN(H105)+LN(H125))/2-LN(K114*K115^5)</f>
        <v>-4.511249172553501</v>
      </c>
    </row>
    <row r="106" spans="1:11" ht="12.75">
      <c r="A106" s="168" t="s">
        <v>165</v>
      </c>
      <c r="B106" s="168">
        <f>B66*10000/B62</f>
        <v>4.345795835379857</v>
      </c>
      <c r="C106" s="168">
        <f>C66*10000/C62</f>
        <v>4.951450751481836</v>
      </c>
      <c r="D106" s="168">
        <f>D66*10000/D62</f>
        <v>5.551844836087851</v>
      </c>
      <c r="E106" s="168">
        <f>E66*10000/E62</f>
        <v>5.245937407593204</v>
      </c>
      <c r="F106" s="168">
        <f>F66*10000/F62</f>
        <v>15.029542149994741</v>
      </c>
      <c r="G106" s="168">
        <f>AVERAGE(C106:E106)</f>
        <v>5.249744331720964</v>
      </c>
      <c r="H106" s="168">
        <f>STDEV(C106:E106)</f>
        <v>0.3002151457054753</v>
      </c>
      <c r="I106" s="168">
        <f>(B106*B4+C106*C4+D106*D4+E106*E4+F106*F4)/SUM(B4:F4)</f>
        <v>6.428776431743265</v>
      </c>
      <c r="K106" s="168">
        <f>(LN(H106)+LN(H126))/2-LN(K114*K115^6)</f>
        <v>-3.4141708038942635</v>
      </c>
    </row>
    <row r="107" spans="1:11" ht="12.75">
      <c r="A107" s="168" t="s">
        <v>166</v>
      </c>
      <c r="B107" s="168">
        <f>B67*10000/B62</f>
        <v>-0.0907337467845196</v>
      </c>
      <c r="C107" s="168">
        <f>C67*10000/C62</f>
        <v>0.03005364061652528</v>
      </c>
      <c r="D107" s="168">
        <f>D67*10000/D62</f>
        <v>-0.0005928198751144787</v>
      </c>
      <c r="E107" s="168">
        <f>E67*10000/E62</f>
        <v>-0.0426460009471072</v>
      </c>
      <c r="F107" s="168">
        <f>F67*10000/F62</f>
        <v>0.06843139871462667</v>
      </c>
      <c r="G107" s="168">
        <f>AVERAGE(C107:E107)</f>
        <v>-0.004395060068565468</v>
      </c>
      <c r="H107" s="168">
        <f>STDEV(C107:E107)</f>
        <v>0.036498660848539095</v>
      </c>
      <c r="I107" s="168">
        <f>(B107*B4+C107*C4+D107*D4+E107*E4+F107*F4)/SUM(B4:F4)</f>
        <v>-0.007092474305596612</v>
      </c>
      <c r="K107" s="168">
        <f>(LN(H107)+LN(H127))/2-LN(K114*K115^7)</f>
        <v>-4.644959847764518</v>
      </c>
    </row>
    <row r="108" spans="1:9" ht="12.75">
      <c r="A108" s="168" t="s">
        <v>167</v>
      </c>
      <c r="B108" s="168">
        <f>B68*10000/B62</f>
        <v>-0.15093485836573003</v>
      </c>
      <c r="C108" s="168">
        <f>C68*10000/C62</f>
        <v>0.0940981418875687</v>
      </c>
      <c r="D108" s="168">
        <f>D68*10000/D62</f>
        <v>0.06203545814134515</v>
      </c>
      <c r="E108" s="168">
        <f>E68*10000/E62</f>
        <v>0.03716467660185897</v>
      </c>
      <c r="F108" s="168">
        <f>F68*10000/F62</f>
        <v>-0.30940205387542713</v>
      </c>
      <c r="G108" s="168">
        <f>AVERAGE(C108:E108)</f>
        <v>0.06443275887692428</v>
      </c>
      <c r="H108" s="168">
        <f>STDEV(C108:E108)</f>
        <v>0.02854233969863692</v>
      </c>
      <c r="I108" s="168">
        <f>(B108*B4+C108*C4+D108*D4+E108*E4+F108*F4)/SUM(B4:F4)</f>
        <v>-0.016674070058541365</v>
      </c>
    </row>
    <row r="109" spans="1:9" ht="12.75">
      <c r="A109" s="168" t="s">
        <v>168</v>
      </c>
      <c r="B109" s="168">
        <f>B69*10000/B62</f>
        <v>0.015691354513136347</v>
      </c>
      <c r="C109" s="168">
        <f>C69*10000/C62</f>
        <v>-0.054070438175359684</v>
      </c>
      <c r="D109" s="168">
        <f>D69*10000/D62</f>
        <v>-0.03201851055099178</v>
      </c>
      <c r="E109" s="168">
        <f>E69*10000/E62</f>
        <v>-0.09016571102872853</v>
      </c>
      <c r="F109" s="168">
        <f>F69*10000/F62</f>
        <v>0.02397711506219788</v>
      </c>
      <c r="G109" s="168">
        <f>AVERAGE(C109:E109)</f>
        <v>-0.058751553251693324</v>
      </c>
      <c r="H109" s="168">
        <f>STDEV(C109:E109)</f>
        <v>0.029354877952700413</v>
      </c>
      <c r="I109" s="168">
        <f>(B109*B4+C109*C4+D109*D4+E109*E4+F109*F4)/SUM(B4:F4)</f>
        <v>-0.03693998481673237</v>
      </c>
    </row>
    <row r="110" spans="1:11" ht="12.75">
      <c r="A110" s="168" t="s">
        <v>169</v>
      </c>
      <c r="B110" s="168">
        <f>B70*10000/B62</f>
        <v>-0.34176136610721963</v>
      </c>
      <c r="C110" s="168">
        <f>C70*10000/C62</f>
        <v>-0.0683874318373375</v>
      </c>
      <c r="D110" s="168">
        <f>D70*10000/D62</f>
        <v>0.015106722821419269</v>
      </c>
      <c r="E110" s="168">
        <f>E70*10000/E62</f>
        <v>0.001952472226033277</v>
      </c>
      <c r="F110" s="168">
        <f>F70*10000/F62</f>
        <v>-0.2884348237420333</v>
      </c>
      <c r="G110" s="168">
        <f>AVERAGE(C110:E110)</f>
        <v>-0.017109412263294984</v>
      </c>
      <c r="H110" s="168">
        <f>STDEV(C110:E110)</f>
        <v>0.04489248317656831</v>
      </c>
      <c r="I110" s="168">
        <f>(B110*B4+C110*C4+D110*D4+E110*E4+F110*F4)/SUM(B4:F4)</f>
        <v>-0.10025566057289213</v>
      </c>
      <c r="K110" s="168">
        <f>EXP(AVERAGE(K103:K107))</f>
        <v>0.015493871804915597</v>
      </c>
    </row>
    <row r="111" spans="1:9" ht="12.75">
      <c r="A111" s="168" t="s">
        <v>170</v>
      </c>
      <c r="B111" s="168">
        <f>B71*10000/B62</f>
        <v>0.038817882447917</v>
      </c>
      <c r="C111" s="168">
        <f>C71*10000/C62</f>
        <v>0.09966823128735454</v>
      </c>
      <c r="D111" s="168">
        <f>D71*10000/D62</f>
        <v>0.10996398715890746</v>
      </c>
      <c r="E111" s="168">
        <f>E71*10000/E62</f>
        <v>0.10683973328459165</v>
      </c>
      <c r="F111" s="168">
        <f>F71*10000/F62</f>
        <v>0.012860291266282029</v>
      </c>
      <c r="G111" s="168">
        <f>AVERAGE(C111:E111)</f>
        <v>0.10549065057695121</v>
      </c>
      <c r="H111" s="168">
        <f>STDEV(C111:E111)</f>
        <v>0.005278793930027913</v>
      </c>
      <c r="I111" s="168">
        <f>(B111*B4+C111*C4+D111*D4+E111*E4+F111*F4)/SUM(B4:F4)</f>
        <v>0.08347375919725589</v>
      </c>
    </row>
    <row r="112" spans="1:9" ht="12.75">
      <c r="A112" s="168" t="s">
        <v>171</v>
      </c>
      <c r="B112" s="168">
        <f>B72*10000/B62</f>
        <v>-0.08463780736491251</v>
      </c>
      <c r="C112" s="168">
        <f>C72*10000/C62</f>
        <v>-0.08423148633301017</v>
      </c>
      <c r="D112" s="168">
        <f>D72*10000/D62</f>
        <v>-0.11162560242776191</v>
      </c>
      <c r="E112" s="168">
        <f>E72*10000/E62</f>
        <v>-0.08123101335982705</v>
      </c>
      <c r="F112" s="168">
        <f>F72*10000/F62</f>
        <v>-0.12332663209910852</v>
      </c>
      <c r="G112" s="168">
        <f>AVERAGE(C112:E112)</f>
        <v>-0.09236270070686636</v>
      </c>
      <c r="H112" s="168">
        <f>STDEV(C112:E112)</f>
        <v>0.01674948496364483</v>
      </c>
      <c r="I112" s="168">
        <f>(B112*B4+C112*C4+D112*D4+E112*E4+F112*F4)/SUM(B4:F4)</f>
        <v>-0.09539394673394352</v>
      </c>
    </row>
    <row r="113" spans="1:9" ht="12.75">
      <c r="A113" s="168" t="s">
        <v>172</v>
      </c>
      <c r="B113" s="168">
        <f>B73*10000/B62</f>
        <v>-0.019726566738917758</v>
      </c>
      <c r="C113" s="168">
        <f>C73*10000/C62</f>
        <v>-0.02252292191718614</v>
      </c>
      <c r="D113" s="168">
        <f>D73*10000/D62</f>
        <v>-0.024441015866260605</v>
      </c>
      <c r="E113" s="168">
        <f>E73*10000/E62</f>
        <v>-0.027485902908371423</v>
      </c>
      <c r="F113" s="168">
        <f>F73*10000/F62</f>
        <v>-0.029661927168468036</v>
      </c>
      <c r="G113" s="168">
        <f>AVERAGE(C113:E113)</f>
        <v>-0.024816613563939393</v>
      </c>
      <c r="H113" s="168">
        <f>STDEV(C113:E113)</f>
        <v>0.0025027185823804947</v>
      </c>
      <c r="I113" s="168">
        <f>(B113*B4+C113*C4+D113*D4+E113*E4+F113*F4)/SUM(B4:F4)</f>
        <v>-0.024731201413951846</v>
      </c>
    </row>
    <row r="114" spans="1:11" ht="12.75">
      <c r="A114" s="168" t="s">
        <v>173</v>
      </c>
      <c r="B114" s="168">
        <f>B74*10000/B62</f>
        <v>-0.18689628324775673</v>
      </c>
      <c r="C114" s="168">
        <f>C74*10000/C62</f>
        <v>-0.1767712785510523</v>
      </c>
      <c r="D114" s="168">
        <f>D74*10000/D62</f>
        <v>-0.178808034223692</v>
      </c>
      <c r="E114" s="168">
        <f>E74*10000/E62</f>
        <v>-0.18143614527764892</v>
      </c>
      <c r="F114" s="168">
        <f>F74*10000/F62</f>
        <v>-0.13859541447651538</v>
      </c>
      <c r="G114" s="168">
        <f>AVERAGE(C114:E114)</f>
        <v>-0.17900515268413109</v>
      </c>
      <c r="H114" s="168">
        <f>STDEV(C114:E114)</f>
        <v>0.002338672093262588</v>
      </c>
      <c r="I114" s="168">
        <f>(B114*B4+C114*C4+D114*D4+E114*E4+F114*F4)/SUM(B4:F4)</f>
        <v>-0.17473252924855592</v>
      </c>
      <c r="J114" s="168" t="s">
        <v>191</v>
      </c>
      <c r="K114" s="168">
        <v>285</v>
      </c>
    </row>
    <row r="115" spans="1:11" ht="12.75">
      <c r="A115" s="168" t="s">
        <v>174</v>
      </c>
      <c r="B115" s="168">
        <f>B75*10000/B62</f>
        <v>-0.0028947364774128182</v>
      </c>
      <c r="C115" s="168">
        <f>C75*10000/C62</f>
        <v>-0.0012419301606331821</v>
      </c>
      <c r="D115" s="168">
        <f>D75*10000/D62</f>
        <v>-0.0016569675298543217</v>
      </c>
      <c r="E115" s="168">
        <f>E75*10000/E62</f>
        <v>-0.0018603830216941098</v>
      </c>
      <c r="F115" s="168">
        <f>F75*10000/F62</f>
        <v>-0.008123946569543107</v>
      </c>
      <c r="G115" s="168">
        <f>AVERAGE(C115:E115)</f>
        <v>-0.0015864269040605377</v>
      </c>
      <c r="H115" s="168">
        <f>STDEV(C115:E115)</f>
        <v>0.0003152030619365022</v>
      </c>
      <c r="I115" s="168">
        <f>(B115*B4+C115*C4+D115*D4+E115*E4+F115*F4)/SUM(B4:F4)</f>
        <v>-0.0026503651778421603</v>
      </c>
      <c r="J115" s="168" t="s">
        <v>192</v>
      </c>
      <c r="K115" s="168">
        <v>0.5536</v>
      </c>
    </row>
    <row r="118" ht="12.75">
      <c r="A118" s="168" t="s">
        <v>157</v>
      </c>
    </row>
    <row r="120" spans="2:9" ht="12.75">
      <c r="B120" s="168" t="s">
        <v>84</v>
      </c>
      <c r="C120" s="168" t="s">
        <v>85</v>
      </c>
      <c r="D120" s="168" t="s">
        <v>86</v>
      </c>
      <c r="E120" s="168" t="s">
        <v>87</v>
      </c>
      <c r="F120" s="168" t="s">
        <v>88</v>
      </c>
      <c r="G120" s="168" t="s">
        <v>159</v>
      </c>
      <c r="H120" s="168" t="s">
        <v>160</v>
      </c>
      <c r="I120" s="168" t="s">
        <v>193</v>
      </c>
    </row>
    <row r="121" spans="1:9" ht="12.75">
      <c r="A121" s="168" t="s">
        <v>175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176</v>
      </c>
      <c r="B122" s="168">
        <f>B82*10000/B62</f>
        <v>32.86277561345992</v>
      </c>
      <c r="C122" s="168">
        <f>C82*10000/C62</f>
        <v>6.415842777774143</v>
      </c>
      <c r="D122" s="168">
        <f>D82*10000/D62</f>
        <v>-15.659256619726538</v>
      </c>
      <c r="E122" s="168">
        <f>E82*10000/E62</f>
        <v>-7.594138915316324</v>
      </c>
      <c r="F122" s="168">
        <f>F82*10000/F62</f>
        <v>-6.539966289854006</v>
      </c>
      <c r="G122" s="168">
        <f>AVERAGE(C122:E122)</f>
        <v>-5.6125175857562395</v>
      </c>
      <c r="H122" s="168">
        <f>STDEV(C122:E122)</f>
        <v>11.170166546328185</v>
      </c>
      <c r="I122" s="168">
        <f>(B122*B4+C122*C4+D122*D4+E122*E4+F122*F4)/SUM(B4:F4)</f>
        <v>-0.1876908362216613</v>
      </c>
    </row>
    <row r="123" spans="1:9" ht="12.75">
      <c r="A123" s="168" t="s">
        <v>177</v>
      </c>
      <c r="B123" s="168">
        <f>B83*10000/B62</f>
        <v>0.5929527871950422</v>
      </c>
      <c r="C123" s="168">
        <f>C83*10000/C62</f>
        <v>0.901476475209398</v>
      </c>
      <c r="D123" s="168">
        <f>D83*10000/D62</f>
        <v>-0.2239502138840633</v>
      </c>
      <c r="E123" s="168">
        <f>E83*10000/E62</f>
        <v>-0.03748315552547429</v>
      </c>
      <c r="F123" s="168">
        <f>F83*10000/F62</f>
        <v>4.009962273413156</v>
      </c>
      <c r="G123" s="168">
        <f>AVERAGE(C123:E123)</f>
        <v>0.21334770193328678</v>
      </c>
      <c r="H123" s="168">
        <f>STDEV(C123:E123)</f>
        <v>0.603186038814801</v>
      </c>
      <c r="I123" s="168">
        <f>(B123*B4+C123*C4+D123*D4+E123*E4+F123*F4)/SUM(B4:F4)</f>
        <v>0.7764549171857158</v>
      </c>
    </row>
    <row r="124" spans="1:9" ht="12.75">
      <c r="A124" s="168" t="s">
        <v>178</v>
      </c>
      <c r="B124" s="168">
        <f>B84*10000/B62</f>
        <v>-0.2939046643386634</v>
      </c>
      <c r="C124" s="168">
        <f>C84*10000/C62</f>
        <v>-1.0030927332353576</v>
      </c>
      <c r="D124" s="168">
        <f>D84*10000/D62</f>
        <v>0.902127010756737</v>
      </c>
      <c r="E124" s="168">
        <f>E84*10000/E62</f>
        <v>-1.0773845552991197</v>
      </c>
      <c r="F124" s="168">
        <f>F84*10000/F62</f>
        <v>-1.1728220569255874</v>
      </c>
      <c r="G124" s="168">
        <f>AVERAGE(C124:E124)</f>
        <v>-0.3927834259259135</v>
      </c>
      <c r="H124" s="168">
        <f>STDEV(C124:E124)</f>
        <v>1.1220403727043995</v>
      </c>
      <c r="I124" s="168">
        <f>(B124*B4+C124*C4+D124*D4+E124*E4+F124*F4)/SUM(B4:F4)</f>
        <v>-0.4830021931112901</v>
      </c>
    </row>
    <row r="125" spans="1:9" ht="12.75">
      <c r="A125" s="168" t="s">
        <v>179</v>
      </c>
      <c r="B125" s="168">
        <f>B85*10000/B62</f>
        <v>0.34184751622025966</v>
      </c>
      <c r="C125" s="168">
        <f>C85*10000/C62</f>
        <v>0.06734396630032534</v>
      </c>
      <c r="D125" s="168">
        <f>D85*10000/D62</f>
        <v>0.1728086928700783</v>
      </c>
      <c r="E125" s="168">
        <f>E85*10000/E62</f>
        <v>-0.18146948581139283</v>
      </c>
      <c r="F125" s="168">
        <f>F85*10000/F62</f>
        <v>-1.1359437705173496</v>
      </c>
      <c r="G125" s="168">
        <f>AVERAGE(C125:E125)</f>
        <v>0.019561057786336933</v>
      </c>
      <c r="H125" s="168">
        <f>STDEV(C125:E125)</f>
        <v>0.18190838829478767</v>
      </c>
      <c r="I125" s="168">
        <f>(B125*B4+C125*C4+D125*D4+E125*E4+F125*F4)/SUM(B4:F4)</f>
        <v>-0.08867023563527938</v>
      </c>
    </row>
    <row r="126" spans="1:9" ht="12.75">
      <c r="A126" s="168" t="s">
        <v>180</v>
      </c>
      <c r="B126" s="168">
        <f>B86*10000/B62</f>
        <v>0.38608662419732187</v>
      </c>
      <c r="C126" s="168">
        <f>C86*10000/C62</f>
        <v>0.26389479942074606</v>
      </c>
      <c r="D126" s="168">
        <f>D86*10000/D62</f>
        <v>0.0311396063760053</v>
      </c>
      <c r="E126" s="168">
        <f>E86*10000/E62</f>
        <v>-0.22140342961438692</v>
      </c>
      <c r="F126" s="168">
        <f>F86*10000/F62</f>
        <v>1.454231641677721</v>
      </c>
      <c r="G126" s="168">
        <f>AVERAGE(C126:E126)</f>
        <v>0.024543658727454825</v>
      </c>
      <c r="H126" s="168">
        <f>STDEV(C126:E126)</f>
        <v>0.2427163419924499</v>
      </c>
      <c r="I126" s="168">
        <f>(B126*B4+C126*C4+D126*D4+E126*E4+F126*F4)/SUM(B4:F4)</f>
        <v>0.2681131943315177</v>
      </c>
    </row>
    <row r="127" spans="1:9" ht="12.75">
      <c r="A127" s="168" t="s">
        <v>181</v>
      </c>
      <c r="B127" s="168">
        <f>B87*10000/B62</f>
        <v>0.4550086638990445</v>
      </c>
      <c r="C127" s="168">
        <f>C87*10000/C62</f>
        <v>0.14981135379667931</v>
      </c>
      <c r="D127" s="168">
        <f>D87*10000/D62</f>
        <v>0.05576650054739149</v>
      </c>
      <c r="E127" s="168">
        <f>E87*10000/E62</f>
        <v>0.06356609938287938</v>
      </c>
      <c r="F127" s="168">
        <f>F87*10000/F62</f>
        <v>0.6319736036244129</v>
      </c>
      <c r="G127" s="168">
        <f>AVERAGE(C127:E127)</f>
        <v>0.08971465124231674</v>
      </c>
      <c r="H127" s="168">
        <f>STDEV(C127:E127)</f>
        <v>0.052191174339434834</v>
      </c>
      <c r="I127" s="168">
        <f>(B127*B4+C127*C4+D127*D4+E127*E4+F127*F4)/SUM(B4:F4)</f>
        <v>0.21499704263702718</v>
      </c>
    </row>
    <row r="128" spans="1:9" ht="12.75">
      <c r="A128" s="168" t="s">
        <v>182</v>
      </c>
      <c r="B128" s="168">
        <f>B88*10000/B62</f>
        <v>-0.005910374731315521</v>
      </c>
      <c r="C128" s="168">
        <f>C88*10000/C62</f>
        <v>-0.047609079498280124</v>
      </c>
      <c r="D128" s="168">
        <f>D88*10000/D62</f>
        <v>0.018025031256628847</v>
      </c>
      <c r="E128" s="168">
        <f>E88*10000/E62</f>
        <v>-0.1701229987496916</v>
      </c>
      <c r="F128" s="168">
        <f>F88*10000/F62</f>
        <v>-0.06991974203908147</v>
      </c>
      <c r="G128" s="168">
        <f>AVERAGE(C128:E128)</f>
        <v>-0.06656901566378097</v>
      </c>
      <c r="H128" s="168">
        <f>STDEV(C128:E128)</f>
        <v>0.09549622863424877</v>
      </c>
      <c r="I128" s="168">
        <f>(B128*B4+C128*C4+D128*D4+E128*E4+F128*F4)/SUM(B4:F4)</f>
        <v>-0.058269301214660715</v>
      </c>
    </row>
    <row r="129" spans="1:9" ht="12.75">
      <c r="A129" s="168" t="s">
        <v>183</v>
      </c>
      <c r="B129" s="168">
        <f>B89*10000/B62</f>
        <v>0.07926944621312056</v>
      </c>
      <c r="C129" s="168">
        <f>C89*10000/C62</f>
        <v>-0.02176861317737912</v>
      </c>
      <c r="D129" s="168">
        <f>D89*10000/D62</f>
        <v>-0.010632304879266355</v>
      </c>
      <c r="E129" s="168">
        <f>E89*10000/E62</f>
        <v>-0.03386527426676669</v>
      </c>
      <c r="F129" s="168">
        <f>F89*10000/F62</f>
        <v>0.06549073709516039</v>
      </c>
      <c r="G129" s="168">
        <f>AVERAGE(C129:E129)</f>
        <v>-0.02208873077447072</v>
      </c>
      <c r="H129" s="168">
        <f>STDEV(C129:E129)</f>
        <v>0.011619792300084713</v>
      </c>
      <c r="I129" s="168">
        <f>(B129*B4+C129*C4+D129*D4+E129*E4+F129*F4)/SUM(B4:F4)</f>
        <v>0.004253272067566055</v>
      </c>
    </row>
    <row r="130" spans="1:9" ht="12.75">
      <c r="A130" s="168" t="s">
        <v>184</v>
      </c>
      <c r="B130" s="168">
        <f>B90*10000/B62</f>
        <v>-0.08033493259758726</v>
      </c>
      <c r="C130" s="168">
        <f>C90*10000/C62</f>
        <v>0.01013033750594288</v>
      </c>
      <c r="D130" s="168">
        <f>D90*10000/D62</f>
        <v>-0.07361162793357644</v>
      </c>
      <c r="E130" s="168">
        <f>E90*10000/E62</f>
        <v>-0.04444560161321325</v>
      </c>
      <c r="F130" s="168">
        <f>F90*10000/F62</f>
        <v>0.09286414057265893</v>
      </c>
      <c r="G130" s="168">
        <f>AVERAGE(C130:E130)</f>
        <v>-0.035975630680282276</v>
      </c>
      <c r="H130" s="168">
        <f>STDEV(C130:E130)</f>
        <v>0.04250864029373244</v>
      </c>
      <c r="I130" s="168">
        <f>(B130*B4+C130*C4+D130*D4+E130*E4+F130*F4)/SUM(B4:F4)</f>
        <v>-0.025119228420770433</v>
      </c>
    </row>
    <row r="131" spans="1:9" ht="12.75">
      <c r="A131" s="168" t="s">
        <v>185</v>
      </c>
      <c r="B131" s="168">
        <f>B91*10000/B62</f>
        <v>0.1661447526114009</v>
      </c>
      <c r="C131" s="168">
        <f>C91*10000/C62</f>
        <v>0.07939060331039445</v>
      </c>
      <c r="D131" s="168">
        <f>D91*10000/D62</f>
        <v>0.1682981458447458</v>
      </c>
      <c r="E131" s="168">
        <f>E91*10000/E62</f>
        <v>0.11077206500883448</v>
      </c>
      <c r="F131" s="168">
        <f>F91*10000/F62</f>
        <v>0.2360367540201461</v>
      </c>
      <c r="G131" s="168">
        <f>AVERAGE(C131:E131)</f>
        <v>0.11948693805465825</v>
      </c>
      <c r="H131" s="168">
        <f>STDEV(C131:E131)</f>
        <v>0.045089905067852924</v>
      </c>
      <c r="I131" s="168">
        <f>(B131*B4+C131*C4+D131*D4+E131*E4+F131*F4)/SUM(B4:F4)</f>
        <v>0.141817223743342</v>
      </c>
    </row>
    <row r="132" spans="1:9" ht="12.75">
      <c r="A132" s="168" t="s">
        <v>186</v>
      </c>
      <c r="B132" s="168">
        <f>B92*10000/B62</f>
        <v>0.0094717825923741</v>
      </c>
      <c r="C132" s="168">
        <f>C92*10000/C62</f>
        <v>0.04072002300799708</v>
      </c>
      <c r="D132" s="168">
        <f>D92*10000/D62</f>
        <v>0.044322813937346724</v>
      </c>
      <c r="E132" s="168">
        <f>E92*10000/E62</f>
        <v>0.023154186453482783</v>
      </c>
      <c r="F132" s="168">
        <f>F92*10000/F62</f>
        <v>-0.00899567545459886</v>
      </c>
      <c r="G132" s="168">
        <f>AVERAGE(C132:E132)</f>
        <v>0.03606567446627553</v>
      </c>
      <c r="H132" s="168">
        <f>STDEV(C132:E132)</f>
        <v>0.011325851740532295</v>
      </c>
      <c r="I132" s="168">
        <f>(B132*B4+C132*C4+D132*D4+E132*E4+F132*F4)/SUM(B4:F4)</f>
        <v>0.026197870648579327</v>
      </c>
    </row>
    <row r="133" spans="1:9" ht="12.75">
      <c r="A133" s="168" t="s">
        <v>187</v>
      </c>
      <c r="B133" s="168">
        <f>B93*10000/B62</f>
        <v>-0.09352002793785415</v>
      </c>
      <c r="C133" s="168">
        <f>C93*10000/C62</f>
        <v>-0.09104705247683906</v>
      </c>
      <c r="D133" s="168">
        <f>D93*10000/D62</f>
        <v>-0.10663882829367076</v>
      </c>
      <c r="E133" s="168">
        <f>E93*10000/E62</f>
        <v>-0.1024449187065813</v>
      </c>
      <c r="F133" s="168">
        <f>F93*10000/F62</f>
        <v>-0.08665899472501627</v>
      </c>
      <c r="G133" s="168">
        <f>AVERAGE(C133:E133)</f>
        <v>-0.10004359982569704</v>
      </c>
      <c r="H133" s="168">
        <f>STDEV(C133:E133)</f>
        <v>0.008068495371279285</v>
      </c>
      <c r="I133" s="168">
        <f>(B133*B4+C133*C4+D133*D4+E133*E4+F133*F4)/SUM(B4:F4)</f>
        <v>-0.09731026340498558</v>
      </c>
    </row>
    <row r="134" spans="1:9" ht="12.75">
      <c r="A134" s="168" t="s">
        <v>188</v>
      </c>
      <c r="B134" s="168">
        <f>B94*10000/B62</f>
        <v>-0.017683155979219666</v>
      </c>
      <c r="C134" s="168">
        <f>C94*10000/C62</f>
        <v>0.0009902690880448282</v>
      </c>
      <c r="D134" s="168">
        <f>D94*10000/D62</f>
        <v>0.0008900456766715906</v>
      </c>
      <c r="E134" s="168">
        <f>E94*10000/E62</f>
        <v>-0.0011484517310952603</v>
      </c>
      <c r="F134" s="168">
        <f>F94*10000/F62</f>
        <v>-0.032952653204428604</v>
      </c>
      <c r="G134" s="168">
        <f>AVERAGE(C134:E134)</f>
        <v>0.00024395434454038616</v>
      </c>
      <c r="H134" s="168">
        <f>STDEV(C134:E134)</f>
        <v>0.001206899827097145</v>
      </c>
      <c r="I134" s="168">
        <f>(B134*B4+C134*C4+D134*D4+E134*E4+F134*F4)/SUM(B4:F4)</f>
        <v>-0.006785775879763622</v>
      </c>
    </row>
    <row r="135" spans="1:9" ht="12.75">
      <c r="A135" s="168" t="s">
        <v>189</v>
      </c>
      <c r="B135" s="168">
        <f>B95*10000/B62</f>
        <v>-0.0038825901396246326</v>
      </c>
      <c r="C135" s="168">
        <f>C95*10000/C62</f>
        <v>0.0012200745946683138</v>
      </c>
      <c r="D135" s="168">
        <f>D95*10000/D62</f>
        <v>-0.0017342643213240326</v>
      </c>
      <c r="E135" s="168">
        <f>E95*10000/E62</f>
        <v>-0.0002903231836634738</v>
      </c>
      <c r="F135" s="168">
        <f>F95*10000/F62</f>
        <v>0.002480305861570831</v>
      </c>
      <c r="G135" s="168">
        <f>AVERAGE(C135:E135)</f>
        <v>-0.0002681709701063976</v>
      </c>
      <c r="H135" s="168">
        <f>STDEV(C135:E135)</f>
        <v>0.0014772940289802896</v>
      </c>
      <c r="I135" s="168">
        <f>(B135*B4+C135*C4+D135*D4+E135*E4+F135*F4)/SUM(B4:F4)</f>
        <v>-0.0004212941428684324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2003-09-26T12:32:52Z</dcterms:modified>
  <cp:category/>
  <cp:version/>
  <cp:contentType/>
  <cp:contentStatus/>
</cp:coreProperties>
</file>