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22_pos1ap2" sheetId="2" r:id="rId2"/>
    <sheet name="HCMQAP022_pos2ap2" sheetId="3" r:id="rId3"/>
    <sheet name="HCMQAP022_pos3ap2" sheetId="4" r:id="rId4"/>
    <sheet name="HCMQAP022_pos4ap2" sheetId="5" r:id="rId5"/>
    <sheet name="HCMQAP022_pos5ap2" sheetId="6" r:id="rId6"/>
    <sheet name="Lmag_hcmqap" sheetId="7" r:id="rId7"/>
    <sheet name="Result_HCMQAP" sheetId="8" r:id="rId8"/>
  </sheets>
  <definedNames>
    <definedName name="_xlnm.Print_Area" localSheetId="1">'HCMQAP022_pos1ap2'!$A$1:$N$28</definedName>
    <definedName name="_xlnm.Print_Area" localSheetId="2">'HCMQAP022_pos2ap2'!$A$1:$N$28</definedName>
    <definedName name="_xlnm.Print_Area" localSheetId="3">'HCMQAP022_pos3ap2'!$A$1:$N$28</definedName>
    <definedName name="_xlnm.Print_Area" localSheetId="4">'HCMQAP022_pos4ap2'!$A$1:$N$28</definedName>
    <definedName name="_xlnm.Print_Area" localSheetId="5">'HCMQAP022_pos5ap2'!$A$1:$N$28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<sst xmlns="http://schemas.openxmlformats.org/spreadsheetml/2006/main" count="510" uniqueCount="194">
  <si>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</si>
  <si>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</si>
  <si>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</si>
  <si>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</si>
  <si>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</si>
  <si>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</si>
  <si>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</si>
  <si>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</si>
  <si>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</si>
  <si>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</si>
  <si>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</si>
  <si>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</si>
  <si>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</si>
  <si>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</si>
  <si>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</si>
  <si>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hcmqap022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</si>
  <si>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</si>
  <si>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</si>
  <si>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</si>
  <si>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</si>
  <si>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</si>
  <si>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</si>
  <si>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</si>
  <si>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</si>
  <si>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</si>
  <si>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</si>
  <si>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</si>
  <si>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</si>
  <si>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</si>
  <si>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</si>
  <si>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</si>
  <si>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</si>
  <si>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</si>
  <si>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</si>
  <si>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</si>
  <si>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</si>
  <si>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</si>
  <si>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</si>
  <si>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</si>
  <si>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</si>
  <si>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</si>
  <si>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</si>
  <si>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</si>
  <si>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</si>
  <si>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</si>
  <si>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</si>
  <si>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</si>
  <si>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</si>
  <si>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</si>
  <si>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</si>
  <si>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</si>
  <si>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</si>
  <si>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</si>
  <si>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</si>
  <si>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</si>
  <si>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</si>
  <si>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</si>
  <si>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</si>
  <si>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</si>
  <si>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</si>
  <si>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</si>
  <si>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</si>
  <si>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</si>
  <si>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</si>
  <si>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</si>
  <si>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</si>
  <si>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</si>
  <si>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</si>
  <si>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HCMQAP022_pos1ap2</t>
  </si>
  <si>
    <t>26/02/20</t>
  </si>
  <si>
    <t>±12.5</t>
  </si>
  <si>
    <t>THCMQAP022_pos1ap2.xls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</si>
  <si>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</si>
  <si>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HCMQAP022_pos2ap2</t>
  </si>
  <si>
    <t>THCMQAP022_pos2ap2.xls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</si>
  <si>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-3.754 mT)</t>
    </r>
  </si>
  <si>
    <t>HCMQAP022_pos3ap2</t>
  </si>
  <si>
    <t>THCMQAP022_pos3ap2.xls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</si>
  <si>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</si>
  <si>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HCMQAP022_pos4ap2</t>
  </si>
  <si>
    <t>THCMQAP022_pos4ap2.xls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</si>
  <si>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</si>
  <si>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HCMQAP022_pos5ap2</t>
  </si>
  <si>
    <t>THCMQAP022_pos5ap2.xls</t>
  </si>
  <si>
    <t>Sommaire : Valeurs intégrales calculées avec les fichiers: HCMQAP022_pos1ap2+HCMQAP022_pos2ap2+HCMQAP022_pos3ap2+HCMQAP022_pos4ap2+HCMQAP022_pos5ap2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</si>
  <si>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</si>
  <si>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</si>
  <si>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</si>
  <si>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</si>
  <si>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</si>
  <si>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</si>
  <si>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</si>
  <si>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</si>
  <si>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</si>
  <si>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</si>
  <si>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</si>
  <si>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</si>
  <si>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</si>
  <si>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</si>
  <si>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</si>
  <si>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</si>
  <si>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</si>
  <si>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</si>
  <si>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</si>
  <si>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</si>
  <si>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</si>
  <si>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</si>
  <si>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</si>
  <si>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</si>
  <si>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</si>
  <si>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</si>
  <si>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</si>
  <si>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</si>
  <si>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</si>
  <si>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</si>
  <si>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</si>
  <si>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</si>
  <si>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</si>
  <si>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</si>
  <si>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</si>
  <si>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</si>
  <si>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</si>
  <si>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</si>
  <si>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</si>
  <si>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</si>
  <si>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</si>
  <si>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</si>
  <si>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</si>
  <si>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=-3.754</t>
    </r>
  </si>
  <si>
    <t>Gradient (T/m)</t>
  </si>
  <si>
    <t xml:space="preserve"> Wed 26/02/2003       14:36:53</t>
  </si>
  <si>
    <t>LISSNER</t>
  </si>
  <si>
    <t>HCMQAP022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</si>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</sst>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2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0.126075657</c:v>
                </c:pt>
                <c:pt idx="1">
                  <c:v>-0.6872083800000001</c:v>
                </c:pt>
                <c:pt idx="2">
                  <c:v>0.09467154</c:v>
                </c:pt>
                <c:pt idx="3">
                  <c:v>1.4115863000000002</c:v>
                </c:pt>
                <c:pt idx="4">
                  <c:v>0.22469115999999997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1.4548896</c:v>
                </c:pt>
                <c:pt idx="1">
                  <c:v>-0.02260227</c:v>
                </c:pt>
                <c:pt idx="2">
                  <c:v>0.157656397</c:v>
                </c:pt>
                <c:pt idx="3">
                  <c:v>0.357474452</c:v>
                </c:pt>
                <c:pt idx="4">
                  <c:v>9.3278032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4.3375794</c:v>
                </c:pt>
                <c:pt idx="1">
                  <c:v>4.9164733</c:v>
                </c:pt>
                <c:pt idx="2">
                  <c:v>5.2218138</c:v>
                </c:pt>
                <c:pt idx="3">
                  <c:v>5.0781836</c:v>
                </c:pt>
                <c:pt idx="4">
                  <c:v>14.954087000000001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0.43631982999999996</c:v>
                </c:pt>
                <c:pt idx="1">
                  <c:v>0.048010698</c:v>
                </c:pt>
                <c:pt idx="2">
                  <c:v>0.28427231</c:v>
                </c:pt>
                <c:pt idx="3">
                  <c:v>0.31353509</c:v>
                </c:pt>
                <c:pt idx="4">
                  <c:v>1.9283753000000001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-0.48228421</c:v>
                </c:pt>
                <c:pt idx="1">
                  <c:v>-0.10673808500000001</c:v>
                </c:pt>
                <c:pt idx="2">
                  <c:v>-0.076569315</c:v>
                </c:pt>
                <c:pt idx="3">
                  <c:v>-0.05367511300000001</c:v>
                </c:pt>
                <c:pt idx="4">
                  <c:v>-0.40156814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-0.0007389810000000011</c:v>
                </c:pt>
                <c:pt idx="1">
                  <c:v>-0.004480119</c:v>
                </c:pt>
                <c:pt idx="2">
                  <c:v>-0.002529205000000001</c:v>
                </c:pt>
                <c:pt idx="3">
                  <c:v>0.013384947</c:v>
                </c:pt>
                <c:pt idx="4">
                  <c:v>0.09528608999999999</c:v>
                </c:pt>
              </c:numCache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82670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1454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1454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1454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1454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82</v>
      </c>
      <c r="H6" s="25">
        <v>1454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1.1613306000000001E-05</v>
      </c>
      <c r="L2" s="54">
        <v>2.418101013894479E-07</v>
      </c>
      <c r="M2" s="54">
        <v>0.00015855664</v>
      </c>
      <c r="N2" s="55">
        <v>9.46271863952854E-08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-3.1555561999999996E-05</v>
      </c>
      <c r="L3" s="54">
        <v>9.086740123051363E-08</v>
      </c>
      <c r="M3" s="54">
        <v>1.287916E-05</v>
      </c>
      <c r="N3" s="55">
        <v>6.878740000903861E-08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-0.00225123149707765</v>
      </c>
      <c r="L4" s="54">
        <v>-2.1815926965460134E-05</v>
      </c>
      <c r="M4" s="54">
        <v>4.6787397499339526E-08</v>
      </c>
      <c r="N4" s="55">
        <v>4.8451801</v>
      </c>
    </row>
    <row r="5" spans="1:14" ht="15" customHeight="1" thickBot="1">
      <c r="A5" t="s">
        <v>18</v>
      </c>
      <c r="B5" s="58">
        <v>37678.58689814815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0.126075657</v>
      </c>
      <c r="E8" s="77">
        <v>0.01133188280333132</v>
      </c>
      <c r="F8" s="77">
        <v>1.4548896</v>
      </c>
      <c r="G8" s="77">
        <v>0.029568823540006915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-0.26514682</v>
      </c>
      <c r="E9" s="79">
        <v>0.01408530393195691</v>
      </c>
      <c r="F9" s="79">
        <v>-0.48911289999999996</v>
      </c>
      <c r="G9" s="79">
        <v>0.027416062774458638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0.04972345</v>
      </c>
      <c r="E10" s="79">
        <v>0.01574943774653558</v>
      </c>
      <c r="F10" s="83">
        <v>-3.0210172</v>
      </c>
      <c r="G10" s="79">
        <v>0.008800421845701251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4.3375794</v>
      </c>
      <c r="E11" s="77">
        <v>0.009215418804436387</v>
      </c>
      <c r="F11" s="77">
        <v>0.43631982999999996</v>
      </c>
      <c r="G11" s="77">
        <v>0.020402661225159543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0.0631060337</v>
      </c>
      <c r="E12" s="79">
        <v>0.011405368926909167</v>
      </c>
      <c r="F12" s="79">
        <v>-0.16348671</v>
      </c>
      <c r="G12" s="79">
        <v>0.0049917390760528466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20.788575</v>
      </c>
      <c r="D13" s="82">
        <v>0.25644158</v>
      </c>
      <c r="E13" s="79">
        <v>0.0039150798007976315</v>
      </c>
      <c r="F13" s="79">
        <v>0.029013878099999994</v>
      </c>
      <c r="G13" s="79">
        <v>0.006471744027204594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-0.007054502999999999</v>
      </c>
      <c r="E14" s="79">
        <v>0.0042905868106106445</v>
      </c>
      <c r="F14" s="83">
        <v>0.5637117299999999</v>
      </c>
      <c r="G14" s="79">
        <v>0.0035636333709675935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-0.48228421</v>
      </c>
      <c r="E15" s="77">
        <v>0.0018693781408360994</v>
      </c>
      <c r="F15" s="77">
        <v>-0.0007389810000000011</v>
      </c>
      <c r="G15" s="77">
        <v>0.0035005906834410096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0.0008172650000000004</v>
      </c>
      <c r="E16" s="79">
        <v>0.0036682013152293034</v>
      </c>
      <c r="F16" s="79">
        <v>-0.13834712</v>
      </c>
      <c r="G16" s="79">
        <v>0.0026249301974716655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-0.33799999952316284</v>
      </c>
      <c r="D17" s="86">
        <v>0.24143629000000005</v>
      </c>
      <c r="E17" s="79">
        <v>0.004650160392221448</v>
      </c>
      <c r="F17" s="79">
        <v>-0.026228709</v>
      </c>
      <c r="G17" s="79">
        <v>0.0036538142300744027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73.7509994506836</v>
      </c>
      <c r="D18" s="82">
        <v>0.010884906</v>
      </c>
      <c r="E18" s="79">
        <v>0.003193136977062087</v>
      </c>
      <c r="F18" s="83">
        <v>0.23066956999999996</v>
      </c>
      <c r="G18" s="79">
        <v>0.003116341794254586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-0.44699999690055847</v>
      </c>
      <c r="D19" s="86">
        <v>-0.19336453000000003</v>
      </c>
      <c r="E19" s="79">
        <v>0.0028910519321841788</v>
      </c>
      <c r="F19" s="79">
        <v>-0.00224664474</v>
      </c>
      <c r="G19" s="79">
        <v>0.002375672278797455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0.0993204</v>
      </c>
      <c r="D20" s="88">
        <v>-0.0030465274100000004</v>
      </c>
      <c r="E20" s="89">
        <v>0.000877849368190739</v>
      </c>
      <c r="F20" s="89">
        <v>-0.00509035464</v>
      </c>
      <c r="G20" s="89">
        <v>0.001554535408070518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1.1963504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0.2776086051967316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-2.2513372</v>
      </c>
      <c r="I25" s="101" t="s">
        <v>49</v>
      </c>
      <c r="J25" s="102"/>
      <c r="K25" s="101"/>
      <c r="L25" s="104">
        <v>4.359469009564765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1.4603420214032539</v>
      </c>
      <c r="I26" s="106" t="s">
        <v>53</v>
      </c>
      <c r="J26" s="107"/>
      <c r="K26" s="106"/>
      <c r="L26" s="109">
        <v>0.48228477615226717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HCMQAP022_pos1ap2res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3.6290326899999996E-05</v>
      </c>
      <c r="L2" s="54">
        <v>3.8554223696959366E-08</v>
      </c>
      <c r="M2" s="54">
        <v>0.00017214187999999998</v>
      </c>
      <c r="N2" s="55">
        <v>1.2599170056672024E-07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-2.92982111E-05</v>
      </c>
      <c r="L3" s="54">
        <v>1.1548759565880229E-07</v>
      </c>
      <c r="M3" s="54">
        <v>1.2372080000000005E-05</v>
      </c>
      <c r="N3" s="55">
        <v>1.3086480275445796E-07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-0.0037551121268253316</v>
      </c>
      <c r="L4" s="54">
        <v>4.039929928045734E-06</v>
      </c>
      <c r="M4" s="54">
        <v>8.310329417966054E-08</v>
      </c>
      <c r="N4" s="55">
        <v>-0.5379238000000001</v>
      </c>
    </row>
    <row r="5" spans="1:14" ht="15" customHeight="1" thickBot="1">
      <c r="A5" t="s">
        <v>18</v>
      </c>
      <c r="B5" s="58">
        <v>37678.59164351852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-0.6872083800000001</v>
      </c>
      <c r="E8" s="77">
        <v>0.014627837489203092</v>
      </c>
      <c r="F8" s="77">
        <v>-0.02260227</v>
      </c>
      <c r="G8" s="77">
        <v>0.014145540011770496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-0.4634867</v>
      </c>
      <c r="E9" s="79">
        <v>0.012573296045309977</v>
      </c>
      <c r="F9" s="79">
        <v>1.9128364000000002</v>
      </c>
      <c r="G9" s="79">
        <v>0.010483603771611007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-0.17480458000000001</v>
      </c>
      <c r="E10" s="79">
        <v>0.005546725240499665</v>
      </c>
      <c r="F10" s="79">
        <v>-2.2673557000000004</v>
      </c>
      <c r="G10" s="79">
        <v>0.008484999319923602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4.9164733</v>
      </c>
      <c r="E11" s="77">
        <v>0.0053702855755201106</v>
      </c>
      <c r="F11" s="77">
        <v>0.048010698</v>
      </c>
      <c r="G11" s="77">
        <v>0.00795426960618803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0.12989773099999996</v>
      </c>
      <c r="E12" s="79">
        <v>0.005995522024268697</v>
      </c>
      <c r="F12" s="79">
        <v>-0.16794591</v>
      </c>
      <c r="G12" s="79">
        <v>0.00645860081483568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20.742798</v>
      </c>
      <c r="D13" s="82">
        <v>0.030468764600000003</v>
      </c>
      <c r="E13" s="79">
        <v>0.0026206157465361057</v>
      </c>
      <c r="F13" s="79">
        <v>0.18649428</v>
      </c>
      <c r="G13" s="79">
        <v>0.004627070693602162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0.0265970741</v>
      </c>
      <c r="E14" s="79">
        <v>0.0016897013861541612</v>
      </c>
      <c r="F14" s="79">
        <v>0.085417741</v>
      </c>
      <c r="G14" s="79">
        <v>0.002177104587068164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-0.10673808500000001</v>
      </c>
      <c r="E15" s="77">
        <v>0.001994664020677048</v>
      </c>
      <c r="F15" s="77">
        <v>-0.004480119</v>
      </c>
      <c r="G15" s="77">
        <v>0.0017468811777404897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0.013092186</v>
      </c>
      <c r="E16" s="79">
        <v>0.0030286035806183025</v>
      </c>
      <c r="F16" s="79">
        <v>-0.0185438893</v>
      </c>
      <c r="G16" s="79">
        <v>0.0027013822371213694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0.41100001335144043</v>
      </c>
      <c r="D17" s="82">
        <v>0.083824266</v>
      </c>
      <c r="E17" s="79">
        <v>0.002878008517488129</v>
      </c>
      <c r="F17" s="79">
        <v>-0.0343084461</v>
      </c>
      <c r="G17" s="79">
        <v>0.0030603200162139924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5.085999965667725</v>
      </c>
      <c r="D18" s="82">
        <v>0.027715892</v>
      </c>
      <c r="E18" s="79">
        <v>0.0018455060188647522</v>
      </c>
      <c r="F18" s="79">
        <v>0.13126869</v>
      </c>
      <c r="G18" s="79">
        <v>0.0015798994744607492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0.3240000009536743</v>
      </c>
      <c r="D19" s="86">
        <v>-0.17221181</v>
      </c>
      <c r="E19" s="79">
        <v>0.0011739464431579486</v>
      </c>
      <c r="F19" s="79">
        <v>0.004854121290000001</v>
      </c>
      <c r="G19" s="79">
        <v>0.0010624222605064065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0.1634543</v>
      </c>
      <c r="D20" s="88">
        <v>-0.0015724326400000002</v>
      </c>
      <c r="E20" s="89">
        <v>0.0003740128087213019</v>
      </c>
      <c r="F20" s="89">
        <v>0.00021473152999999996</v>
      </c>
      <c r="G20" s="89">
        <v>0.0013374051771158895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0.7794811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-0.030820789472846555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-3.7551143000000002</v>
      </c>
      <c r="I25" s="101" t="s">
        <v>49</v>
      </c>
      <c r="J25" s="102"/>
      <c r="K25" s="101"/>
      <c r="L25" s="104">
        <v>4.91670771316898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0.6875799736404321</v>
      </c>
      <c r="I26" s="106" t="s">
        <v>53</v>
      </c>
      <c r="J26" s="107"/>
      <c r="K26" s="106"/>
      <c r="L26" s="109">
        <v>0.10683206567188237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HCMQAP022_pos2ap2res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6.499115400000001E-05</v>
      </c>
      <c r="L2" s="54">
        <v>1.6502549164434968E-07</v>
      </c>
      <c r="M2" s="54">
        <v>0.00017377513</v>
      </c>
      <c r="N2" s="55">
        <v>2.2712624375018685E-07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-2.8320130000000002E-05</v>
      </c>
      <c r="L3" s="54">
        <v>5.787298635663094E-08</v>
      </c>
      <c r="M3" s="54">
        <v>1.1717810000000002E-05</v>
      </c>
      <c r="N3" s="55">
        <v>9.576398801224422E-08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-0.0037538079863595453</v>
      </c>
      <c r="L4" s="54">
        <v>1.5956557865287718E-05</v>
      </c>
      <c r="M4" s="54">
        <v>4.748304557803934E-08</v>
      </c>
      <c r="N4" s="55">
        <v>-2.12537</v>
      </c>
    </row>
    <row r="5" spans="1:14" ht="15" customHeight="1" thickBot="1">
      <c r="A5" t="s">
        <v>18</v>
      </c>
      <c r="B5" s="58">
        <v>37678.59622685185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0.09467154</v>
      </c>
      <c r="E8" s="77">
        <v>0.009437382424772251</v>
      </c>
      <c r="F8" s="77">
        <v>0.157656397</v>
      </c>
      <c r="G8" s="77">
        <v>0.017999026528138205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-0.15059586600000002</v>
      </c>
      <c r="E9" s="79">
        <v>0.02113673604647596</v>
      </c>
      <c r="F9" s="79">
        <v>1.9642468999999998</v>
      </c>
      <c r="G9" s="79">
        <v>0.016040417156067254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-0.95027007</v>
      </c>
      <c r="E10" s="79">
        <v>0.0045130132939716835</v>
      </c>
      <c r="F10" s="79">
        <v>-2.2183203</v>
      </c>
      <c r="G10" s="79">
        <v>0.008857521146491439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5.2218138</v>
      </c>
      <c r="E11" s="77">
        <v>0.00669874448437067</v>
      </c>
      <c r="F11" s="77">
        <v>0.28427231</v>
      </c>
      <c r="G11" s="77">
        <v>0.011293272788276233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0.0710660394</v>
      </c>
      <c r="E12" s="79">
        <v>0.0075820745048408075</v>
      </c>
      <c r="F12" s="79">
        <v>-0.086985597</v>
      </c>
      <c r="G12" s="79">
        <v>0.006243029415697747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20.681763</v>
      </c>
      <c r="D13" s="82">
        <v>0.0230176076</v>
      </c>
      <c r="E13" s="79">
        <v>0.002881066785879022</v>
      </c>
      <c r="F13" s="79">
        <v>0.22692748000000001</v>
      </c>
      <c r="G13" s="79">
        <v>0.003936212948837267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-0.009204684000000001</v>
      </c>
      <c r="E14" s="79">
        <v>0.0033614613315720286</v>
      </c>
      <c r="F14" s="79">
        <v>-0.0079660703</v>
      </c>
      <c r="G14" s="79">
        <v>0.003881835372162294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-0.076569315</v>
      </c>
      <c r="E15" s="77">
        <v>0.0016423052484875352</v>
      </c>
      <c r="F15" s="77">
        <v>-0.002529205000000001</v>
      </c>
      <c r="G15" s="77">
        <v>0.001987409534059349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-0.012730759</v>
      </c>
      <c r="E16" s="79">
        <v>0.002027643635813253</v>
      </c>
      <c r="F16" s="79">
        <v>-0.0238687653</v>
      </c>
      <c r="G16" s="79">
        <v>0.0011683570468503353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-0.37400001287460327</v>
      </c>
      <c r="D17" s="82">
        <v>0.07945160300000001</v>
      </c>
      <c r="E17" s="79">
        <v>0.0019066012266369787</v>
      </c>
      <c r="F17" s="79">
        <v>-0.067690624</v>
      </c>
      <c r="G17" s="79">
        <v>0.0020896184006014454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14.75</v>
      </c>
      <c r="D18" s="82">
        <v>0.057426714000000004</v>
      </c>
      <c r="E18" s="79">
        <v>0.0011086910279758107</v>
      </c>
      <c r="F18" s="79">
        <v>0.13158787</v>
      </c>
      <c r="G18" s="79">
        <v>0.0015130620035555605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-0.44600000977516174</v>
      </c>
      <c r="D19" s="86">
        <v>-0.17667600999999997</v>
      </c>
      <c r="E19" s="79">
        <v>0.0014688106584604202</v>
      </c>
      <c r="F19" s="79">
        <v>0.004538998099999999</v>
      </c>
      <c r="G19" s="79">
        <v>0.001125360263931132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0.2909779</v>
      </c>
      <c r="D20" s="88">
        <v>0.0008946571</v>
      </c>
      <c r="E20" s="89">
        <v>0.0011296146222037585</v>
      </c>
      <c r="F20" s="89">
        <v>0.00016980854</v>
      </c>
      <c r="G20" s="89">
        <v>0.0007856216417815139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0.7882086000000001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-0.12177483376252153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-3.7538419000000003</v>
      </c>
      <c r="I25" s="101" t="s">
        <v>49</v>
      </c>
      <c r="J25" s="102"/>
      <c r="K25" s="101"/>
      <c r="L25" s="104">
        <v>5.229545879720645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0.18389736268090745</v>
      </c>
      <c r="I26" s="106" t="s">
        <v>53</v>
      </c>
      <c r="J26" s="107"/>
      <c r="K26" s="106"/>
      <c r="L26" s="109">
        <v>0.07661107542321313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HCMQAP022_pos3ap2res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8.37301E-05</v>
      </c>
      <c r="L2" s="54">
        <v>1.1521016721514847E-07</v>
      </c>
      <c r="M2" s="54">
        <v>0.00022163058</v>
      </c>
      <c r="N2" s="55">
        <v>2.5703013947700803E-07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-2.9056619999999997E-05</v>
      </c>
      <c r="L3" s="54">
        <v>1.7211959513641351E-07</v>
      </c>
      <c r="M3" s="54">
        <v>1.160896E-05</v>
      </c>
      <c r="N3" s="55">
        <v>1.2032078540301862E-07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-0.0037526606136139415</v>
      </c>
      <c r="L4" s="54">
        <v>2.9236396509968013E-05</v>
      </c>
      <c r="M4" s="54">
        <v>6.535210686330073E-08</v>
      </c>
      <c r="N4" s="55">
        <v>-3.8953436000000004</v>
      </c>
    </row>
    <row r="5" spans="1:14" ht="15" customHeight="1" thickBot="1">
      <c r="A5" t="s">
        <v>18</v>
      </c>
      <c r="B5" s="58">
        <v>37678.60087962963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1.4115863000000002</v>
      </c>
      <c r="E8" s="77">
        <v>0.007867324485470997</v>
      </c>
      <c r="F8" s="77">
        <v>0.357474452</v>
      </c>
      <c r="G8" s="77">
        <v>0.019234500604637474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-0.80999084</v>
      </c>
      <c r="E9" s="79">
        <v>0.012131848886317036</v>
      </c>
      <c r="F9" s="79">
        <v>2.1362560999999998</v>
      </c>
      <c r="G9" s="79">
        <v>0.010183203702205282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-1.18978822</v>
      </c>
      <c r="E10" s="79">
        <v>0.0074921766324953344</v>
      </c>
      <c r="F10" s="83">
        <v>-3.0211575</v>
      </c>
      <c r="G10" s="79">
        <v>0.005402313819051812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5.0781836</v>
      </c>
      <c r="E11" s="77">
        <v>0.003025680507523929</v>
      </c>
      <c r="F11" s="77">
        <v>0.31353509</v>
      </c>
      <c r="G11" s="77">
        <v>0.008489352187145529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0.14657984500000001</v>
      </c>
      <c r="E12" s="79">
        <v>0.0026748232209548393</v>
      </c>
      <c r="F12" s="79">
        <v>-0.091221259</v>
      </c>
      <c r="G12" s="79">
        <v>0.008326399778150551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20.64209</v>
      </c>
      <c r="D13" s="82">
        <v>-0.017435193999999998</v>
      </c>
      <c r="E13" s="79">
        <v>0.005555296616057378</v>
      </c>
      <c r="F13" s="79">
        <v>0.19586131999999998</v>
      </c>
      <c r="G13" s="79">
        <v>0.003109397657200139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-0.04803977920000001</v>
      </c>
      <c r="E14" s="79">
        <v>0.0035249317260121317</v>
      </c>
      <c r="F14" s="79">
        <v>0.012312956000000002</v>
      </c>
      <c r="G14" s="79">
        <v>0.002371911998885157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-0.05367511300000001</v>
      </c>
      <c r="E15" s="77">
        <v>0.0019388532762397083</v>
      </c>
      <c r="F15" s="77">
        <v>0.013384947</v>
      </c>
      <c r="G15" s="77">
        <v>0.003605291991528011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-0.077156901</v>
      </c>
      <c r="E16" s="79">
        <v>0.0023593729708026867</v>
      </c>
      <c r="F16" s="79">
        <v>-0.054281596</v>
      </c>
      <c r="G16" s="79">
        <v>0.0015811689023802345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0.414000004529953</v>
      </c>
      <c r="D17" s="82">
        <v>0.13991183</v>
      </c>
      <c r="E17" s="79">
        <v>0.0026780042357330094</v>
      </c>
      <c r="F17" s="79">
        <v>-0.12802381000000002</v>
      </c>
      <c r="G17" s="79">
        <v>0.0027033297254302874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8.647000312805176</v>
      </c>
      <c r="D18" s="82">
        <v>0.06725188900000001</v>
      </c>
      <c r="E18" s="79">
        <v>0.0015716718862032334</v>
      </c>
      <c r="F18" s="83">
        <v>0.17553987</v>
      </c>
      <c r="G18" s="79">
        <v>0.0013622651095183955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0.25200000405311584</v>
      </c>
      <c r="D19" s="86">
        <v>-0.17962567</v>
      </c>
      <c r="E19" s="79">
        <v>0.0014123522689490433</v>
      </c>
      <c r="F19" s="79">
        <v>0.00279602127</v>
      </c>
      <c r="G19" s="79">
        <v>0.001180486570893575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0.37148079999999994</v>
      </c>
      <c r="D20" s="88">
        <v>-0.0009576891099999998</v>
      </c>
      <c r="E20" s="89">
        <v>0.0011311157774486743</v>
      </c>
      <c r="F20" s="89">
        <v>-0.00271797884</v>
      </c>
      <c r="G20" s="89">
        <v>0.0008265794620841736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1.0068896999999999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-0.2231869365512368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-3.7527745</v>
      </c>
      <c r="I25" s="101" t="s">
        <v>49</v>
      </c>
      <c r="J25" s="102"/>
      <c r="K25" s="101"/>
      <c r="L25" s="104">
        <v>5.087853469585211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1.456146924654374</v>
      </c>
      <c r="I26" s="106" t="s">
        <v>53</v>
      </c>
      <c r="J26" s="107"/>
      <c r="K26" s="106"/>
      <c r="L26" s="109">
        <v>0.05531884454465385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HCMQAP022_pos4ap2res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-2.09654468E-05</v>
      </c>
      <c r="L2" s="54">
        <v>7.820734242325057E-08</v>
      </c>
      <c r="M2" s="54">
        <v>0.00016135539</v>
      </c>
      <c r="N2" s="55">
        <v>9.564790326233237E-08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-3.1270079199999996E-05</v>
      </c>
      <c r="L3" s="54">
        <v>1.975113207550834E-07</v>
      </c>
      <c r="M3" s="54">
        <v>1.1599470000000001E-05</v>
      </c>
      <c r="N3" s="55">
        <v>1.0080314776841668E-07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-0.0020877453545809083</v>
      </c>
      <c r="L4" s="54">
        <v>2.048991392489371E-05</v>
      </c>
      <c r="M4" s="54">
        <v>6.794069993496355E-08</v>
      </c>
      <c r="N4" s="55">
        <v>-4.9070295</v>
      </c>
    </row>
    <row r="5" spans="1:14" ht="15" customHeight="1" thickBot="1">
      <c r="A5" t="s">
        <v>18</v>
      </c>
      <c r="B5" s="58">
        <v>37678.605416666665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1454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0.22469115999999997</v>
      </c>
      <c r="E8" s="77">
        <v>0.0159778546879236</v>
      </c>
      <c r="F8" s="114">
        <v>9.3278032</v>
      </c>
      <c r="G8" s="77">
        <v>0.026972717970207255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6">
        <v>-4.7086909</v>
      </c>
      <c r="E9" s="79">
        <v>0.0295437818591149</v>
      </c>
      <c r="F9" s="79">
        <v>0.09871888</v>
      </c>
      <c r="G9" s="79">
        <v>0.029399890485622557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6">
        <v>2.6753323</v>
      </c>
      <c r="E10" s="79">
        <v>0.007313985497752537</v>
      </c>
      <c r="F10" s="83">
        <v>-11.195977000000003</v>
      </c>
      <c r="G10" s="79">
        <v>0.009975480237270759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14.954087000000001</v>
      </c>
      <c r="E11" s="77">
        <v>0.008301655615044852</v>
      </c>
      <c r="F11" s="114">
        <v>1.9283753000000001</v>
      </c>
      <c r="G11" s="77">
        <v>0.017864637820568647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0.126938</v>
      </c>
      <c r="E12" s="79">
        <v>0.009717119612275185</v>
      </c>
      <c r="F12" s="79">
        <v>0.40666090000000005</v>
      </c>
      <c r="G12" s="79">
        <v>0.0035080328252397363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20.632935</v>
      </c>
      <c r="D13" s="82">
        <v>0.17291024</v>
      </c>
      <c r="E13" s="79">
        <v>0.005692054148143531</v>
      </c>
      <c r="F13" s="79">
        <v>0.30153481</v>
      </c>
      <c r="G13" s="79">
        <v>0.008385077310997477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0.044872372</v>
      </c>
      <c r="E14" s="79">
        <v>0.005240456675173079</v>
      </c>
      <c r="F14" s="83">
        <v>0.5798000999999999</v>
      </c>
      <c r="G14" s="79">
        <v>0.0044342472554146604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-0.40156814</v>
      </c>
      <c r="E15" s="77">
        <v>0.005852383748132806</v>
      </c>
      <c r="F15" s="77">
        <v>0.09528608999999999</v>
      </c>
      <c r="G15" s="77">
        <v>0.003729356558173921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0.096793975</v>
      </c>
      <c r="E16" s="79">
        <v>0.0031941570210197727</v>
      </c>
      <c r="F16" s="79">
        <v>-0.056978966000000006</v>
      </c>
      <c r="G16" s="79">
        <v>0.004769242458188992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-0.31200000643730164</v>
      </c>
      <c r="D17" s="86">
        <v>0.15697311</v>
      </c>
      <c r="E17" s="79">
        <v>0.004712471942982818</v>
      </c>
      <c r="F17" s="79">
        <v>0.118769706</v>
      </c>
      <c r="G17" s="79">
        <v>0.004372857445706584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62.051998138427734</v>
      </c>
      <c r="D18" s="82">
        <v>-0.061734352000000006</v>
      </c>
      <c r="E18" s="79">
        <v>0.002532442198997953</v>
      </c>
      <c r="F18" s="79">
        <v>0.14751323</v>
      </c>
      <c r="G18" s="79">
        <v>0.00233752426353171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-0.4350000023841858</v>
      </c>
      <c r="D19" s="82">
        <v>-0.12871114</v>
      </c>
      <c r="E19" s="79">
        <v>0.0013848929028627331</v>
      </c>
      <c r="F19" s="79">
        <v>-0.030353472000000003</v>
      </c>
      <c r="G19" s="79">
        <v>0.002131992931448389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-0.1835756</v>
      </c>
      <c r="D20" s="88">
        <v>0.0065140306</v>
      </c>
      <c r="E20" s="89">
        <v>0.0015391319088814458</v>
      </c>
      <c r="F20" s="89">
        <v>-4.9516909999999974E-05</v>
      </c>
      <c r="G20" s="89">
        <v>0.0004978540557761004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1.3120589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-0.281152317775394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-2.0878459000000005</v>
      </c>
      <c r="I25" s="101" t="s">
        <v>49</v>
      </c>
      <c r="J25" s="102"/>
      <c r="K25" s="101"/>
      <c r="L25" s="104">
        <v>15.077909314663593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9.330509024448366</v>
      </c>
      <c r="I26" s="106" t="s">
        <v>53</v>
      </c>
      <c r="J26" s="107"/>
      <c r="K26" s="106"/>
      <c r="L26" s="109">
        <v>0.41271831799733305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HCMQAP022_pos5ap2res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68</v>
      </c>
      <c r="C1" s="121" t="s">
        <v>73</v>
      </c>
      <c r="D1" s="121" t="s">
        <v>76</v>
      </c>
      <c r="E1" s="121" t="s">
        <v>79</v>
      </c>
      <c r="F1" s="128" t="s">
        <v>82</v>
      </c>
      <c r="G1" s="163" t="s">
        <v>122</v>
      </c>
    </row>
    <row r="2" spans="1:7" ht="13.5" thickBot="1">
      <c r="A2" s="140" t="s">
        <v>91</v>
      </c>
      <c r="B2" s="132">
        <v>-2.2513372</v>
      </c>
      <c r="C2" s="123">
        <v>-3.7551143000000002</v>
      </c>
      <c r="D2" s="123">
        <v>-3.7538419000000003</v>
      </c>
      <c r="E2" s="123">
        <v>-3.7527745</v>
      </c>
      <c r="F2" s="129">
        <v>-2.0878459000000005</v>
      </c>
      <c r="G2" s="164">
        <v>3.116517053267843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0.126075657</v>
      </c>
      <c r="C4" s="147">
        <v>-0.6872083800000001</v>
      </c>
      <c r="D4" s="147">
        <v>0.09467154</v>
      </c>
      <c r="E4" s="147">
        <v>1.4115863000000002</v>
      </c>
      <c r="F4" s="152">
        <v>0.22469115999999997</v>
      </c>
      <c r="G4" s="159">
        <v>0.24518822633016704</v>
      </c>
    </row>
    <row r="5" spans="1:7" ht="12.75">
      <c r="A5" s="140" t="s">
        <v>94</v>
      </c>
      <c r="B5" s="134">
        <v>-0.26514682</v>
      </c>
      <c r="C5" s="118">
        <v>-0.4634867</v>
      </c>
      <c r="D5" s="118">
        <v>-0.15059586600000002</v>
      </c>
      <c r="E5" s="118">
        <v>-0.80999084</v>
      </c>
      <c r="F5" s="153">
        <v>-4.7086909</v>
      </c>
      <c r="G5" s="160">
        <v>-1.0110579205708443</v>
      </c>
    </row>
    <row r="6" spans="1:7" ht="12.75">
      <c r="A6" s="140" t="s">
        <v>96</v>
      </c>
      <c r="B6" s="134">
        <v>0.04972345</v>
      </c>
      <c r="C6" s="118">
        <v>-0.17480458000000001</v>
      </c>
      <c r="D6" s="118">
        <v>-0.95027007</v>
      </c>
      <c r="E6" s="118">
        <v>-1.18978822</v>
      </c>
      <c r="F6" s="153">
        <v>2.6753323</v>
      </c>
      <c r="G6" s="160">
        <v>-0.19171670887457287</v>
      </c>
    </row>
    <row r="7" spans="1:7" ht="12.75">
      <c r="A7" s="140" t="s">
        <v>98</v>
      </c>
      <c r="B7" s="133">
        <v>4.3375794</v>
      </c>
      <c r="C7" s="117">
        <v>4.9164733</v>
      </c>
      <c r="D7" s="117">
        <v>5.2218138</v>
      </c>
      <c r="E7" s="117">
        <v>5.0781836</v>
      </c>
      <c r="F7" s="154">
        <v>14.954087000000001</v>
      </c>
      <c r="G7" s="161">
        <v>6.288621609049696</v>
      </c>
    </row>
    <row r="8" spans="1:7" ht="12.75">
      <c r="A8" s="140" t="s">
        <v>100</v>
      </c>
      <c r="B8" s="134">
        <v>0.0631060337</v>
      </c>
      <c r="C8" s="118">
        <v>0.12989773099999996</v>
      </c>
      <c r="D8" s="118">
        <v>0.0710660394</v>
      </c>
      <c r="E8" s="118">
        <v>0.14657984500000001</v>
      </c>
      <c r="F8" s="155">
        <v>0.126938</v>
      </c>
      <c r="G8" s="160">
        <v>0.10972001859146484</v>
      </c>
    </row>
    <row r="9" spans="1:7" ht="12.75">
      <c r="A9" s="140" t="s">
        <v>102</v>
      </c>
      <c r="B9" s="134">
        <v>0.25644158</v>
      </c>
      <c r="C9" s="118">
        <v>0.030468764600000003</v>
      </c>
      <c r="D9" s="118">
        <v>0.0230176076</v>
      </c>
      <c r="E9" s="118">
        <v>-0.017435193999999998</v>
      </c>
      <c r="F9" s="155">
        <v>0.17291024</v>
      </c>
      <c r="G9" s="160">
        <v>0.06882508423233973</v>
      </c>
    </row>
    <row r="10" spans="1:7" ht="12.75">
      <c r="A10" s="140" t="s">
        <v>104</v>
      </c>
      <c r="B10" s="134">
        <v>-0.007054502999999999</v>
      </c>
      <c r="C10" s="118">
        <v>0.0265970741</v>
      </c>
      <c r="D10" s="118">
        <v>-0.009204684000000001</v>
      </c>
      <c r="E10" s="118">
        <v>-0.04803977920000001</v>
      </c>
      <c r="F10" s="155">
        <v>0.044872372</v>
      </c>
      <c r="G10" s="160">
        <v>-0.002381642585559134</v>
      </c>
    </row>
    <row r="11" spans="1:7" ht="12.75">
      <c r="A11" s="140" t="s">
        <v>106</v>
      </c>
      <c r="B11" s="133">
        <v>-0.48228421</v>
      </c>
      <c r="C11" s="117">
        <v>-0.10673808500000001</v>
      </c>
      <c r="D11" s="117">
        <v>-0.076569315</v>
      </c>
      <c r="E11" s="117">
        <v>-0.05367511300000001</v>
      </c>
      <c r="F11" s="156">
        <v>-0.40156814</v>
      </c>
      <c r="G11" s="160">
        <v>-0.18036572865402736</v>
      </c>
    </row>
    <row r="12" spans="1:7" ht="12.75">
      <c r="A12" s="140" t="s">
        <v>108</v>
      </c>
      <c r="B12" s="134">
        <v>0.0008172650000000004</v>
      </c>
      <c r="C12" s="118">
        <v>0.013092186</v>
      </c>
      <c r="D12" s="118">
        <v>-0.012730759</v>
      </c>
      <c r="E12" s="118">
        <v>-0.077156901</v>
      </c>
      <c r="F12" s="155">
        <v>0.096793975</v>
      </c>
      <c r="G12" s="160">
        <v>-0.00540020991031668</v>
      </c>
    </row>
    <row r="13" spans="1:7" ht="12.75">
      <c r="A13" s="140" t="s">
        <v>110</v>
      </c>
      <c r="B13" s="135">
        <v>0.24143629000000005</v>
      </c>
      <c r="C13" s="118">
        <v>0.083824266</v>
      </c>
      <c r="D13" s="118">
        <v>0.07945160300000001</v>
      </c>
      <c r="E13" s="118">
        <v>0.13991183</v>
      </c>
      <c r="F13" s="153">
        <v>0.15697311</v>
      </c>
      <c r="G13" s="161">
        <v>0.12879797909083004</v>
      </c>
    </row>
    <row r="14" spans="1:7" ht="12.75">
      <c r="A14" s="140" t="s">
        <v>112</v>
      </c>
      <c r="B14" s="134">
        <v>0.010884906</v>
      </c>
      <c r="C14" s="118">
        <v>0.027715892</v>
      </c>
      <c r="D14" s="118">
        <v>0.057426714000000004</v>
      </c>
      <c r="E14" s="118">
        <v>0.06725188900000001</v>
      </c>
      <c r="F14" s="155">
        <v>-0.061734352000000006</v>
      </c>
      <c r="G14" s="160">
        <v>0.02997530194538663</v>
      </c>
    </row>
    <row r="15" spans="1:7" ht="12.75">
      <c r="A15" s="140" t="s">
        <v>114</v>
      </c>
      <c r="B15" s="135">
        <v>-0.19336453000000003</v>
      </c>
      <c r="C15" s="119">
        <v>-0.17221181</v>
      </c>
      <c r="D15" s="119">
        <v>-0.17667600999999997</v>
      </c>
      <c r="E15" s="119">
        <v>-0.17962567</v>
      </c>
      <c r="F15" s="155">
        <v>-0.12871114</v>
      </c>
      <c r="G15" s="160">
        <v>-0.17230024428613655</v>
      </c>
    </row>
    <row r="16" spans="1:7" ht="12.75">
      <c r="A16" s="140" t="s">
        <v>116</v>
      </c>
      <c r="B16" s="134">
        <v>-0.0030465274100000004</v>
      </c>
      <c r="C16" s="118">
        <v>-0.0015724326400000002</v>
      </c>
      <c r="D16" s="118">
        <v>0.0008946571</v>
      </c>
      <c r="E16" s="118">
        <v>-0.0009576891099999998</v>
      </c>
      <c r="F16" s="155">
        <v>0.0065140306</v>
      </c>
      <c r="G16" s="160">
        <v>3.85411613938878E-05</v>
      </c>
    </row>
    <row r="17" spans="1:7" ht="12.75">
      <c r="A17" s="140" t="s">
        <v>93</v>
      </c>
      <c r="B17" s="133">
        <v>1.4548896</v>
      </c>
      <c r="C17" s="117">
        <v>-0.02260227</v>
      </c>
      <c r="D17" s="117">
        <v>0.157656397</v>
      </c>
      <c r="E17" s="117">
        <v>0.357474452</v>
      </c>
      <c r="F17" s="154">
        <v>9.3278032</v>
      </c>
      <c r="G17" s="160">
        <v>1.5767619224291367</v>
      </c>
    </row>
    <row r="18" spans="1:7" ht="12.75">
      <c r="A18" s="140" t="s">
        <v>95</v>
      </c>
      <c r="B18" s="134">
        <v>-0.48911289999999996</v>
      </c>
      <c r="C18" s="118">
        <v>1.9128364000000002</v>
      </c>
      <c r="D18" s="118">
        <v>1.9642468999999998</v>
      </c>
      <c r="E18" s="118">
        <v>2.1362560999999998</v>
      </c>
      <c r="F18" s="155">
        <v>0.09871888</v>
      </c>
      <c r="G18" s="160">
        <v>1.3895487836107263</v>
      </c>
    </row>
    <row r="19" spans="1:7" ht="12.75">
      <c r="A19" s="140" t="s">
        <v>97</v>
      </c>
      <c r="B19" s="135">
        <v>-3.0210172</v>
      </c>
      <c r="C19" s="118">
        <v>-2.2673557000000004</v>
      </c>
      <c r="D19" s="118">
        <v>-2.2183203</v>
      </c>
      <c r="E19" s="119">
        <v>-3.0211575</v>
      </c>
      <c r="F19" s="153">
        <v>-11.195977000000003</v>
      </c>
      <c r="G19" s="161">
        <v>-3.740545596030726</v>
      </c>
    </row>
    <row r="20" spans="1:7" ht="12.75">
      <c r="A20" s="140" t="s">
        <v>99</v>
      </c>
      <c r="B20" s="133">
        <v>0.43631982999999996</v>
      </c>
      <c r="C20" s="117">
        <v>0.048010698</v>
      </c>
      <c r="D20" s="117">
        <v>0.28427231</v>
      </c>
      <c r="E20" s="117">
        <v>0.31353509</v>
      </c>
      <c r="F20" s="154">
        <v>1.9283753000000001</v>
      </c>
      <c r="G20" s="160">
        <v>0.4764130538078303</v>
      </c>
    </row>
    <row r="21" spans="1:7" ht="12.75">
      <c r="A21" s="140" t="s">
        <v>101</v>
      </c>
      <c r="B21" s="134">
        <v>-0.16348671</v>
      </c>
      <c r="C21" s="118">
        <v>-0.16794591</v>
      </c>
      <c r="D21" s="118">
        <v>-0.086985597</v>
      </c>
      <c r="E21" s="118">
        <v>-0.091221259</v>
      </c>
      <c r="F21" s="155">
        <v>0.40666090000000005</v>
      </c>
      <c r="G21" s="160">
        <v>-0.05246727924290079</v>
      </c>
    </row>
    <row r="22" spans="1:7" ht="12.75">
      <c r="A22" s="140" t="s">
        <v>103</v>
      </c>
      <c r="B22" s="134">
        <v>0.029013878099999994</v>
      </c>
      <c r="C22" s="118">
        <v>0.18649428</v>
      </c>
      <c r="D22" s="118">
        <v>0.22692748000000001</v>
      </c>
      <c r="E22" s="118">
        <v>0.19586131999999998</v>
      </c>
      <c r="F22" s="155">
        <v>0.30153481</v>
      </c>
      <c r="G22" s="160">
        <v>0.19114642037587123</v>
      </c>
    </row>
    <row r="23" spans="1:7" ht="12.75">
      <c r="A23" s="140" t="s">
        <v>105</v>
      </c>
      <c r="B23" s="135">
        <v>0.5637117299999999</v>
      </c>
      <c r="C23" s="118">
        <v>0.085417741</v>
      </c>
      <c r="D23" s="118">
        <v>-0.0079660703</v>
      </c>
      <c r="E23" s="118">
        <v>0.012312956000000002</v>
      </c>
      <c r="F23" s="153">
        <v>0.5798000999999999</v>
      </c>
      <c r="G23" s="160">
        <v>0.18054687341190737</v>
      </c>
    </row>
    <row r="24" spans="1:7" ht="12.75">
      <c r="A24" s="140" t="s">
        <v>107</v>
      </c>
      <c r="B24" s="133">
        <v>-0.0007389810000000011</v>
      </c>
      <c r="C24" s="117">
        <v>-0.004480119</v>
      </c>
      <c r="D24" s="117">
        <v>-0.002529205000000001</v>
      </c>
      <c r="E24" s="117">
        <v>0.013384947</v>
      </c>
      <c r="F24" s="156">
        <v>0.09528608999999999</v>
      </c>
      <c r="G24" s="160">
        <v>0.014178148338868336</v>
      </c>
    </row>
    <row r="25" spans="1:7" ht="12.75">
      <c r="A25" s="140" t="s">
        <v>109</v>
      </c>
      <c r="B25" s="134">
        <v>-0.13834712</v>
      </c>
      <c r="C25" s="118">
        <v>-0.0185438893</v>
      </c>
      <c r="D25" s="118">
        <v>-0.0238687653</v>
      </c>
      <c r="E25" s="118">
        <v>-0.054281596</v>
      </c>
      <c r="F25" s="155">
        <v>-0.056978966000000006</v>
      </c>
      <c r="G25" s="160">
        <v>-0.05085406617519792</v>
      </c>
    </row>
    <row r="26" spans="1:7" ht="12.75">
      <c r="A26" s="140" t="s">
        <v>111</v>
      </c>
      <c r="B26" s="134">
        <v>-0.026228709</v>
      </c>
      <c r="C26" s="118">
        <v>-0.0343084461</v>
      </c>
      <c r="D26" s="118">
        <v>-0.067690624</v>
      </c>
      <c r="E26" s="118">
        <v>-0.12802381000000002</v>
      </c>
      <c r="F26" s="155">
        <v>0.118769706</v>
      </c>
      <c r="G26" s="160">
        <v>-0.04323165680804218</v>
      </c>
    </row>
    <row r="27" spans="1:7" ht="12.75">
      <c r="A27" s="140" t="s">
        <v>113</v>
      </c>
      <c r="B27" s="135">
        <v>0.23066956999999996</v>
      </c>
      <c r="C27" s="118">
        <v>0.13126869</v>
      </c>
      <c r="D27" s="118">
        <v>0.13158787</v>
      </c>
      <c r="E27" s="119">
        <v>0.17553987</v>
      </c>
      <c r="F27" s="155">
        <v>0.14751323</v>
      </c>
      <c r="G27" s="161">
        <v>0.1585131775465996</v>
      </c>
    </row>
    <row r="28" spans="1:7" ht="12.75">
      <c r="A28" s="140" t="s">
        <v>115</v>
      </c>
      <c r="B28" s="134">
        <v>-0.00224664474</v>
      </c>
      <c r="C28" s="118">
        <v>0.004854121290000001</v>
      </c>
      <c r="D28" s="118">
        <v>0.004538998099999999</v>
      </c>
      <c r="E28" s="118">
        <v>0.00279602127</v>
      </c>
      <c r="F28" s="155">
        <v>-0.030353472000000003</v>
      </c>
      <c r="G28" s="160">
        <v>-0.0014532500076363274</v>
      </c>
    </row>
    <row r="29" spans="1:7" ht="13.5" thickBot="1">
      <c r="A29" s="141" t="s">
        <v>117</v>
      </c>
      <c r="B29" s="136">
        <v>-0.00509035464</v>
      </c>
      <c r="C29" s="120">
        <v>0.00021473152999999996</v>
      </c>
      <c r="D29" s="120">
        <v>0.00016980854</v>
      </c>
      <c r="E29" s="120">
        <v>-0.00271797884</v>
      </c>
      <c r="F29" s="157">
        <v>-4.9516909999999974E-05</v>
      </c>
      <c r="G29" s="162">
        <v>-0.0013024669279722992</v>
      </c>
    </row>
    <row r="30" spans="1:7" ht="13.5" thickTop="1">
      <c r="A30" s="142" t="s">
        <v>118</v>
      </c>
      <c r="B30" s="137">
        <v>0.2776086051967316</v>
      </c>
      <c r="C30" s="126">
        <v>-0.030820789472846555</v>
      </c>
      <c r="D30" s="126">
        <v>-0.12177483376252153</v>
      </c>
      <c r="E30" s="126">
        <v>-0.2231869365512368</v>
      </c>
      <c r="F30" s="122">
        <v>-0.281152317775394</v>
      </c>
      <c r="G30" s="163" t="s">
        <v>129</v>
      </c>
    </row>
    <row r="31" spans="1:7" ht="13.5" thickBot="1">
      <c r="A31" s="143" t="s">
        <v>119</v>
      </c>
      <c r="B31" s="132">
        <v>20.788575</v>
      </c>
      <c r="C31" s="123">
        <v>20.742798</v>
      </c>
      <c r="D31" s="123">
        <v>20.681763</v>
      </c>
      <c r="E31" s="123">
        <v>20.64209</v>
      </c>
      <c r="F31" s="124">
        <v>20.632935</v>
      </c>
      <c r="G31" s="165">
        <v>-209.69</v>
      </c>
    </row>
    <row r="32" spans="1:7" ht="15.75" thickBot="1" thickTop="1">
      <c r="A32" s="144" t="s">
        <v>120</v>
      </c>
      <c r="B32" s="138">
        <v>-0.39249999821186066</v>
      </c>
      <c r="C32" s="127">
        <v>0.3675000071525574</v>
      </c>
      <c r="D32" s="127">
        <v>-0.4100000113248825</v>
      </c>
      <c r="E32" s="127">
        <v>0.3330000042915344</v>
      </c>
      <c r="F32" s="125">
        <v>-0.3735000044107437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51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134</v>
      </c>
    </row>
    <row r="3" spans="1:8" ht="12.75">
      <c r="A3" s="166" t="s">
        <v>135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136</v>
      </c>
      <c r="H3"/>
    </row>
    <row r="4" spans="1:8" ht="12.75">
      <c r="A4" s="166" t="s">
        <v>137</v>
      </c>
      <c r="B4" s="166">
        <v>0.00225</v>
      </c>
      <c r="C4" s="166">
        <v>0.003754</v>
      </c>
      <c r="D4" s="166">
        <v>0.003752</v>
      </c>
      <c r="E4" s="166">
        <v>0.003751</v>
      </c>
      <c r="F4" s="166">
        <v>0.002087</v>
      </c>
      <c r="G4" s="166">
        <v>0.011694</v>
      </c>
      <c r="H4"/>
    </row>
    <row r="5" spans="1:8" ht="12.75">
      <c r="A5" s="166" t="s">
        <v>138</v>
      </c>
      <c r="B5" s="166">
        <v>6.599839</v>
      </c>
      <c r="C5" s="166">
        <v>1.22958</v>
      </c>
      <c r="D5" s="166">
        <v>-1.053023</v>
      </c>
      <c r="E5" s="166">
        <v>-2.084577</v>
      </c>
      <c r="F5" s="166">
        <v>-3.758842</v>
      </c>
      <c r="G5" s="166">
        <v>-1.422404</v>
      </c>
      <c r="H5"/>
    </row>
    <row r="6" spans="1:8" ht="12.75">
      <c r="A6" s="166" t="s">
        <v>139</v>
      </c>
      <c r="B6" s="167">
        <v>-154.5741</v>
      </c>
      <c r="C6" s="167">
        <v>-206.169</v>
      </c>
      <c r="D6" s="167">
        <v>-285.5691</v>
      </c>
      <c r="E6" s="167">
        <v>-336.1548</v>
      </c>
      <c r="F6" s="167">
        <v>-14.69129</v>
      </c>
      <c r="G6" s="167">
        <v>1138.109</v>
      </c>
      <c r="H6"/>
    </row>
    <row r="7" spans="1:8" ht="12.75">
      <c r="A7" s="166" t="s">
        <v>140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  <c r="H7"/>
    </row>
    <row r="8" spans="1:8" ht="12.75">
      <c r="A8" s="166" t="s">
        <v>92</v>
      </c>
      <c r="B8" s="167">
        <v>0.1225207</v>
      </c>
      <c r="C8" s="167">
        <v>-0.6207396</v>
      </c>
      <c r="D8" s="167">
        <v>0.1544362</v>
      </c>
      <c r="E8" s="167">
        <v>1.374861</v>
      </c>
      <c r="F8" s="167">
        <v>0.5739946</v>
      </c>
      <c r="G8" s="167">
        <v>1.561638</v>
      </c>
      <c r="H8"/>
    </row>
    <row r="9" spans="1:8" ht="12.75">
      <c r="A9" s="166" t="s">
        <v>94</v>
      </c>
      <c r="B9" s="167">
        <v>-0.1129689</v>
      </c>
      <c r="C9" s="167">
        <v>-0.5869014</v>
      </c>
      <c r="D9" s="167">
        <v>-0.2706615</v>
      </c>
      <c r="E9" s="167">
        <v>-0.8198981</v>
      </c>
      <c r="F9" s="167">
        <v>-4.029332</v>
      </c>
      <c r="G9" s="167">
        <v>0.9592556</v>
      </c>
      <c r="H9"/>
    </row>
    <row r="10" spans="1:8" ht="12.75">
      <c r="A10" s="166" t="s">
        <v>141</v>
      </c>
      <c r="B10" s="167">
        <v>-0.003710478</v>
      </c>
      <c r="C10" s="167">
        <v>-0.191534</v>
      </c>
      <c r="D10" s="167">
        <v>-0.7907665</v>
      </c>
      <c r="E10" s="167">
        <v>-0.9487735</v>
      </c>
      <c r="F10" s="167">
        <v>0.6693187</v>
      </c>
      <c r="G10" s="167">
        <v>3.642029</v>
      </c>
      <c r="H10"/>
    </row>
    <row r="11" spans="1:8" ht="12.75">
      <c r="A11" s="166" t="s">
        <v>142</v>
      </c>
      <c r="B11" s="167">
        <v>4.332525</v>
      </c>
      <c r="C11" s="167">
        <v>4.908281</v>
      </c>
      <c r="D11" s="167">
        <v>5.224753</v>
      </c>
      <c r="E11" s="167">
        <v>5.096347</v>
      </c>
      <c r="F11" s="167">
        <v>14.93703</v>
      </c>
      <c r="G11" s="167">
        <v>6.288796</v>
      </c>
      <c r="H11"/>
    </row>
    <row r="12" spans="1:8" ht="12.75">
      <c r="A12" s="166" t="s">
        <v>100</v>
      </c>
      <c r="B12" s="167">
        <v>0.06051556</v>
      </c>
      <c r="C12" s="167">
        <v>0.1476611</v>
      </c>
      <c r="D12" s="167">
        <v>0.09097118</v>
      </c>
      <c r="E12" s="167">
        <v>0.1426842</v>
      </c>
      <c r="F12" s="167">
        <v>0.08672063</v>
      </c>
      <c r="G12" s="167">
        <v>-0.04665407</v>
      </c>
      <c r="H12"/>
    </row>
    <row r="13" spans="1:8" ht="12.75">
      <c r="A13" s="166" t="s">
        <v>102</v>
      </c>
      <c r="B13" s="167">
        <v>0.2040592</v>
      </c>
      <c r="C13" s="167">
        <v>0.03908483</v>
      </c>
      <c r="D13" s="167">
        <v>0.02699184</v>
      </c>
      <c r="E13" s="167">
        <v>-0.01586032</v>
      </c>
      <c r="F13" s="167">
        <v>0.08643404</v>
      </c>
      <c r="G13" s="167">
        <v>-0.05308718</v>
      </c>
      <c r="H13"/>
    </row>
    <row r="14" spans="1:8" ht="12.75">
      <c r="A14" s="166" t="s">
        <v>104</v>
      </c>
      <c r="B14" s="167">
        <v>-0.01656123</v>
      </c>
      <c r="C14" s="167">
        <v>0.02557206</v>
      </c>
      <c r="D14" s="167">
        <v>-0.01457292</v>
      </c>
      <c r="E14" s="167">
        <v>-0.05346074</v>
      </c>
      <c r="F14" s="167">
        <v>0.119683</v>
      </c>
      <c r="G14" s="167">
        <v>-0.1679032</v>
      </c>
      <c r="H14"/>
    </row>
    <row r="15" spans="1:8" ht="12.75">
      <c r="A15" s="166" t="s">
        <v>106</v>
      </c>
      <c r="B15" s="167">
        <v>-0.4730607</v>
      </c>
      <c r="C15" s="167">
        <v>-0.112331</v>
      </c>
      <c r="D15" s="167">
        <v>-0.0833285</v>
      </c>
      <c r="E15" s="167">
        <v>-0.06204611</v>
      </c>
      <c r="F15" s="167">
        <v>-0.4078643</v>
      </c>
      <c r="G15" s="167">
        <v>-0.1848644</v>
      </c>
      <c r="H15"/>
    </row>
    <row r="16" spans="1:8" ht="12.75">
      <c r="A16" s="166" t="s">
        <v>108</v>
      </c>
      <c r="B16" s="167">
        <v>-0.003586881</v>
      </c>
      <c r="C16" s="167">
        <v>0.005693193</v>
      </c>
      <c r="D16" s="167">
        <v>-0.01683367</v>
      </c>
      <c r="E16" s="167">
        <v>-0.06039671</v>
      </c>
      <c r="F16" s="167">
        <v>0.03506832</v>
      </c>
      <c r="G16" s="167">
        <v>-0.05483282</v>
      </c>
      <c r="H16"/>
    </row>
    <row r="17" spans="1:8" ht="12.75">
      <c r="A17" s="166" t="s">
        <v>143</v>
      </c>
      <c r="B17" s="167">
        <v>0.2067269</v>
      </c>
      <c r="C17" s="167">
        <v>0.1017378</v>
      </c>
      <c r="D17" s="167">
        <v>0.09943853</v>
      </c>
      <c r="E17" s="167">
        <v>0.1400044</v>
      </c>
      <c r="F17" s="167">
        <v>0.137846</v>
      </c>
      <c r="G17" s="167">
        <v>-0.1303773</v>
      </c>
      <c r="H17"/>
    </row>
    <row r="18" spans="1:8" ht="12.75">
      <c r="A18" s="166" t="s">
        <v>144</v>
      </c>
      <c r="B18" s="167">
        <v>-0.003377384</v>
      </c>
      <c r="C18" s="167">
        <v>0.02703452</v>
      </c>
      <c r="D18" s="167">
        <v>0.0555894</v>
      </c>
      <c r="E18" s="167">
        <v>0.06426828</v>
      </c>
      <c r="F18" s="167">
        <v>-0.04052331</v>
      </c>
      <c r="G18" s="167">
        <v>-0.1589771</v>
      </c>
      <c r="H18"/>
    </row>
    <row r="19" spans="1:8" ht="12.75">
      <c r="A19" s="166" t="s">
        <v>114</v>
      </c>
      <c r="B19" s="167">
        <v>-0.1920843</v>
      </c>
      <c r="C19" s="167">
        <v>-0.1722571</v>
      </c>
      <c r="D19" s="167">
        <v>-0.1766671</v>
      </c>
      <c r="E19" s="167">
        <v>-0.1795081</v>
      </c>
      <c r="F19" s="167">
        <v>-0.1301918</v>
      </c>
      <c r="G19" s="167">
        <v>-0.1722932</v>
      </c>
      <c r="H19"/>
    </row>
    <row r="20" spans="1:8" ht="12.75">
      <c r="A20" s="166" t="s">
        <v>116</v>
      </c>
      <c r="B20" s="167">
        <v>-0.002552679</v>
      </c>
      <c r="C20" s="167">
        <v>-0.001693313</v>
      </c>
      <c r="D20" s="167">
        <v>0.0008961709</v>
      </c>
      <c r="E20" s="167">
        <v>-0.001026548</v>
      </c>
      <c r="F20" s="167">
        <v>0.006515355</v>
      </c>
      <c r="G20" s="167">
        <v>-0.001393648</v>
      </c>
      <c r="H20"/>
    </row>
    <row r="21" spans="1:8" ht="12.75">
      <c r="A21" s="166" t="s">
        <v>145</v>
      </c>
      <c r="B21" s="167">
        <v>-1274.975</v>
      </c>
      <c r="C21" s="167">
        <v>-1027.94</v>
      </c>
      <c r="D21" s="167">
        <v>-1031.952</v>
      </c>
      <c r="E21" s="167">
        <v>-1159.601</v>
      </c>
      <c r="F21" s="167">
        <v>-1340.882</v>
      </c>
      <c r="G21" s="167">
        <v>-223.4588</v>
      </c>
      <c r="H21"/>
    </row>
    <row r="22" spans="1:8" ht="12.75">
      <c r="A22" s="166" t="s">
        <v>146</v>
      </c>
      <c r="B22" s="167">
        <v>132.0044</v>
      </c>
      <c r="C22" s="167">
        <v>24.59166</v>
      </c>
      <c r="D22" s="167">
        <v>-21.0605</v>
      </c>
      <c r="E22" s="167">
        <v>-41.69177</v>
      </c>
      <c r="F22" s="167">
        <v>-75.17826</v>
      </c>
      <c r="G22" s="167">
        <v>0</v>
      </c>
      <c r="H22"/>
    </row>
    <row r="23" spans="1:8" ht="12.75">
      <c r="A23" s="166" t="s">
        <v>93</v>
      </c>
      <c r="B23" s="167">
        <v>1.460571</v>
      </c>
      <c r="C23" s="167">
        <v>-0.01629293</v>
      </c>
      <c r="D23" s="167">
        <v>0.1984189</v>
      </c>
      <c r="E23" s="167">
        <v>0.4107096</v>
      </c>
      <c r="F23" s="167">
        <v>9.027716</v>
      </c>
      <c r="G23" s="167">
        <v>-0.3129254</v>
      </c>
      <c r="H23"/>
    </row>
    <row r="24" spans="1:8" ht="12.75">
      <c r="A24" s="166" t="s">
        <v>95</v>
      </c>
      <c r="B24" s="167">
        <v>-0.4194093</v>
      </c>
      <c r="C24" s="167">
        <v>1.938603</v>
      </c>
      <c r="D24" s="167">
        <v>1.951266</v>
      </c>
      <c r="E24" s="167">
        <v>2.010435</v>
      </c>
      <c r="F24" s="167">
        <v>1.243676</v>
      </c>
      <c r="G24" s="167">
        <v>-1.525628</v>
      </c>
      <c r="H24"/>
    </row>
    <row r="25" spans="1:8" ht="12.75">
      <c r="A25" s="166" t="s">
        <v>97</v>
      </c>
      <c r="B25" s="167">
        <v>-2.747053</v>
      </c>
      <c r="C25" s="167">
        <v>-2.546886</v>
      </c>
      <c r="D25" s="167">
        <v>-2.486466</v>
      </c>
      <c r="E25" s="167">
        <v>-2.94229</v>
      </c>
      <c r="F25" s="167">
        <v>-9.911484</v>
      </c>
      <c r="G25" s="167">
        <v>-0.3753802</v>
      </c>
      <c r="H25"/>
    </row>
    <row r="26" spans="1:8" ht="12.75">
      <c r="A26" s="166" t="s">
        <v>99</v>
      </c>
      <c r="B26" s="167">
        <v>0.6170738</v>
      </c>
      <c r="C26" s="167">
        <v>0.07463977</v>
      </c>
      <c r="D26" s="167">
        <v>0.2414133</v>
      </c>
      <c r="E26" s="167">
        <v>0.24515</v>
      </c>
      <c r="F26" s="167">
        <v>1.546609</v>
      </c>
      <c r="G26" s="167">
        <v>0.4314227</v>
      </c>
      <c r="H26"/>
    </row>
    <row r="27" spans="1:8" ht="12.75">
      <c r="A27" s="166" t="s">
        <v>101</v>
      </c>
      <c r="B27" s="167">
        <v>-0.1397363</v>
      </c>
      <c r="C27" s="167">
        <v>-0.1685288</v>
      </c>
      <c r="D27" s="167">
        <v>-0.07753774</v>
      </c>
      <c r="E27" s="167">
        <v>-0.07704984</v>
      </c>
      <c r="F27" s="167">
        <v>0.3829829</v>
      </c>
      <c r="G27" s="167">
        <v>-0.1120953</v>
      </c>
      <c r="H27"/>
    </row>
    <row r="28" spans="1:8" ht="12.75">
      <c r="A28" s="166" t="s">
        <v>103</v>
      </c>
      <c r="B28" s="167">
        <v>0.0149951</v>
      </c>
      <c r="C28" s="167">
        <v>0.183635</v>
      </c>
      <c r="D28" s="167">
        <v>0.2280069</v>
      </c>
      <c r="E28" s="167">
        <v>0.1961164</v>
      </c>
      <c r="F28" s="167">
        <v>0.2180589</v>
      </c>
      <c r="G28" s="167">
        <v>-0.1775909</v>
      </c>
      <c r="H28"/>
    </row>
    <row r="29" spans="1:8" ht="12.75">
      <c r="A29" s="166" t="s">
        <v>105</v>
      </c>
      <c r="B29" s="167">
        <v>0.5124045</v>
      </c>
      <c r="C29" s="167">
        <v>0.1000885</v>
      </c>
      <c r="D29" s="167">
        <v>0.002825111</v>
      </c>
      <c r="E29" s="167">
        <v>0.01625765</v>
      </c>
      <c r="F29" s="167">
        <v>0.4877695</v>
      </c>
      <c r="G29" s="167">
        <v>0.003402823</v>
      </c>
      <c r="H29"/>
    </row>
    <row r="30" spans="1:8" ht="12.75">
      <c r="A30" s="166" t="s">
        <v>107</v>
      </c>
      <c r="B30" s="167">
        <v>-0.02281331</v>
      </c>
      <c r="C30" s="167">
        <v>-0.00477493</v>
      </c>
      <c r="D30" s="167">
        <v>-0.0001883852</v>
      </c>
      <c r="E30" s="167">
        <v>0.008721446</v>
      </c>
      <c r="F30" s="167">
        <v>0.1391889</v>
      </c>
      <c r="G30" s="167">
        <v>0.01622253</v>
      </c>
      <c r="H30"/>
    </row>
    <row r="31" spans="1:8" ht="12.75">
      <c r="A31" s="166" t="s">
        <v>109</v>
      </c>
      <c r="B31" s="167">
        <v>-0.1078061</v>
      </c>
      <c r="C31" s="167">
        <v>-0.03062689</v>
      </c>
      <c r="D31" s="167">
        <v>-0.03983341</v>
      </c>
      <c r="E31" s="167">
        <v>-0.0641659</v>
      </c>
      <c r="F31" s="167">
        <v>-0.05143399</v>
      </c>
      <c r="G31" s="167">
        <v>0.01302674</v>
      </c>
      <c r="H31"/>
    </row>
    <row r="32" spans="1:8" ht="12.75">
      <c r="A32" s="166" t="s">
        <v>111</v>
      </c>
      <c r="B32" s="167">
        <v>-0.02326889</v>
      </c>
      <c r="C32" s="167">
        <v>-0.03969705</v>
      </c>
      <c r="D32" s="167">
        <v>-0.0671002</v>
      </c>
      <c r="E32" s="167">
        <v>-0.1076412</v>
      </c>
      <c r="F32" s="167">
        <v>0.05990299</v>
      </c>
      <c r="G32" s="167">
        <v>0.04691872</v>
      </c>
      <c r="H32"/>
    </row>
    <row r="33" spans="1:8" ht="12.75">
      <c r="A33" s="166" t="s">
        <v>113</v>
      </c>
      <c r="B33" s="167">
        <v>0.2206013</v>
      </c>
      <c r="C33" s="167">
        <v>0.1392957</v>
      </c>
      <c r="D33" s="167">
        <v>0.1383536</v>
      </c>
      <c r="E33" s="167">
        <v>0.1721972</v>
      </c>
      <c r="F33" s="167">
        <v>0.1412224</v>
      </c>
      <c r="G33" s="167">
        <v>0.02941186</v>
      </c>
      <c r="H33"/>
    </row>
    <row r="34" spans="1:8" ht="12.75">
      <c r="A34" s="166" t="s">
        <v>115</v>
      </c>
      <c r="B34" s="167">
        <v>-0.02003223</v>
      </c>
      <c r="C34" s="167">
        <v>0.001905695</v>
      </c>
      <c r="D34" s="167">
        <v>0.007135414</v>
      </c>
      <c r="E34" s="167">
        <v>0.008009021</v>
      </c>
      <c r="F34" s="167">
        <v>-0.02346719</v>
      </c>
      <c r="G34" s="167">
        <v>-0.0019523</v>
      </c>
      <c r="H34"/>
    </row>
    <row r="35" spans="1:8" ht="12.75">
      <c r="A35" s="166" t="s">
        <v>117</v>
      </c>
      <c r="B35" s="167">
        <v>-0.005366983</v>
      </c>
      <c r="C35" s="167">
        <v>0.0001833288</v>
      </c>
      <c r="D35" s="167">
        <v>0.0001573137</v>
      </c>
      <c r="E35" s="167">
        <v>-0.002684879</v>
      </c>
      <c r="F35" s="167">
        <v>-0.0004135703</v>
      </c>
      <c r="G35" s="167">
        <v>-6.498097E-05</v>
      </c>
      <c r="H35"/>
    </row>
    <row r="36" spans="1:6" ht="12.75">
      <c r="A36" s="166" t="s">
        <v>147</v>
      </c>
      <c r="B36" s="167">
        <v>20.63294</v>
      </c>
      <c r="C36" s="167">
        <v>20.63294</v>
      </c>
      <c r="D36" s="167">
        <v>20.64819</v>
      </c>
      <c r="E36" s="167">
        <v>20.63904</v>
      </c>
      <c r="F36" s="167">
        <v>20.64819</v>
      </c>
    </row>
    <row r="37" spans="1:6" ht="12.75">
      <c r="A37" s="166" t="s">
        <v>148</v>
      </c>
      <c r="B37" s="167">
        <v>-0.3712972</v>
      </c>
      <c r="C37" s="167">
        <v>-0.3448486</v>
      </c>
      <c r="D37" s="167">
        <v>-0.3336589</v>
      </c>
      <c r="E37" s="167">
        <v>-0.3285726</v>
      </c>
      <c r="F37" s="167">
        <v>-0.323995</v>
      </c>
    </row>
    <row r="38" spans="1:7" ht="12.75">
      <c r="A38" s="166" t="s">
        <v>149</v>
      </c>
      <c r="B38" s="167">
        <v>0.0002913366</v>
      </c>
      <c r="C38" s="167">
        <v>0.0003547825</v>
      </c>
      <c r="D38" s="167">
        <v>0.0004817706</v>
      </c>
      <c r="E38" s="167">
        <v>0.0005632347</v>
      </c>
      <c r="F38" s="167">
        <v>0</v>
      </c>
      <c r="G38" s="167">
        <v>0.0001885644</v>
      </c>
    </row>
    <row r="39" spans="1:7" ht="12.75">
      <c r="A39" s="166" t="s">
        <v>150</v>
      </c>
      <c r="B39" s="167">
        <v>0.002163611</v>
      </c>
      <c r="C39" s="167">
        <v>0.001746626</v>
      </c>
      <c r="D39" s="167">
        <v>0.001755334</v>
      </c>
      <c r="E39" s="167">
        <v>0.00197367</v>
      </c>
      <c r="F39" s="167">
        <v>0.002279558</v>
      </c>
      <c r="G39" s="167">
        <v>0.0009676396</v>
      </c>
    </row>
    <row r="40" spans="2:5" ht="12.75">
      <c r="B40" s="166" t="s">
        <v>151</v>
      </c>
      <c r="C40" s="166">
        <v>0.003752</v>
      </c>
      <c r="D40" s="166" t="s">
        <v>152</v>
      </c>
      <c r="E40" s="166">
        <v>3.116517</v>
      </c>
    </row>
    <row r="42" ht="12.75">
      <c r="A42" s="166" t="s">
        <v>153</v>
      </c>
    </row>
    <row r="50" spans="1:8" ht="12.75">
      <c r="A50" s="166" t="s">
        <v>154</v>
      </c>
      <c r="B50" s="166">
        <f>-0.017/(B7*B7+B22*B22)*(B21*B22+B6*B7)</f>
        <v>0.0002913365968084497</v>
      </c>
      <c r="C50" s="166">
        <f>-0.017/(C7*C7+C22*C22)*(C21*C22+C6*C7)</f>
        <v>0.00035478254212016147</v>
      </c>
      <c r="D50" s="166">
        <f>-0.017/(D7*D7+D22*D22)*(D21*D22+D6*D7)</f>
        <v>0.0004817706508656834</v>
      </c>
      <c r="E50" s="166">
        <f>-0.017/(E7*E7+E22*E22)*(E21*E22+E6*E7)</f>
        <v>0.0005632345807445174</v>
      </c>
      <c r="F50" s="166">
        <f>-0.017/(F7*F7+F22*F22)*(F21*F22+F6*F7)</f>
        <v>7.83787016524009E-06</v>
      </c>
      <c r="G50" s="166">
        <f>(B50*B$4+C50*C$4+D50*D$4+E50*E$4+F50*F$4)/SUM(B$4:F$4)</f>
        <v>0.0003798906653452406</v>
      </c>
      <c r="H50"/>
    </row>
    <row r="51" spans="1:8" ht="12.75">
      <c r="A51" s="166" t="s">
        <v>155</v>
      </c>
      <c r="B51" s="166">
        <f>-0.017/(B7*B7+B22*B22)*(B21*B7-B6*B22)</f>
        <v>0.0021636117287340256</v>
      </c>
      <c r="C51" s="166">
        <f>-0.017/(C7*C7+C22*C22)*(C21*C7-C6*C22)</f>
        <v>0.0017466255308350247</v>
      </c>
      <c r="D51" s="166">
        <f>-0.017/(D7*D7+D22*D22)*(D21*D7-D6*D22)</f>
        <v>0.0017553330330792555</v>
      </c>
      <c r="E51" s="166">
        <f>-0.017/(E7*E7+E22*E22)*(E21*E7-E6*E22)</f>
        <v>0.0019736699246596452</v>
      </c>
      <c r="F51" s="166">
        <f>-0.017/(F7*F7+F22*F22)*(F21*F7-F6*F22)</f>
        <v>0.002279558323744113</v>
      </c>
      <c r="G51" s="166">
        <f>(B51*B$4+C51*C$4+D51*D$4+E51*E$4+F51*F$4)/SUM(B$4:F$4)</f>
        <v>0.0019348237964327238</v>
      </c>
      <c r="H51"/>
    </row>
    <row r="58" ht="12.75">
      <c r="A58" s="166" t="s">
        <v>156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158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161</v>
      </c>
      <c r="B62" s="166">
        <f>B7+(2/0.017)*(B8*B50-B23*B51)</f>
        <v>9999.632421907945</v>
      </c>
      <c r="C62" s="166">
        <f>C7+(2/0.017)*(C8*C50-C23*C51)</f>
        <v>9999.977438832262</v>
      </c>
      <c r="D62" s="166">
        <f>D7+(2/0.017)*(D8*D50-D23*D51)</f>
        <v>9999.967777832828</v>
      </c>
      <c r="E62" s="166">
        <f>E7+(2/0.017)*(E8*E50-E23*E51)</f>
        <v>9999.995736949839</v>
      </c>
      <c r="F62" s="166">
        <f>F7+(2/0.017)*(F8*F50-F23*F51)</f>
        <v>9997.579446322701</v>
      </c>
    </row>
    <row r="63" spans="1:6" ht="12.75">
      <c r="A63" s="166" t="s">
        <v>162</v>
      </c>
      <c r="B63" s="166">
        <f>B8+(3/0.017)*(B9*B50-B24*B51)</f>
        <v>0.2768489774851059</v>
      </c>
      <c r="C63" s="166">
        <f>C8+(3/0.017)*(C9*C50-C24*C51)</f>
        <v>-1.2550165172857506</v>
      </c>
      <c r="D63" s="166">
        <f>D8+(3/0.017)*(D9*D50-D24*D51)</f>
        <v>-0.47300822937830145</v>
      </c>
      <c r="E63" s="166">
        <f>E8+(3/0.017)*(E9*E50-E24*E51)</f>
        <v>0.5931439310135577</v>
      </c>
      <c r="F63" s="166">
        <f>F8+(3/0.017)*(F9*F50-F24*F51)</f>
        <v>0.06812165431010053</v>
      </c>
    </row>
    <row r="64" spans="1:6" ht="12.75">
      <c r="A64" s="166" t="s">
        <v>163</v>
      </c>
      <c r="B64" s="166">
        <f>B9+(4/0.017)*(B10*B50-B25*B51)</f>
        <v>1.2852605334637504</v>
      </c>
      <c r="C64" s="166">
        <f>C9+(4/0.017)*(C10*C50-C25*C51)</f>
        <v>0.44380523348325884</v>
      </c>
      <c r="D64" s="166">
        <f>D9+(4/0.017)*(D10*D50-D25*D51)</f>
        <v>0.6666579856566272</v>
      </c>
      <c r="E64" s="166">
        <f>E9+(4/0.017)*(E10*E50-E25*E51)</f>
        <v>0.42074360309007497</v>
      </c>
      <c r="F64" s="166">
        <f>F9+(4/0.017)*(F10*F50-F25*F51)</f>
        <v>1.2880919731591431</v>
      </c>
    </row>
    <row r="65" spans="1:6" ht="12.75">
      <c r="A65" s="166" t="s">
        <v>164</v>
      </c>
      <c r="B65" s="166">
        <f>B10+(5/0.017)*(B11*B50-B26*B51)</f>
        <v>-0.0251472492020428</v>
      </c>
      <c r="C65" s="166">
        <f>C10+(5/0.017)*(C11*C50-C26*C51)</f>
        <v>0.2822909066830688</v>
      </c>
      <c r="D65" s="166">
        <f>D10+(5/0.017)*(D11*D50-D26*D51)</f>
        <v>-0.17506887843889418</v>
      </c>
      <c r="E65" s="166">
        <f>E10+(5/0.017)*(E11*E50-E26*E51)</f>
        <v>-0.24683418122256862</v>
      </c>
      <c r="F65" s="166">
        <f>F10+(5/0.017)*(F11*F50-F26*F51)</f>
        <v>-0.3331845110980183</v>
      </c>
    </row>
    <row r="66" spans="1:6" ht="12.75">
      <c r="A66" s="166" t="s">
        <v>165</v>
      </c>
      <c r="B66" s="166">
        <f>B11+(6/0.017)*(B12*B50-B27*B51)</f>
        <v>4.445453998205031</v>
      </c>
      <c r="C66" s="166">
        <f>C11+(6/0.017)*(C12*C50-C27*C51)</f>
        <v>5.030661335949852</v>
      </c>
      <c r="D66" s="166">
        <f>D11+(6/0.017)*(D12*D50-D27*D51)</f>
        <v>5.288258341505034</v>
      </c>
      <c r="E66" s="166">
        <f>E11+(6/0.017)*(E12*E50-E27*E51)</f>
        <v>5.178383103814248</v>
      </c>
      <c r="F66" s="166">
        <f>F11+(6/0.017)*(F12*F50-F27*F51)</f>
        <v>14.629141004997152</v>
      </c>
    </row>
    <row r="67" spans="1:6" ht="12.75">
      <c r="A67" s="166" t="s">
        <v>166</v>
      </c>
      <c r="B67" s="166">
        <f>B12+(7/0.017)*(B13*B50-B28*B51)</f>
        <v>0.07163581708784744</v>
      </c>
      <c r="C67" s="166">
        <f>C12+(7/0.017)*(C13*C50-C28*C51)</f>
        <v>0.021300820702112477</v>
      </c>
      <c r="D67" s="166">
        <f>D12+(7/0.017)*(D13*D50-D28*D51)</f>
        <v>-0.06847406524152665</v>
      </c>
      <c r="E67" s="166">
        <f>E12+(7/0.017)*(E13*E50-E28*E51)</f>
        <v>-0.020375496922786063</v>
      </c>
      <c r="F67" s="166">
        <f>F12+(7/0.017)*(F13*F50-F28*F51)</f>
        <v>-0.11767958484980913</v>
      </c>
    </row>
    <row r="68" spans="1:6" ht="12.75">
      <c r="A68" s="166" t="s">
        <v>167</v>
      </c>
      <c r="B68" s="166">
        <f>B13+(8/0.017)*(B14*B50-B29*B51)</f>
        <v>-0.3199263427968263</v>
      </c>
      <c r="C68" s="166">
        <f>C13+(8/0.017)*(C14*C50-C29*C51)</f>
        <v>-0.03891263305361509</v>
      </c>
      <c r="D68" s="166">
        <f>D13+(8/0.017)*(D14*D50-D29*D51)</f>
        <v>0.021354279617021597</v>
      </c>
      <c r="E68" s="166">
        <f>E13+(8/0.017)*(E14*E50-E29*E51)</f>
        <v>-0.04513004815568684</v>
      </c>
      <c r="F68" s="166">
        <f>F13+(8/0.017)*(F14*F50-F29*F51)</f>
        <v>-0.4363711195193023</v>
      </c>
    </row>
    <row r="69" spans="1:6" ht="12.75">
      <c r="A69" s="166" t="s">
        <v>168</v>
      </c>
      <c r="B69" s="166">
        <f>B14+(9/0.017)*(B15*B50-B30*B51)</f>
        <v>-0.06339339141242352</v>
      </c>
      <c r="C69" s="166">
        <f>C14+(9/0.017)*(C15*C50-C30*C51)</f>
        <v>0.008888673656673653</v>
      </c>
      <c r="D69" s="166">
        <f>D14+(9/0.017)*(D15*D50-D30*D51)</f>
        <v>-0.035651209543848275</v>
      </c>
      <c r="E69" s="166">
        <f>E14+(9/0.017)*(E15*E50-E30*E51)</f>
        <v>-0.08107473610598778</v>
      </c>
      <c r="F69" s="166">
        <f>F14+(9/0.017)*(F15*F50-F30*F51)</f>
        <v>-0.04998606040976537</v>
      </c>
    </row>
    <row r="70" spans="1:6" ht="12.75">
      <c r="A70" s="166" t="s">
        <v>169</v>
      </c>
      <c r="B70" s="166">
        <f>B15+(10/0.017)*(B16*B50-B31*B51)</f>
        <v>-0.3364691984203668</v>
      </c>
      <c r="C70" s="166">
        <f>C15+(10/0.017)*(C16*C50-C31*C51)</f>
        <v>-0.07967596853564904</v>
      </c>
      <c r="D70" s="166">
        <f>D15+(10/0.017)*(D16*D50-D31*D51)</f>
        <v>-0.04696912809362858</v>
      </c>
      <c r="E70" s="166">
        <f>E15+(10/0.017)*(E16*E50-E31*E51)</f>
        <v>-0.007560938597929334</v>
      </c>
      <c r="F70" s="166">
        <f>F15+(10/0.017)*(F16*F50-F31*F51)</f>
        <v>-0.3387339229606209</v>
      </c>
    </row>
    <row r="71" spans="1:6" ht="12.75">
      <c r="A71" s="166" t="s">
        <v>170</v>
      </c>
      <c r="B71" s="166">
        <f>B16+(11/0.017)*(B17*B50-B32*B51)</f>
        <v>0.06795967800983578</v>
      </c>
      <c r="C71" s="166">
        <f>C16+(11/0.017)*(C17*C50-C32*C51)</f>
        <v>0.07391304239811869</v>
      </c>
      <c r="D71" s="166">
        <f>D16+(11/0.017)*(D17*D50-D32*D51)</f>
        <v>0.09037735305646857</v>
      </c>
      <c r="E71" s="166">
        <f>E16+(11/0.017)*(E17*E50-E32*E51)</f>
        <v>0.12809380205513393</v>
      </c>
      <c r="F71" s="166">
        <f>F16+(11/0.017)*(F17*F50-F32*F51)</f>
        <v>-0.05258999438996996</v>
      </c>
    </row>
    <row r="72" spans="1:6" ht="12.75">
      <c r="A72" s="166" t="s">
        <v>171</v>
      </c>
      <c r="B72" s="166">
        <f>B17+(12/0.017)*(B18*B50-B33*B51)</f>
        <v>-0.1308821698456344</v>
      </c>
      <c r="C72" s="166">
        <f>C17+(12/0.017)*(C18*C50-C33*C51)</f>
        <v>-0.06323117662936799</v>
      </c>
      <c r="D72" s="166">
        <f>D17+(12/0.017)*(D18*D50-D33*D51)</f>
        <v>-0.05308521322790677</v>
      </c>
      <c r="E72" s="166">
        <f>E17+(12/0.017)*(E18*E50-E33*E51)</f>
        <v>-0.07434547083032747</v>
      </c>
      <c r="F72" s="166">
        <f>F17+(12/0.017)*(F18*F50-F33*F51)</f>
        <v>-0.08961916272581152</v>
      </c>
    </row>
    <row r="73" spans="1:6" ht="12.75">
      <c r="A73" s="166" t="s">
        <v>172</v>
      </c>
      <c r="B73" s="166">
        <f>B18+(13/0.017)*(B19*B50-B34*B51)</f>
        <v>-0.013027374603603764</v>
      </c>
      <c r="C73" s="166">
        <f>C18+(13/0.017)*(C19*C50-C34*C51)</f>
        <v>-0.02224492211200057</v>
      </c>
      <c r="D73" s="166">
        <f>D18+(13/0.017)*(D19*D50-D34*D51)</f>
        <v>-0.019074992440108032</v>
      </c>
      <c r="E73" s="166">
        <f>E18+(13/0.017)*(E19*E50-E34*E51)</f>
        <v>-0.025135269007433014</v>
      </c>
      <c r="F73" s="166">
        <f>F18+(13/0.017)*(F19*F50-F34*F51)</f>
        <v>-0.00039582621368976223</v>
      </c>
    </row>
    <row r="74" spans="1:6" ht="12.75">
      <c r="A74" s="166" t="s">
        <v>173</v>
      </c>
      <c r="B74" s="166">
        <f>B19+(14/0.017)*(B20*B50-B35*B51)</f>
        <v>-0.18313387060249622</v>
      </c>
      <c r="C74" s="166">
        <f>C19+(14/0.017)*(C20*C50-C35*C51)</f>
        <v>-0.17301554147923967</v>
      </c>
      <c r="D74" s="166">
        <f>D19+(14/0.017)*(D20*D50-D35*D51)</f>
        <v>-0.1765389498440826</v>
      </c>
      <c r="E74" s="166">
        <f>E19+(14/0.017)*(E20*E50-E35*E51)</f>
        <v>-0.17562031844602435</v>
      </c>
      <c r="F74" s="166">
        <f>F19+(14/0.017)*(F20*F50-F35*F51)</f>
        <v>-0.12937335660179747</v>
      </c>
    </row>
    <row r="75" spans="1:6" ht="12.75">
      <c r="A75" s="166" t="s">
        <v>174</v>
      </c>
      <c r="B75" s="167">
        <f>B20</f>
        <v>-0.002552679</v>
      </c>
      <c r="C75" s="167">
        <f>C20</f>
        <v>-0.001693313</v>
      </c>
      <c r="D75" s="167">
        <f>D20</f>
        <v>0.0008961709</v>
      </c>
      <c r="E75" s="167">
        <f>E20</f>
        <v>-0.001026548</v>
      </c>
      <c r="F75" s="167">
        <f>F20</f>
        <v>0.006515355</v>
      </c>
    </row>
    <row r="78" ht="12.75">
      <c r="A78" s="166" t="s">
        <v>156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175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176</v>
      </c>
      <c r="B82" s="166">
        <f>B22+(2/0.017)*(B8*B51+B23*B50)</f>
        <v>132.0856476480082</v>
      </c>
      <c r="C82" s="166">
        <f>C22+(2/0.017)*(C8*C51+C23*C50)</f>
        <v>24.463427049354788</v>
      </c>
      <c r="D82" s="166">
        <f>D22+(2/0.017)*(D8*D51+D23*D50)</f>
        <v>-21.017361251063498</v>
      </c>
      <c r="E82" s="166">
        <f>E22+(2/0.017)*(E8*E51+E23*E50)</f>
        <v>-41.345317334629264</v>
      </c>
      <c r="F82" s="166">
        <f>F22+(2/0.017)*(F8*F51+F23*F50)</f>
        <v>-75.01599973716343</v>
      </c>
    </row>
    <row r="83" spans="1:6" ht="12.75">
      <c r="A83" s="166" t="s">
        <v>177</v>
      </c>
      <c r="B83" s="166">
        <f>B23+(3/0.017)*(B9*B51+B24*B50)</f>
        <v>1.3958750973257656</v>
      </c>
      <c r="C83" s="166">
        <f>C23+(3/0.017)*(C9*C51+C24*C50)</f>
        <v>-0.07581901273312608</v>
      </c>
      <c r="D83" s="166">
        <f>D23+(3/0.017)*(D9*D51+D24*D50)</f>
        <v>0.2804709504292878</v>
      </c>
      <c r="E83" s="166">
        <f>E23+(3/0.017)*(E9*E51+E24*E50)</f>
        <v>0.3249692987794443</v>
      </c>
      <c r="F83" s="166">
        <f>F23+(3/0.017)*(F9*F51+F24*F50)</f>
        <v>7.408536671403608</v>
      </c>
    </row>
    <row r="84" spans="1:6" ht="12.75">
      <c r="A84" s="166" t="s">
        <v>178</v>
      </c>
      <c r="B84" s="166">
        <f>B24+(4/0.017)*(B10*B51+B25*B50)</f>
        <v>-0.6096081484688122</v>
      </c>
      <c r="C84" s="166">
        <f>C24+(4/0.017)*(C10*C51+C25*C50)</f>
        <v>1.6472785614133636</v>
      </c>
      <c r="D84" s="166">
        <f>D24+(4/0.017)*(D10*D51+D25*D50)</f>
        <v>1.342803670099327</v>
      </c>
      <c r="E84" s="166">
        <f>E24+(4/0.017)*(E10*E51+E25*E50)</f>
        <v>1.1799020125075639</v>
      </c>
      <c r="F84" s="166">
        <f>F24+(4/0.017)*(F10*F51+F25*F50)</f>
        <v>1.584397432726055</v>
      </c>
    </row>
    <row r="85" spans="1:6" ht="12.75">
      <c r="A85" s="166" t="s">
        <v>179</v>
      </c>
      <c r="B85" s="166">
        <f>B25+(5/0.017)*(B11*B51+B26*B50)</f>
        <v>0.06285231938383617</v>
      </c>
      <c r="C85" s="166">
        <f>C25+(5/0.017)*(C11*C51+C26*C50)</f>
        <v>-0.017647825159903263</v>
      </c>
      <c r="D85" s="166">
        <f>D25+(5/0.017)*(D11*D51+D26*D50)</f>
        <v>0.2451479333084028</v>
      </c>
      <c r="E85" s="166">
        <f>E25+(5/0.017)*(E11*E51+E26*E50)</f>
        <v>0.05670522264674327</v>
      </c>
      <c r="F85" s="166">
        <f>F25+(5/0.017)*(F11*F51+F26*F50)</f>
        <v>0.10673752619232957</v>
      </c>
    </row>
    <row r="86" spans="1:6" ht="12.75">
      <c r="A86" s="166" t="s">
        <v>180</v>
      </c>
      <c r="B86" s="166">
        <f>B26+(6/0.017)*(B12*B51+B27*B50)</f>
        <v>0.6489168155156364</v>
      </c>
      <c r="C86" s="166">
        <f>C26+(6/0.017)*(C12*C51+C27*C50)</f>
        <v>0.14456361861884354</v>
      </c>
      <c r="D86" s="166">
        <f>D26+(6/0.017)*(D12*D51+D27*D50)</f>
        <v>0.2845883505337923</v>
      </c>
      <c r="E86" s="166">
        <f>E26+(6/0.017)*(E12*E51+E27*E50)</f>
        <v>0.3292256635065728</v>
      </c>
      <c r="F86" s="166">
        <f>F26+(6/0.017)*(F12*F51+F27*F50)</f>
        <v>1.6174395308950142</v>
      </c>
    </row>
    <row r="87" spans="1:6" ht="12.75">
      <c r="A87" s="166" t="s">
        <v>181</v>
      </c>
      <c r="B87" s="166">
        <f>B27+(7/0.017)*(B13*B51+B28*B50)</f>
        <v>0.04385867053836426</v>
      </c>
      <c r="C87" s="166">
        <f>C27+(7/0.017)*(C13*C51+C28*C50)</f>
        <v>-0.11359236597176013</v>
      </c>
      <c r="D87" s="166">
        <f>D27+(7/0.017)*(D13*D51+D28*D50)</f>
        <v>-0.012797333709811912</v>
      </c>
      <c r="E87" s="166">
        <f>E27+(7/0.017)*(E13*E51+E28*E50)</f>
        <v>-0.044455986337557436</v>
      </c>
      <c r="F87" s="166">
        <f>F27+(7/0.017)*(F13*F51+F28*F50)</f>
        <v>0.4648172452225792</v>
      </c>
    </row>
    <row r="88" spans="1:6" ht="12.75">
      <c r="A88" s="166" t="s">
        <v>182</v>
      </c>
      <c r="B88" s="166">
        <f>B28+(8/0.017)*(B14*B51+B29*B50)</f>
        <v>0.06838338788191693</v>
      </c>
      <c r="C88" s="166">
        <f>C28+(8/0.017)*(C14*C51+C29*C50)</f>
        <v>0.2213641601595477</v>
      </c>
      <c r="D88" s="166">
        <f>D28+(8/0.017)*(D14*D51+D29*D50)</f>
        <v>0.2166095953886195</v>
      </c>
      <c r="E88" s="166">
        <f>E28+(8/0.017)*(E14*E51+E29*E50)</f>
        <v>0.15077193693816104</v>
      </c>
      <c r="F88" s="166">
        <f>F28+(8/0.017)*(F14*F51+F29*F50)</f>
        <v>0.34824593664575565</v>
      </c>
    </row>
    <row r="89" spans="1:6" ht="12.75">
      <c r="A89" s="166" t="s">
        <v>183</v>
      </c>
      <c r="B89" s="166">
        <f>B29+(9/0.017)*(B15*B51+B30*B50)</f>
        <v>-0.03297751642259883</v>
      </c>
      <c r="C89" s="166">
        <f>C29+(9/0.017)*(C15*C51+C30*C50)</f>
        <v>-0.004679046398392631</v>
      </c>
      <c r="D89" s="166">
        <f>D29+(9/0.017)*(D15*D51+D30*D50)</f>
        <v>-0.07465960923330939</v>
      </c>
      <c r="E89" s="166">
        <f>E29+(9/0.017)*(E15*E51+E30*E50)</f>
        <v>-0.04597275537708547</v>
      </c>
      <c r="F89" s="166">
        <f>F29+(9/0.017)*(F15*F51+F30*F50)</f>
        <v>-0.003873772909871176</v>
      </c>
    </row>
    <row r="90" spans="1:6" ht="12.75">
      <c r="A90" s="166" t="s">
        <v>184</v>
      </c>
      <c r="B90" s="166">
        <f>B30+(10/0.017)*(B16*B51+B31*B50)</f>
        <v>-0.04585359240609685</v>
      </c>
      <c r="C90" s="166">
        <f>C30+(10/0.017)*(C16*C51+C31*C50)</f>
        <v>-0.0053172886150960625</v>
      </c>
      <c r="D90" s="166">
        <f>D30+(10/0.017)*(D16*D51+D31*D50)</f>
        <v>-0.02885854101226758</v>
      </c>
      <c r="E90" s="166">
        <f>E30+(10/0.017)*(E16*E51+E31*E50)</f>
        <v>-0.08265715627057946</v>
      </c>
      <c r="F90" s="166">
        <f>F30+(10/0.017)*(F16*F51+F31*F50)</f>
        <v>0.18597545754118935</v>
      </c>
    </row>
    <row r="91" spans="1:6" ht="12.75">
      <c r="A91" s="166" t="s">
        <v>185</v>
      </c>
      <c r="B91" s="166">
        <f>B31+(11/0.017)*(B17*B51+B32*B50)</f>
        <v>0.1772218016981102</v>
      </c>
      <c r="C91" s="166">
        <f>C31+(11/0.017)*(C17*C51+C32*C50)</f>
        <v>0.07524100439944002</v>
      </c>
      <c r="D91" s="166">
        <f>D31+(11/0.017)*(D17*D51+D32*D50)</f>
        <v>0.05219183258052207</v>
      </c>
      <c r="E91" s="166">
        <f>E31+(11/0.017)*(E17*E51+E32*E50)</f>
        <v>0.07540160011288252</v>
      </c>
      <c r="F91" s="166">
        <f>F31+(11/0.017)*(F17*F51+F32*F50)</f>
        <v>0.1521938096519157</v>
      </c>
    </row>
    <row r="92" spans="1:6" ht="12.75">
      <c r="A92" s="166" t="s">
        <v>186</v>
      </c>
      <c r="B92" s="166">
        <f>B32+(12/0.017)*(B18*B51+B33*B50)</f>
        <v>0.0169394989590691</v>
      </c>
      <c r="C92" s="166">
        <f>C32+(12/0.017)*(C18*C51+C33*C50)</f>
        <v>0.028518619692901745</v>
      </c>
      <c r="D92" s="166">
        <f>D32+(12/0.017)*(D18*D51+D33*D50)</f>
        <v>0.04882870402164685</v>
      </c>
      <c r="E92" s="166">
        <f>E32+(12/0.017)*(E18*E51+E33*E50)</f>
        <v>0.05035770994798926</v>
      </c>
      <c r="F92" s="166">
        <f>F32+(12/0.017)*(F18*F51+F33*F50)</f>
        <v>-0.004521738786263135</v>
      </c>
    </row>
    <row r="93" spans="1:6" ht="12.75">
      <c r="A93" s="166" t="s">
        <v>187</v>
      </c>
      <c r="B93" s="166">
        <f>B33+(13/0.017)*(B19*B51+B34*B50)</f>
        <v>-0.10167020348850242</v>
      </c>
      <c r="C93" s="166">
        <f>C33+(13/0.017)*(C19*C51+C34*C50)</f>
        <v>-0.09026330225546769</v>
      </c>
      <c r="D93" s="166">
        <f>D33+(13/0.017)*(D19*D51+D34*D50)</f>
        <v>-0.09616025439631881</v>
      </c>
      <c r="E93" s="166">
        <f>E33+(13/0.017)*(E19*E51+E34*E50)</f>
        <v>-0.09528069106058418</v>
      </c>
      <c r="F93" s="166">
        <f>F33+(13/0.017)*(F19*F51+F34*F50)</f>
        <v>-0.08586751435886428</v>
      </c>
    </row>
    <row r="94" spans="1:6" ht="12.75">
      <c r="A94" s="166" t="s">
        <v>188</v>
      </c>
      <c r="B94" s="166">
        <f>B34+(14/0.017)*(B20*B51+B35*B50)</f>
        <v>-0.025868257471187404</v>
      </c>
      <c r="C94" s="166">
        <f>C34+(14/0.017)*(C20*C51+C35*C50)</f>
        <v>-0.0004763982962951842</v>
      </c>
      <c r="D94" s="166">
        <f>D34+(14/0.017)*(D20*D51+D35*D50)</f>
        <v>0.008493304888688727</v>
      </c>
      <c r="E94" s="166">
        <f>E34+(14/0.017)*(E20*E51+E35*E50)</f>
        <v>0.005095140378571779</v>
      </c>
      <c r="F94" s="166">
        <f>F34+(14/0.017)*(F20*F51+F35*F50)</f>
        <v>-0.011238692178285227</v>
      </c>
    </row>
    <row r="95" spans="1:6" ht="12.75">
      <c r="A95" s="166" t="s">
        <v>189</v>
      </c>
      <c r="B95" s="167">
        <f>B35</f>
        <v>-0.005366983</v>
      </c>
      <c r="C95" s="167">
        <f>C35</f>
        <v>0.0001833288</v>
      </c>
      <c r="D95" s="167">
        <f>D35</f>
        <v>0.0001573137</v>
      </c>
      <c r="E95" s="167">
        <f>E35</f>
        <v>-0.002684879</v>
      </c>
      <c r="F95" s="167">
        <f>F35</f>
        <v>-0.0004135703</v>
      </c>
    </row>
    <row r="98" ht="12.75">
      <c r="A98" s="166" t="s">
        <v>157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159</v>
      </c>
      <c r="H100" s="166" t="s">
        <v>160</v>
      </c>
      <c r="I100" s="166" t="s">
        <v>193</v>
      </c>
      <c r="K100" s="166" t="s">
        <v>190</v>
      </c>
    </row>
    <row r="101" spans="1:9" ht="12.75">
      <c r="A101" s="166" t="s">
        <v>158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161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9999.999999999998</v>
      </c>
    </row>
    <row r="103" spans="1:11" ht="12.75">
      <c r="A103" s="166" t="s">
        <v>162</v>
      </c>
      <c r="B103" s="166">
        <f>B63*10000/B62</f>
        <v>0.27685915422107354</v>
      </c>
      <c r="C103" s="166">
        <f>C63*10000/C62</f>
        <v>-1.2550193487559547</v>
      </c>
      <c r="D103" s="166">
        <f>D63*10000/D62</f>
        <v>-0.47300975351823665</v>
      </c>
      <c r="E103" s="166">
        <f>E63*10000/E62</f>
        <v>0.5931441838738984</v>
      </c>
      <c r="F103" s="166">
        <f>F63*10000/F62</f>
        <v>0.06813814751445357</v>
      </c>
      <c r="G103" s="166">
        <f>AVERAGE(C103:E103)</f>
        <v>-0.37829497280009766</v>
      </c>
      <c r="H103" s="166">
        <f>STDEV(C103:E103)</f>
        <v>0.9277150845494421</v>
      </c>
      <c r="I103" s="166">
        <f>(B103*B4+C103*C4+D103*D4+E103*E4+F103*F4)/SUM(B4:F4)</f>
        <v>-0.22419225252399666</v>
      </c>
      <c r="K103" s="166">
        <f>(LN(H103)+LN(H123))/2-LN(K114*K115^3)</f>
        <v>-4.673858358090525</v>
      </c>
    </row>
    <row r="104" spans="1:11" ht="12.75">
      <c r="A104" s="166" t="s">
        <v>163</v>
      </c>
      <c r="B104" s="166">
        <f>B64*10000/B62</f>
        <v>1.285307778561845</v>
      </c>
      <c r="C104" s="166">
        <f>C64*10000/C62</f>
        <v>0.4438062347619494</v>
      </c>
      <c r="D104" s="166">
        <f>D64*10000/D62</f>
        <v>0.666660133780055</v>
      </c>
      <c r="E104" s="166">
        <f>E64*10000/E62</f>
        <v>0.42074378245525995</v>
      </c>
      <c r="F104" s="166">
        <f>F64*10000/F62</f>
        <v>1.288403838223989</v>
      </c>
      <c r="G104" s="166">
        <f>AVERAGE(C104:E104)</f>
        <v>0.5104033836657548</v>
      </c>
      <c r="H104" s="166">
        <f>STDEV(C104:E104)</f>
        <v>0.13581273189142348</v>
      </c>
      <c r="I104" s="166">
        <f>(B104*B4+C104*C4+D104*D4+E104*E4+F104*F4)/SUM(B4:F4)</f>
        <v>0.7263311958039258</v>
      </c>
      <c r="K104" s="166">
        <f>(LN(H104)+LN(H124))/2-LN(K114*K115^4)</f>
        <v>-5.004825944585342</v>
      </c>
    </row>
    <row r="105" spans="1:11" ht="12.75">
      <c r="A105" s="166" t="s">
        <v>164</v>
      </c>
      <c r="B105" s="166">
        <f>B65*10000/B62</f>
        <v>-0.025148173593809626</v>
      </c>
      <c r="C105" s="166">
        <f>C65*10000/C62</f>
        <v>0.2822915435657553</v>
      </c>
      <c r="D105" s="166">
        <f>D65*10000/D62</f>
        <v>-0.17506944255057863</v>
      </c>
      <c r="E105" s="166">
        <f>E65*10000/E62</f>
        <v>-0.24683428644926309</v>
      </c>
      <c r="F105" s="166">
        <f>F65*10000/F62</f>
        <v>-0.33326517972364783</v>
      </c>
      <c r="G105" s="166">
        <f>AVERAGE(C105:E105)</f>
        <v>-0.046537395144695466</v>
      </c>
      <c r="H105" s="166">
        <f>STDEV(C105:E105)</f>
        <v>0.28702595946191295</v>
      </c>
      <c r="I105" s="166">
        <f>(B105*B4+C105*C4+D105*D4+E105*E4+F105*F4)/SUM(B4:F4)</f>
        <v>-0.08176999634759756</v>
      </c>
      <c r="K105" s="166">
        <f>(LN(H105)+LN(H125))/2-LN(K114*K115^5)</f>
        <v>-4.319544417131473</v>
      </c>
    </row>
    <row r="106" spans="1:11" ht="12.75">
      <c r="A106" s="166" t="s">
        <v>165</v>
      </c>
      <c r="B106" s="166">
        <f>B66*10000/B62</f>
        <v>4.4456174093615655</v>
      </c>
      <c r="C106" s="166">
        <f>C66*10000/C62</f>
        <v>5.030672685734882</v>
      </c>
      <c r="D106" s="166">
        <f>D66*10000/D62</f>
        <v>5.2882753814743735</v>
      </c>
      <c r="E106" s="166">
        <f>E66*10000/E62</f>
        <v>5.178385311385882</v>
      </c>
      <c r="F106" s="166">
        <f>F66*10000/F62</f>
        <v>14.632682924443301</v>
      </c>
      <c r="G106" s="166">
        <f>AVERAGE(C106:E106)</f>
        <v>5.165777792865046</v>
      </c>
      <c r="H106" s="166">
        <f>STDEV(C106:E106)</f>
        <v>0.1292632946953657</v>
      </c>
      <c r="I106" s="166">
        <f>(B106*B4+C106*C4+D106*D4+E106*E4+F106*F4)/SUM(B4:F4)</f>
        <v>6.328839696737573</v>
      </c>
      <c r="K106" s="166">
        <f>(LN(H106)+LN(H126))/2-LN(K114*K115^6)</f>
        <v>-4.297449720971192</v>
      </c>
    </row>
    <row r="107" spans="1:11" ht="12.75">
      <c r="A107" s="166" t="s">
        <v>166</v>
      </c>
      <c r="B107" s="166">
        <f>B67*10000/B62</f>
        <v>0.07163845036033756</v>
      </c>
      <c r="C107" s="166">
        <f>C67*10000/C62</f>
        <v>0.02130086875935978</v>
      </c>
      <c r="D107" s="166">
        <f>D67*10000/D62</f>
        <v>-0.06847428588051531</v>
      </c>
      <c r="E107" s="166">
        <f>E67*10000/E62</f>
        <v>-0.02037550560896631</v>
      </c>
      <c r="F107" s="166">
        <f>F67*10000/F62</f>
        <v>-0.11770807672160476</v>
      </c>
      <c r="G107" s="166">
        <f>AVERAGE(C107:E107)</f>
        <v>-0.02251630757670728</v>
      </c>
      <c r="H107" s="166">
        <f>STDEV(C107:E107)</f>
        <v>0.04492584860024554</v>
      </c>
      <c r="I107" s="166">
        <f>(B107*B4+C107*C4+D107*D4+E107*E4+F107*F4)/SUM(B4:F4)</f>
        <v>-0.021665436940330834</v>
      </c>
      <c r="K107" s="166">
        <f>(LN(H107)+LN(H127))/2-LN(K114*K115^7)</f>
        <v>-4.547312221797993</v>
      </c>
    </row>
    <row r="108" spans="1:9" ht="12.75">
      <c r="A108" s="166" t="s">
        <v>167</v>
      </c>
      <c r="B108" s="166">
        <f>B68*10000/B62</f>
        <v>-0.3199381030205747</v>
      </c>
      <c r="C108" s="166">
        <f>C68*10000/C62</f>
        <v>-0.0389127208452573</v>
      </c>
      <c r="D108" s="166">
        <f>D68*10000/D62</f>
        <v>0.02135434842536008</v>
      </c>
      <c r="E108" s="166">
        <f>E68*10000/E62</f>
        <v>-0.045130067394860945</v>
      </c>
      <c r="F108" s="166">
        <f>F68*10000/F62</f>
        <v>-0.4364767710646279</v>
      </c>
      <c r="G108" s="166">
        <f>AVERAGE(C108:E108)</f>
        <v>-0.020896146604919386</v>
      </c>
      <c r="H108" s="166">
        <f>STDEV(C108:E108)</f>
        <v>0.03672182045129598</v>
      </c>
      <c r="I108" s="166">
        <f>(B108*B4+C108*C4+D108*D4+E108*E4+F108*F4)/SUM(B4:F4)</f>
        <v>-0.1196631701017981</v>
      </c>
    </row>
    <row r="109" spans="1:9" ht="12.75">
      <c r="A109" s="166" t="s">
        <v>168</v>
      </c>
      <c r="B109" s="166">
        <f>B69*10000/B62</f>
        <v>-0.06339572170026622</v>
      </c>
      <c r="C109" s="166">
        <f>C69*10000/C62</f>
        <v>0.00888869371060463</v>
      </c>
      <c r="D109" s="166">
        <f>D69*10000/D62</f>
        <v>-0.03565132442014181</v>
      </c>
      <c r="E109" s="166">
        <f>E69*10000/E62</f>
        <v>-0.08107477066856919</v>
      </c>
      <c r="F109" s="166">
        <f>F69*10000/F62</f>
        <v>-0.049998162733431634</v>
      </c>
      <c r="G109" s="166">
        <f>AVERAGE(C109:E109)</f>
        <v>-0.035945800459368786</v>
      </c>
      <c r="H109" s="166">
        <f>STDEV(C109:E109)</f>
        <v>0.04498245511173193</v>
      </c>
      <c r="I109" s="166">
        <f>(B109*B4+C109*C4+D109*D4+E109*E4+F109*F4)/SUM(B4:F4)</f>
        <v>-0.04177848000915967</v>
      </c>
    </row>
    <row r="110" spans="1:11" ht="12.75">
      <c r="A110" s="166" t="s">
        <v>169</v>
      </c>
      <c r="B110" s="166">
        <f>B70*10000/B62</f>
        <v>-0.3364815667455984</v>
      </c>
      <c r="C110" s="166">
        <f>C70*10000/C62</f>
        <v>-0.07967614829434368</v>
      </c>
      <c r="D110" s="166">
        <f>D70*10000/D62</f>
        <v>-0.046969279438825985</v>
      </c>
      <c r="E110" s="166">
        <f>E70*10000/E62</f>
        <v>-0.007560941821196759</v>
      </c>
      <c r="F110" s="166">
        <f>F70*10000/F62</f>
        <v>-0.33881593517640274</v>
      </c>
      <c r="G110" s="166">
        <f>AVERAGE(C110:E110)</f>
        <v>-0.04473545651812214</v>
      </c>
      <c r="H110" s="166">
        <f>STDEV(C110:E110)</f>
        <v>0.03610946170738285</v>
      </c>
      <c r="I110" s="166">
        <f>(B110*B4+C110*C4+D110*D4+E110*E4+F110*F4)/SUM(B4:F4)</f>
        <v>-0.12619510528494926</v>
      </c>
      <c r="K110" s="166">
        <f>EXP(AVERAGE(K103:K107))</f>
        <v>0.01037249038720654</v>
      </c>
    </row>
    <row r="111" spans="1:9" ht="12.75">
      <c r="A111" s="166" t="s">
        <v>170</v>
      </c>
      <c r="B111" s="166">
        <f>B71*10000/B62</f>
        <v>0.06796217615053991</v>
      </c>
      <c r="C111" s="166">
        <f>C71*10000/C62</f>
        <v>0.07391320915494967</v>
      </c>
      <c r="D111" s="166">
        <f>D71*10000/D62</f>
        <v>0.09037764427282481</v>
      </c>
      <c r="E111" s="166">
        <f>E71*10000/E62</f>
        <v>0.12809385666218756</v>
      </c>
      <c r="F111" s="166">
        <f>F71*10000/F62</f>
        <v>-0.05260272716243686</v>
      </c>
      <c r="G111" s="166">
        <f>AVERAGE(C111:E111)</f>
        <v>0.09746157002998734</v>
      </c>
      <c r="H111" s="166">
        <f>STDEV(C111:E111)</f>
        <v>0.02777628744407062</v>
      </c>
      <c r="I111" s="166">
        <f>(B111*B4+C111*C4+D111*D4+E111*E4+F111*F4)/SUM(B4:F4)</f>
        <v>0.07311659417531707</v>
      </c>
    </row>
    <row r="112" spans="1:9" ht="12.75">
      <c r="A112" s="166" t="s">
        <v>171</v>
      </c>
      <c r="B112" s="166">
        <f>B72*10000/B62</f>
        <v>-0.13088698096430817</v>
      </c>
      <c r="C112" s="166">
        <f>C72*10000/C62</f>
        <v>-0.06323131928660805</v>
      </c>
      <c r="D112" s="166">
        <f>D72*10000/D62</f>
        <v>-0.05308538428051944</v>
      </c>
      <c r="E112" s="166">
        <f>E72*10000/E62</f>
        <v>-0.07434550252418813</v>
      </c>
      <c r="F112" s="166">
        <f>F72*10000/F62</f>
        <v>-0.0896408607773306</v>
      </c>
      <c r="G112" s="166">
        <f>AVERAGE(C112:E112)</f>
        <v>-0.06355406869710521</v>
      </c>
      <c r="H112" s="166">
        <f>STDEV(C112:E112)</f>
        <v>0.010633733225926593</v>
      </c>
      <c r="I112" s="166">
        <f>(B112*B4+C112*C4+D112*D4+E112*E4+F112*F4)/SUM(B4:F4)</f>
        <v>-0.07675983698875512</v>
      </c>
    </row>
    <row r="113" spans="1:9" ht="12.75">
      <c r="A113" s="166" t="s">
        <v>172</v>
      </c>
      <c r="B113" s="166">
        <f>B73*10000/B62</f>
        <v>-0.0130278534789563</v>
      </c>
      <c r="C113" s="166">
        <f>C73*10000/C62</f>
        <v>-0.022244972299255705</v>
      </c>
      <c r="D113" s="166">
        <f>D73*10000/D62</f>
        <v>-0.019075053904065605</v>
      </c>
      <c r="E113" s="166">
        <f>E73*10000/E62</f>
        <v>-0.025135279722728842</v>
      </c>
      <c r="F113" s="166">
        <f>F73*10000/F62</f>
        <v>-0.000395922048746864</v>
      </c>
      <c r="G113" s="166">
        <f>AVERAGE(C113:E113)</f>
        <v>-0.02215176864201672</v>
      </c>
      <c r="H113" s="166">
        <f>STDEV(C113:E113)</f>
        <v>0.0030311877926961312</v>
      </c>
      <c r="I113" s="166">
        <f>(B113*B4+C113*C4+D113*D4+E113*E4+F113*F4)/SUM(B4:F4)</f>
        <v>-0.017923471985558697</v>
      </c>
    </row>
    <row r="114" spans="1:11" ht="12.75">
      <c r="A114" s="166" t="s">
        <v>173</v>
      </c>
      <c r="B114" s="166">
        <f>B74*10000/B62</f>
        <v>-0.18314060244981886</v>
      </c>
      <c r="C114" s="166">
        <f>C74*10000/C62</f>
        <v>-0.1730159318233856</v>
      </c>
      <c r="D114" s="166">
        <f>D74*10000/D62</f>
        <v>-0.176539518692671</v>
      </c>
      <c r="E114" s="166">
        <f>E74*10000/E62</f>
        <v>-0.17562039331387896</v>
      </c>
      <c r="F114" s="166">
        <f>F74*10000/F62</f>
        <v>-0.129404679699128</v>
      </c>
      <c r="G114" s="166">
        <f>AVERAGE(C114:E114)</f>
        <v>-0.17505861460997854</v>
      </c>
      <c r="H114" s="166">
        <f>STDEV(C114:E114)</f>
        <v>0.0018277342778555367</v>
      </c>
      <c r="I114" s="166">
        <f>(B114*B4+C114*C4+D114*D4+E114*E4+F114*F4)/SUM(B4:F4)</f>
        <v>-0.17011440936029393</v>
      </c>
      <c r="J114" s="166" t="s">
        <v>191</v>
      </c>
      <c r="K114" s="166">
        <v>285</v>
      </c>
    </row>
    <row r="115" spans="1:11" ht="12.75">
      <c r="A115" s="166" t="s">
        <v>174</v>
      </c>
      <c r="B115" s="166">
        <f>B75*10000/B62</f>
        <v>-0.0025527728343367894</v>
      </c>
      <c r="C115" s="166">
        <f>C75*10000/C62</f>
        <v>-0.0016933168203204815</v>
      </c>
      <c r="D115" s="166">
        <f>D75*10000/D62</f>
        <v>0.0008961737876661603</v>
      </c>
      <c r="E115" s="166">
        <f>E75*10000/E62</f>
        <v>-0.0010265484376227483</v>
      </c>
      <c r="F115" s="166">
        <f>F75*10000/F62</f>
        <v>0.006516932458482708</v>
      </c>
      <c r="G115" s="166">
        <f>AVERAGE(C115:E115)</f>
        <v>-0.0006078971567590232</v>
      </c>
      <c r="H115" s="166">
        <f>STDEV(C115:E115)</f>
        <v>0.0013445508816848045</v>
      </c>
      <c r="I115" s="166">
        <f>(B115*B4+C115*C4+D115*D4+E115*E4+F115*F4)/SUM(B4:F4)</f>
        <v>6.491270244408453E-05</v>
      </c>
      <c r="J115" s="166" t="s">
        <v>192</v>
      </c>
      <c r="K115" s="166">
        <v>0.5536</v>
      </c>
    </row>
    <row r="118" ht="12.75">
      <c r="A118" s="166" t="s">
        <v>157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159</v>
      </c>
      <c r="H120" s="166" t="s">
        <v>160</v>
      </c>
      <c r="I120" s="166" t="s">
        <v>193</v>
      </c>
    </row>
    <row r="121" spans="1:9" ht="12.75">
      <c r="A121" s="166" t="s">
        <v>175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176</v>
      </c>
      <c r="B122" s="166">
        <f>B82*10000/B62</f>
        <v>132.09050300551556</v>
      </c>
      <c r="C122" s="166">
        <f>C82*10000/C62</f>
        <v>24.463482241827418</v>
      </c>
      <c r="D122" s="166">
        <f>D82*10000/D62</f>
        <v>-21.017428973774493</v>
      </c>
      <c r="E122" s="166">
        <f>E82*10000/E62</f>
        <v>-41.34533496035295</v>
      </c>
      <c r="F122" s="166">
        <f>F82*10000/F62</f>
        <v>-75.0341621588771</v>
      </c>
      <c r="G122" s="166">
        <f>AVERAGE(C122:E122)</f>
        <v>-12.63309389743334</v>
      </c>
      <c r="H122" s="166">
        <f>STDEV(C122:E122)</f>
        <v>33.69603702799145</v>
      </c>
      <c r="I122" s="166">
        <f>(B122*B4+C122*C4+D122*D4+E122*E4+F122*F4)/SUM(B4:F4)</f>
        <v>-0.09622273138593074</v>
      </c>
    </row>
    <row r="123" spans="1:9" ht="12.75">
      <c r="A123" s="166" t="s">
        <v>177</v>
      </c>
      <c r="B123" s="166">
        <f>B83*10000/B62</f>
        <v>1.395926408522355</v>
      </c>
      <c r="C123" s="166">
        <f>C83*10000/C62</f>
        <v>-0.0758191837900584</v>
      </c>
      <c r="D123" s="166">
        <f>D83*10000/D62</f>
        <v>0.280471854170385</v>
      </c>
      <c r="E123" s="166">
        <f>E83*10000/E62</f>
        <v>0.3249694373155455</v>
      </c>
      <c r="F123" s="166">
        <f>F83*10000/F62</f>
        <v>7.410330381649138</v>
      </c>
      <c r="G123" s="166">
        <f>AVERAGE(C123:E123)</f>
        <v>0.17654070256529067</v>
      </c>
      <c r="H123" s="166">
        <f>STDEV(C123:E123)</f>
        <v>0.21967963698851029</v>
      </c>
      <c r="I123" s="166">
        <f>(B123*B4+C123*C4+D123*D4+E123*E4+F123*F4)/SUM(B4:F4)</f>
        <v>1.3205630028182032</v>
      </c>
    </row>
    <row r="124" spans="1:9" ht="12.75">
      <c r="A124" s="166" t="s">
        <v>178</v>
      </c>
      <c r="B124" s="166">
        <f>B84*10000/B62</f>
        <v>-0.6096305571525179</v>
      </c>
      <c r="C124" s="166">
        <f>C84*10000/C62</f>
        <v>1.6472822778745417</v>
      </c>
      <c r="D124" s="166">
        <f>D84*10000/D62</f>
        <v>1.3428079969177027</v>
      </c>
      <c r="E124" s="166">
        <f>E84*10000/E62</f>
        <v>1.1799025155059246</v>
      </c>
      <c r="F124" s="166">
        <f>F84*10000/F62</f>
        <v>1.5847810374828544</v>
      </c>
      <c r="G124" s="166">
        <f>AVERAGE(C124:E124)</f>
        <v>1.3899975967660563</v>
      </c>
      <c r="H124" s="166">
        <f>STDEV(C124:E124)</f>
        <v>0.23723638911078265</v>
      </c>
      <c r="I124" s="166">
        <f>(B124*B4+C124*C4+D124*D4+E124*E4+F124*F4)/SUM(B4:F4)</f>
        <v>1.1275937464968913</v>
      </c>
    </row>
    <row r="125" spans="1:9" ht="12.75">
      <c r="A125" s="166" t="s">
        <v>179</v>
      </c>
      <c r="B125" s="166">
        <f>B85*10000/B62</f>
        <v>0.0628546297823254</v>
      </c>
      <c r="C125" s="166">
        <f>C85*10000/C62</f>
        <v>-0.017647864975547455</v>
      </c>
      <c r="D125" s="166">
        <f>D85*10000/D62</f>
        <v>0.24514872323071699</v>
      </c>
      <c r="E125" s="166">
        <f>E85*10000/E62</f>
        <v>0.056705246820474425</v>
      </c>
      <c r="F125" s="166">
        <f>F85*10000/F62</f>
        <v>0.10676336883883394</v>
      </c>
      <c r="G125" s="166">
        <f>AVERAGE(C125:E125)</f>
        <v>0.09473536835854797</v>
      </c>
      <c r="H125" s="166">
        <f>STDEV(C125:E125)</f>
        <v>0.1354630182055742</v>
      </c>
      <c r="I125" s="166">
        <f>(B125*B4+C125*C4+D125*D4+E125*E4+F125*F4)/SUM(B4:F4)</f>
        <v>0.09173319052481231</v>
      </c>
    </row>
    <row r="126" spans="1:9" ht="12.75">
      <c r="A126" s="166" t="s">
        <v>180</v>
      </c>
      <c r="B126" s="166">
        <f>B86*10000/B62</f>
        <v>0.6489406691529388</v>
      </c>
      <c r="C126" s="166">
        <f>C86*10000/C62</f>
        <v>0.14456394477198423</v>
      </c>
      <c r="D126" s="166">
        <f>D86*10000/D62</f>
        <v>0.28458926754208774</v>
      </c>
      <c r="E126" s="166">
        <f>E86*10000/E62</f>
        <v>0.3292258038571844</v>
      </c>
      <c r="F126" s="166">
        <f>F86*10000/F62</f>
        <v>1.6178311356054682</v>
      </c>
      <c r="G126" s="166">
        <f>AVERAGE(C126:E126)</f>
        <v>0.2527930053904188</v>
      </c>
      <c r="H126" s="166">
        <f>STDEV(C126:E126)</f>
        <v>0.09634963552247515</v>
      </c>
      <c r="I126" s="166">
        <f>(B126*B4+C126*C4+D126*D4+E126*E4+F126*F4)/SUM(B4:F4)</f>
        <v>0.4926207551855178</v>
      </c>
    </row>
    <row r="127" spans="1:9" ht="12.75">
      <c r="A127" s="166" t="s">
        <v>181</v>
      </c>
      <c r="B127" s="166">
        <f>B87*10000/B62</f>
        <v>0.043860282746269144</v>
      </c>
      <c r="C127" s="166">
        <f>C87*10000/C62</f>
        <v>-0.11359262224998057</v>
      </c>
      <c r="D127" s="166">
        <f>D87*10000/D62</f>
        <v>-0.012797374945727398</v>
      </c>
      <c r="E127" s="166">
        <f>E87*10000/E62</f>
        <v>-0.04445600528937549</v>
      </c>
      <c r="F127" s="166">
        <f>F87*10000/F62</f>
        <v>0.4649297839724072</v>
      </c>
      <c r="G127" s="166">
        <f>AVERAGE(C127:E127)</f>
        <v>-0.05694866749502781</v>
      </c>
      <c r="H127" s="166">
        <f>STDEV(C127:E127)</f>
        <v>0.05154580901023662</v>
      </c>
      <c r="I127" s="166">
        <f>(B127*B4+C127*C4+D127*D4+E127*E4+F127*F4)/SUM(B4:F4)</f>
        <v>0.0274334465029034</v>
      </c>
    </row>
    <row r="128" spans="1:9" ht="12.75">
      <c r="A128" s="166" t="s">
        <v>182</v>
      </c>
      <c r="B128" s="166">
        <f>B88*10000/B62</f>
        <v>0.0683859015978402</v>
      </c>
      <c r="C128" s="166">
        <f>C88*10000/C62</f>
        <v>0.2213646595840693</v>
      </c>
      <c r="D128" s="166">
        <f>D88*10000/D62</f>
        <v>0.2166102933539279</v>
      </c>
      <c r="E128" s="166">
        <f>E88*10000/E62</f>
        <v>0.15077200121302145</v>
      </c>
      <c r="F128" s="166">
        <f>F88*10000/F62</f>
        <v>0.34833025185295935</v>
      </c>
      <c r="G128" s="166">
        <f>AVERAGE(C128:E128)</f>
        <v>0.19624898471700622</v>
      </c>
      <c r="H128" s="166">
        <f>STDEV(C128:E128)</f>
        <v>0.03945589969863644</v>
      </c>
      <c r="I128" s="166">
        <f>(B128*B4+C128*C4+D128*D4+E128*E4+F128*F4)/SUM(B4:F4)</f>
        <v>0.1981598078430706</v>
      </c>
    </row>
    <row r="129" spans="1:9" ht="12.75">
      <c r="A129" s="166" t="s">
        <v>183</v>
      </c>
      <c r="B129" s="166">
        <f>B89*10000/B62</f>
        <v>-0.03297872864841433</v>
      </c>
      <c r="C129" s="166">
        <f>C89*10000/C62</f>
        <v>-0.004679056954891512</v>
      </c>
      <c r="D129" s="166">
        <f>D89*10000/D62</f>
        <v>-0.07465984980352554</v>
      </c>
      <c r="E129" s="166">
        <f>E89*10000/E62</f>
        <v>-0.04597277497551004</v>
      </c>
      <c r="F129" s="166">
        <f>F89*10000/F62</f>
        <v>-0.003874710804419787</v>
      </c>
      <c r="G129" s="166">
        <f>AVERAGE(C129:E129)</f>
        <v>-0.0417705605779757</v>
      </c>
      <c r="H129" s="166">
        <f>STDEV(C129:E129)</f>
        <v>0.035179138652232385</v>
      </c>
      <c r="I129" s="166">
        <f>(B129*B4+C129*C4+D129*D4+E129*E4+F129*F4)/SUM(B4:F4)</f>
        <v>-0.035425258183428565</v>
      </c>
    </row>
    <row r="130" spans="1:9" ht="12.75">
      <c r="A130" s="166" t="s">
        <v>184</v>
      </c>
      <c r="B130" s="166">
        <f>B90*10000/B62</f>
        <v>-0.045855277945654645</v>
      </c>
      <c r="C130" s="166">
        <f>C90*10000/C62</f>
        <v>-0.005317300611547163</v>
      </c>
      <c r="D130" s="166">
        <f>D90*10000/D62</f>
        <v>-0.028858634001040495</v>
      </c>
      <c r="E130" s="166">
        <f>E90*10000/E62</f>
        <v>-0.08265719150775482</v>
      </c>
      <c r="F130" s="166">
        <f>F90*10000/F62</f>
        <v>0.18602048479804242</v>
      </c>
      <c r="G130" s="166">
        <f>AVERAGE(C130:E130)</f>
        <v>-0.03894437537344749</v>
      </c>
      <c r="H130" s="166">
        <f>STDEV(C130:E130)</f>
        <v>0.03964412081548332</v>
      </c>
      <c r="I130" s="166">
        <f>(B130*B4+C130*C4+D130*D4+E130*E4+F130*F4)/SUM(B4:F4)</f>
        <v>-0.009826567283406992</v>
      </c>
    </row>
    <row r="131" spans="1:9" ht="12.75">
      <c r="A131" s="166" t="s">
        <v>185</v>
      </c>
      <c r="B131" s="166">
        <f>B91*10000/B62</f>
        <v>0.1772283162227437</v>
      </c>
      <c r="C131" s="166">
        <f>C91*10000/C62</f>
        <v>0.0752411741523151</v>
      </c>
      <c r="D131" s="166">
        <f>D91*10000/D62</f>
        <v>0.0521920007544594</v>
      </c>
      <c r="E131" s="166">
        <f>E91*10000/E62</f>
        <v>0.07540163225697658</v>
      </c>
      <c r="F131" s="166">
        <f>F91*10000/F62</f>
        <v>0.1522306578997934</v>
      </c>
      <c r="G131" s="166">
        <f>AVERAGE(C131:E131)</f>
        <v>0.06761160238791702</v>
      </c>
      <c r="H131" s="166">
        <f>STDEV(C131:E131)</f>
        <v>0.01335400773557268</v>
      </c>
      <c r="I131" s="166">
        <f>(B131*B4+C131*C4+D131*D4+E131*E4+F131*F4)/SUM(B4:F4)</f>
        <v>0.09475313400875232</v>
      </c>
    </row>
    <row r="132" spans="1:9" ht="12.75">
      <c r="A132" s="166" t="s">
        <v>186</v>
      </c>
      <c r="B132" s="166">
        <f>B92*10000/B62</f>
        <v>0.01694012164082829</v>
      </c>
      <c r="C132" s="166">
        <f>C92*10000/C62</f>
        <v>0.028518684034383162</v>
      </c>
      <c r="D132" s="166">
        <f>D92*10000/D62</f>
        <v>0.048828861358820204</v>
      </c>
      <c r="E132" s="166">
        <f>E92*10000/E62</f>
        <v>0.05035773141574276</v>
      </c>
      <c r="F132" s="166">
        <f>F92*10000/F62</f>
        <v>-0.004522833562404264</v>
      </c>
      <c r="G132" s="166">
        <f>AVERAGE(C132:E132)</f>
        <v>0.04256842560298204</v>
      </c>
      <c r="H132" s="166">
        <f>STDEV(C132:E132)</f>
        <v>0.01219142278493576</v>
      </c>
      <c r="I132" s="166">
        <f>(B132*B4+C132*C4+D132*D4+E132*E4+F132*F4)/SUM(B4:F4)</f>
        <v>0.03256592267993746</v>
      </c>
    </row>
    <row r="133" spans="1:9" ht="12.75">
      <c r="A133" s="166" t="s">
        <v>187</v>
      </c>
      <c r="B133" s="166">
        <f>B93*10000/B62</f>
        <v>-0.1016739407998195</v>
      </c>
      <c r="C133" s="166">
        <f>C93*10000/C62</f>
        <v>-0.09026350590047741</v>
      </c>
      <c r="D133" s="166">
        <f>D93*10000/D62</f>
        <v>-0.09616056424649647</v>
      </c>
      <c r="E133" s="166">
        <f>E93*10000/E62</f>
        <v>-0.09528073167923802</v>
      </c>
      <c r="F133" s="166">
        <f>F93*10000/F62</f>
        <v>-0.085888304083893</v>
      </c>
      <c r="G133" s="166">
        <f>AVERAGE(C133:E133)</f>
        <v>-0.0939016006087373</v>
      </c>
      <c r="H133" s="166">
        <f>STDEV(C133:E133)</f>
        <v>0.003181246008454022</v>
      </c>
      <c r="I133" s="166">
        <f>(B133*B4+C133*C4+D133*D4+E133*E4+F133*F4)/SUM(B4:F4)</f>
        <v>-0.09395003976880514</v>
      </c>
    </row>
    <row r="134" spans="1:9" ht="12.75">
      <c r="A134" s="166" t="s">
        <v>188</v>
      </c>
      <c r="B134" s="166">
        <f>B94*10000/B62</f>
        <v>-0.025869208366612842</v>
      </c>
      <c r="C134" s="166">
        <f>C94*10000/C62</f>
        <v>-0.0004763993711077964</v>
      </c>
      <c r="D134" s="166">
        <f>D94*10000/D62</f>
        <v>0.008493332256045906</v>
      </c>
      <c r="E134" s="166">
        <f>E94*10000/E62</f>
        <v>0.005095142550656606</v>
      </c>
      <c r="F134" s="166">
        <f>F94*10000/F62</f>
        <v>-0.01124141322269665</v>
      </c>
      <c r="G134" s="166">
        <f>AVERAGE(C134:E134)</f>
        <v>0.0043706918118649055</v>
      </c>
      <c r="H134" s="166">
        <f>STDEV(C134:E134)</f>
        <v>0.004528536520830127</v>
      </c>
      <c r="I134" s="166">
        <f>(B134*B4+C134*C4+D134*D4+E134*E4+F134*F4)/SUM(B4:F4)</f>
        <v>-0.0020826015857117026</v>
      </c>
    </row>
    <row r="135" spans="1:9" ht="12.75">
      <c r="A135" s="166" t="s">
        <v>189</v>
      </c>
      <c r="B135" s="166">
        <f>B95*10000/B62</f>
        <v>-0.005367180285788916</v>
      </c>
      <c r="C135" s="166">
        <f>C95*10000/C62</f>
        <v>0.00018332921361211395</v>
      </c>
      <c r="D135" s="166">
        <f>D95*10000/D62</f>
        <v>0.00015731420690046733</v>
      </c>
      <c r="E135" s="166">
        <f>E95*10000/E62</f>
        <v>-0.002684880144577873</v>
      </c>
      <c r="F135" s="166">
        <f>F95*10000/F62</f>
        <v>-0.0004136704311483305</v>
      </c>
      <c r="G135" s="166">
        <f>AVERAGE(C135:E135)</f>
        <v>-0.0007814122413550972</v>
      </c>
      <c r="H135" s="166">
        <f>STDEV(C135:E135)</f>
        <v>0.0016485028780966792</v>
      </c>
      <c r="I135" s="166">
        <f>(B135*B4+C135*C4+D135*D4+E135*E4+F135*F4)/SUM(B4:F4)</f>
        <v>-0.0013936136002919582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2003-02-26T17:29:48Z</cp:lastPrinted>
  <dcterms:created xsi:type="dcterms:W3CDTF">1999-06-17T15:15:05Z</dcterms:created>
  <dcterms:modified xsi:type="dcterms:W3CDTF">2003-09-26T12:33:45Z</dcterms:modified>
  <cp:category/>
  <cp:version/>
  <cp:contentType/>
  <cp:contentStatus/>
</cp:coreProperties>
</file>