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0000_23A_A_pos1ap2" sheetId="2" r:id="rId2"/>
    <sheet name="HCMQAP0000_23A_A_pos2ap2" sheetId="3" r:id="rId3"/>
    <sheet name="HCMQAP0000_23A_A_pos3ap2" sheetId="4" r:id="rId4"/>
    <sheet name="HCMQAP0000_23A_A_pos4ap2" sheetId="5" r:id="rId5"/>
    <sheet name="HCMQAP0000_23A_A_pos5ap2" sheetId="6" r:id="rId6"/>
    <sheet name="Lmag_hcmqap" sheetId="7" r:id="rId7"/>
    <sheet name="Result_HCMQAP" sheetId="8" r:id="rId8"/>
  </sheets>
  <definedNames>
    <definedName name="_xlnm.Print_Area" localSheetId="1">'HCMQAP0000_23A_A_pos1ap2'!$A$1:$N$28</definedName>
    <definedName name="_xlnm.Print_Area" localSheetId="2">'HCMQAP0000_23A_A_pos2ap2'!$A$1:$N$28</definedName>
    <definedName name="_xlnm.Print_Area" localSheetId="3">'HCMQAP0000_23A_A_pos3ap2'!$A$1:$N$28</definedName>
    <definedName name="_xlnm.Print_Area" localSheetId="4">'HCMQAP0000_23A_A_pos4ap2'!$A$1:$N$28</definedName>
    <definedName name="_xlnm.Print_Area" localSheetId="5">'HCMQAP0000_23A_A_pos5ap2'!$A$1:$N$28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<sst xmlns="http://schemas.openxmlformats.org/spreadsheetml/2006/main" count="558" uniqueCount="227">
  <si>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</si>
  <si>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</si>
  <si>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</si>
  <si>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</si>
  <si>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</si>
  <si>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</si>
  <si>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</si>
  <si>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</si>
  <si>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</si>
  <si>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</si>
  <si>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</si>
  <si>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</si>
  <si>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</si>
  <si>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</si>
  <si>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</si>
  <si>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</si>
  <si>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</si>
  <si>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</si>
  <si>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</si>
  <si>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</si>
  <si>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</si>
  <si>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</si>
  <si>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</si>
  <si>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</si>
  <si>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</si>
  <si>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</si>
  <si>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</si>
  <si>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</si>
  <si>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</si>
  <si>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</si>
  <si>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</si>
  <si>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</si>
  <si>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</si>
  <si>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</si>
  <si>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</si>
  <si>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</si>
  <si>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</si>
  <si>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</si>
  <si>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</si>
  <si>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</si>
  <si>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</si>
  <si>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</si>
  <si>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</si>
  <si>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</si>
  <si>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</si>
  <si>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</si>
  <si>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</si>
  <si>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</si>
  <si>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</si>
  <si>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</si>
  <si>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</si>
  <si>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</si>
  <si>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</si>
  <si>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</si>
  <si>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</si>
  <si>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</si>
  <si>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</si>
  <si>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</si>
  <si>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</si>
  <si>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</si>
  <si>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</si>
  <si>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</si>
  <si>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</si>
  <si>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</si>
  <si>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</si>
  <si>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</si>
  <si>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</si>
  <si>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HCMQAP023_pos1ap2</t>
  </si>
  <si>
    <t>±12.5</t>
  </si>
  <si>
    <t>THCMQAP023_pos1ap2.xls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</si>
  <si>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</si>
  <si>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HCMQAP023_pos2ap2</t>
  </si>
  <si>
    <t>THCMQAP023_pos2ap2.xls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</si>
  <si>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</si>
  <si>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HCMQAP023_pos3ap2</t>
  </si>
  <si>
    <t>THCMQAP023_pos3ap2.xls</t>
  </si>
  <si>
    <t>HCMQAP023_pos4ap2</t>
  </si>
  <si>
    <t>THCMQAP023_pos4ap2.xls</t>
  </si>
  <si>
    <t>HCMQAP023_pos5ap2</t>
  </si>
  <si>
    <t>THCMQAP023_pos5ap2.xls</t>
  </si>
  <si>
    <t>Sommaire : Valeurs intégrales calculées avec les fichiers: HCMQAP023_pos1ap2+HCMQAP023_pos2ap2+HCMQAP023_pos3ap2+HCMQAP023_pos4ap2+HCMQAP023_pos5ap2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</si>
  <si>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</si>
  <si>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</si>
  <si>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</si>
  <si>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</si>
  <si>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</si>
  <si>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</si>
  <si>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</si>
  <si>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</si>
  <si>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</si>
  <si>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</si>
  <si>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</si>
  <si>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</si>
  <si>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</si>
  <si>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</si>
  <si>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</si>
  <si>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</si>
  <si>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</si>
  <si>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</si>
  <si>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</si>
  <si>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</si>
  <si>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</si>
  <si>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</si>
  <si>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</si>
  <si>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</si>
  <si>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</si>
  <si>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</si>
  <si>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</si>
  <si>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</si>
  <si>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</si>
  <si>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</si>
  <si>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</si>
  <si>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</si>
  <si>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</si>
  <si>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</si>
  <si>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</si>
  <si>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</si>
  <si>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</si>
  <si>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</si>
  <si>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</si>
  <si>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</si>
  <si>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</si>
  <si>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</si>
  <si>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</si>
  <si>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</si>
  <si>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</si>
  <si>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>HCMQAP0000_23A_pos1ap2</t>
  </si>
  <si>
    <t>THCMQAP0000_23A_pos1ap2.xls</t>
  </si>
  <si>
    <t>HCMQAP0000_23A_pos2ap2</t>
  </si>
  <si>
    <t>THCMQAP0000_23A_pos2ap2.xls</t>
  </si>
  <si>
    <t>HCMQAP0000_23A_pos3ap2</t>
  </si>
  <si>
    <t>THCMQAP0000_23A_pos3ap2.xls</t>
  </si>
  <si>
    <t>HCMQAP0000_23A_pos4ap2</t>
  </si>
  <si>
    <t>THCMQAP0000_23A_pos4ap2.xls</t>
  </si>
  <si>
    <t>HCMQAP0000_23A_pos5ap2</t>
  </si>
  <si>
    <t>THCMQAP0000_23A_pos5ap2.xls</t>
  </si>
  <si>
    <t>hcmqap0000_23a_a</t>
  </si>
  <si>
    <t>HCMQAP0000_23A_A_pos1ap2</t>
  </si>
  <si>
    <t>THCMQAP0000_23A_A_pos1ap2.xls</t>
  </si>
  <si>
    <t>HCMQAP0000_23A_A_pos2ap2</t>
  </si>
  <si>
    <t>THCMQAP0000_23A_A_pos2ap2.xls</t>
  </si>
  <si>
    <t>HCMQAP0000_23A_A_pos3ap2</t>
  </si>
  <si>
    <t>THCMQAP0000_23A_A_pos3ap2.xls</t>
  </si>
  <si>
    <t>HCMQAP0000_23A_A_pos4ap2</t>
  </si>
  <si>
    <t>THCMQAP0000_23A_A_pos4ap2.xls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</si>
  <si>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</si>
  <si>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HCMQAP0000_23A_A_pos5ap2</t>
  </si>
  <si>
    <t>THCMQAP0000_23A_A_pos5ap2.xls</t>
  </si>
  <si>
    <t>tournée de 90°</t>
  </si>
  <si>
    <t>HCMQAP0000_23B_pos1ap2</t>
  </si>
  <si>
    <t>THCMQAP0000_23B_pos1ap2.xls</t>
  </si>
  <si>
    <t>HCMQAP0000_23B_pos2ap2</t>
  </si>
  <si>
    <t>THCMQAP0000_23B_pos2ap2.xls</t>
  </si>
  <si>
    <t>HCMQAP0000_23B_pos3ap2</t>
  </si>
  <si>
    <t>THCMQAP0000_23B_pos3ap2.xls</t>
  </si>
  <si>
    <t>HCMQAP0000_23B_pos4ap2</t>
  </si>
  <si>
    <t>THCMQAP0000_23B_pos4ap2.xls</t>
  </si>
  <si>
    <t>HCMQAP0000_23B_pos5ap2</t>
  </si>
  <si>
    <t>THCMQAP0000_23B_pos5ap2.xls</t>
  </si>
  <si>
    <t>Sommaire : Valeurs intégrales calculées avec les fichiers: HCMQAP0000_23A_pos1ap2+HCMQAP0000_23A_pos2ap2+HCMQAP0000_23A_pos3ap2+HCMQAP0000_23A_pos4ap2+HCMQAP0000_23A_pos5ap2</t>
  </si>
  <si>
    <t>Sommaire : Valeurs intégrales calculées avec les fichiers: HCMQAP0000_23A_A_pos1ap2+HCMQAP0000_23A_A_pos2ap2+HCMQAP0000_23A_A_pos3ap2+HCMQAP0000_23A_A_pos4ap2+HCMQAP0000_23A_A_pos5ap2</t>
  </si>
  <si>
    <t>Sommaire : Valeurs intégrales calculées avec les fichiers: HCMQAP0000_23B_pos1ap2+HCMQAP0000_23B_pos2ap2+HCMQAP0000_23B_pos3ap2+HCMQAP0000_23B_pos4ap2+HCMQAP0000_23B_pos5ap2</t>
  </si>
  <si>
    <t>HCMQAP023_A_pos1ap2</t>
  </si>
  <si>
    <t xml:space="preserve"> Mon 10/03/2003       13:23:31</t>
  </si>
  <si>
    <t>STEPHANI</t>
  </si>
  <si>
    <t>HCMQAP023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</si>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</sst>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73" fontId="3" fillId="0" borderId="2" xfId="0" applyNumberFormat="1" applyFont="1" applyFill="1" applyBorder="1" applyAlignment="1">
      <alignment horizontal="right" vertical="top" wrapText="1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 vertical="top" wrapText="1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4.3454358</c:v>
                </c:pt>
                <c:pt idx="1">
                  <c:v>0.1683424059</c:v>
                </c:pt>
                <c:pt idx="2">
                  <c:v>-3.4034340999999997</c:v>
                </c:pt>
                <c:pt idx="3">
                  <c:v>0.311707391</c:v>
                </c:pt>
                <c:pt idx="4">
                  <c:v>2.2253499999999997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1.9159413</c:v>
                </c:pt>
                <c:pt idx="1">
                  <c:v>0.15091174999999998</c:v>
                </c:pt>
                <c:pt idx="2">
                  <c:v>-0.56319017</c:v>
                </c:pt>
                <c:pt idx="3">
                  <c:v>-0.6866587000000001</c:v>
                </c:pt>
                <c:pt idx="4">
                  <c:v>8.2880093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3.6632815</c:v>
                </c:pt>
                <c:pt idx="1">
                  <c:v>4.5108309</c:v>
                </c:pt>
                <c:pt idx="2">
                  <c:v>5.0234275</c:v>
                </c:pt>
                <c:pt idx="3">
                  <c:v>4.4525661</c:v>
                </c:pt>
                <c:pt idx="4">
                  <c:v>14.406017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0.3510133</c:v>
                </c:pt>
                <c:pt idx="1">
                  <c:v>0.013018159999999997</c:v>
                </c:pt>
                <c:pt idx="2">
                  <c:v>-0.36889866</c:v>
                </c:pt>
                <c:pt idx="3">
                  <c:v>0.00562541</c:v>
                </c:pt>
                <c:pt idx="4">
                  <c:v>2.586816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-0.37971217</c:v>
                </c:pt>
                <c:pt idx="1">
                  <c:v>-0.065904239</c:v>
                </c:pt>
                <c:pt idx="2">
                  <c:v>0.0187052457</c:v>
                </c:pt>
                <c:pt idx="3">
                  <c:v>-0.031407709</c:v>
                </c:pt>
                <c:pt idx="4">
                  <c:v>-0.30324636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0.13413677000000002</c:v>
                </c:pt>
                <c:pt idx="1">
                  <c:v>0.14583596999999998</c:v>
                </c:pt>
                <c:pt idx="2">
                  <c:v>0.036065306799999995</c:v>
                </c:pt>
                <c:pt idx="3">
                  <c:v>0.014469226000000002</c:v>
                </c:pt>
                <c:pt idx="4">
                  <c:v>0.21867978</c:v>
                </c:pt>
              </c:numCache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5"/>
  <sheetViews>
    <sheetView workbookViewId="0" topLeftCell="A1">
      <selection activeCell="A16" sqref="A16"/>
    </sheetView>
  </sheetViews>
  <sheetFormatPr defaultColWidth="9.33203125" defaultRowHeight="15" customHeight="1"/>
  <cols>
    <col min="1" max="1" width="8.33203125" style="36" customWidth="1"/>
    <col min="2" max="2" width="5.5" style="16" customWidth="1"/>
    <col min="3" max="3" width="5.66015625" style="16" customWidth="1"/>
    <col min="4" max="4" width="8.16015625" style="12" customWidth="1"/>
    <col min="5" max="5" width="4.66015625" style="12" customWidth="1"/>
    <col min="6" max="6" width="8.33203125" style="9" customWidth="1"/>
    <col min="7" max="7" width="8" style="9" customWidth="1"/>
    <col min="8" max="8" width="6.16015625" style="12" customWidth="1"/>
    <col min="9" max="9" width="10.83203125" style="8" customWidth="1"/>
    <col min="10" max="10" width="11" style="10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4" customFormat="1" ht="29.25" customHeight="1" thickBot="1">
      <c r="A1" s="33" t="s">
        <v>0</v>
      </c>
      <c r="B1" s="15" t="s">
        <v>1</v>
      </c>
      <c r="C1" s="15" t="s">
        <v>2</v>
      </c>
      <c r="D1" s="13" t="s">
        <v>3</v>
      </c>
      <c r="E1" s="13" t="s">
        <v>4</v>
      </c>
      <c r="F1" s="17" t="s">
        <v>10</v>
      </c>
      <c r="G1" s="17" t="s">
        <v>11</v>
      </c>
      <c r="H1" s="13" t="s">
        <v>5</v>
      </c>
      <c r="I1" s="7" t="s">
        <v>6</v>
      </c>
      <c r="J1" s="14" t="s">
        <v>7</v>
      </c>
      <c r="K1" s="5" t="s">
        <v>8</v>
      </c>
      <c r="L1" s="5"/>
      <c r="M1" s="11" t="s">
        <v>9</v>
      </c>
      <c r="N1" s="6">
        <v>24</v>
      </c>
    </row>
    <row r="2" spans="1:14" s="23" customFormat="1" ht="15" customHeight="1" thickTop="1">
      <c r="A2" s="34">
        <v>37775</v>
      </c>
      <c r="B2" s="18">
        <v>80</v>
      </c>
      <c r="C2" s="18" t="s">
        <v>68</v>
      </c>
      <c r="D2" s="19">
        <v>5</v>
      </c>
      <c r="E2" s="19">
        <v>1</v>
      </c>
      <c r="F2" s="20"/>
      <c r="G2" s="20" t="s">
        <v>67</v>
      </c>
      <c r="H2" s="19">
        <v>1459</v>
      </c>
      <c r="I2" s="21" t="s">
        <v>69</v>
      </c>
      <c r="J2" s="24"/>
      <c r="K2" s="22"/>
      <c r="L2" s="22"/>
      <c r="M2" s="22"/>
      <c r="N2" s="22"/>
    </row>
    <row r="3" spans="1:14" s="23" customFormat="1" ht="15" customHeight="1">
      <c r="A3" s="34">
        <v>37775</v>
      </c>
      <c r="B3" s="18">
        <v>80</v>
      </c>
      <c r="C3" s="18" t="s">
        <v>68</v>
      </c>
      <c r="D3" s="19">
        <v>5</v>
      </c>
      <c r="E3" s="19">
        <v>2</v>
      </c>
      <c r="F3" s="20"/>
      <c r="G3" s="20" t="s">
        <v>71</v>
      </c>
      <c r="H3" s="19">
        <v>1459</v>
      </c>
      <c r="I3" s="21" t="s">
        <v>72</v>
      </c>
      <c r="J3" s="24"/>
      <c r="K3" s="22"/>
      <c r="L3" s="22"/>
      <c r="M3" s="22"/>
      <c r="N3" s="22"/>
    </row>
    <row r="4" spans="1:14" s="23" customFormat="1" ht="15" customHeight="1">
      <c r="A4" s="34">
        <v>37775</v>
      </c>
      <c r="B4" s="18">
        <v>80</v>
      </c>
      <c r="C4" s="18" t="s">
        <v>68</v>
      </c>
      <c r="D4" s="19">
        <v>5</v>
      </c>
      <c r="E4" s="19">
        <v>3</v>
      </c>
      <c r="F4" s="20"/>
      <c r="G4" s="20" t="s">
        <v>74</v>
      </c>
      <c r="H4" s="19">
        <v>1459</v>
      </c>
      <c r="I4" s="21" t="s">
        <v>75</v>
      </c>
      <c r="J4" s="24"/>
      <c r="K4" s="25"/>
      <c r="L4" s="25"/>
      <c r="M4" s="25"/>
      <c r="N4" s="22"/>
    </row>
    <row r="5" spans="1:14" s="23" customFormat="1" ht="15" customHeight="1">
      <c r="A5" s="34">
        <v>37775</v>
      </c>
      <c r="B5" s="18">
        <v>80</v>
      </c>
      <c r="C5" s="18" t="s">
        <v>68</v>
      </c>
      <c r="D5" s="19">
        <v>5</v>
      </c>
      <c r="E5" s="19">
        <v>4</v>
      </c>
      <c r="F5" s="20"/>
      <c r="G5" s="20" t="s">
        <v>76</v>
      </c>
      <c r="H5" s="19">
        <v>1459</v>
      </c>
      <c r="I5" s="21" t="s">
        <v>77</v>
      </c>
      <c r="J5" s="24"/>
      <c r="K5" s="22"/>
      <c r="L5" s="22"/>
      <c r="M5" s="22"/>
      <c r="N5" s="22"/>
    </row>
    <row r="6" spans="1:9" ht="15" customHeight="1">
      <c r="A6">
        <v>37775</v>
      </c>
      <c r="B6">
        <v>80</v>
      </c>
      <c r="C6" t="s">
        <v>68</v>
      </c>
      <c r="D6">
        <v>5</v>
      </c>
      <c r="E6">
        <v>5</v>
      </c>
      <c r="G6" t="s">
        <v>78</v>
      </c>
      <c r="H6">
        <v>1459</v>
      </c>
      <c r="I6" t="s">
        <v>79</v>
      </c>
    </row>
    <row r="7" spans="1:14" s="23" customFormat="1" ht="15" customHeight="1">
      <c r="A7" s="34" t="s">
        <v>80</v>
      </c>
      <c r="B7" s="18"/>
      <c r="C7" s="18"/>
      <c r="D7" s="19"/>
      <c r="E7" s="19"/>
      <c r="F7" s="20"/>
      <c r="G7" s="20"/>
      <c r="H7" s="19"/>
      <c r="I7" s="21"/>
      <c r="J7" s="24"/>
      <c r="K7" s="22"/>
      <c r="L7" s="22"/>
      <c r="M7" s="22"/>
      <c r="N7" s="22"/>
    </row>
    <row r="8" spans="1:14" s="23" customFormat="1" ht="15" customHeight="1">
      <c r="A8" s="34">
        <v>37805</v>
      </c>
      <c r="B8" s="18">
        <v>80</v>
      </c>
      <c r="C8" s="18" t="s">
        <v>68</v>
      </c>
      <c r="D8" s="19">
        <v>5</v>
      </c>
      <c r="E8" s="19">
        <v>1</v>
      </c>
      <c r="F8" s="20"/>
      <c r="G8" s="20" t="s">
        <v>126</v>
      </c>
      <c r="H8" s="19">
        <v>1464</v>
      </c>
      <c r="I8" s="21" t="s">
        <v>127</v>
      </c>
      <c r="J8" s="24"/>
      <c r="K8" s="22"/>
      <c r="L8" s="22"/>
      <c r="M8" s="22"/>
      <c r="N8" s="22"/>
    </row>
    <row r="9" spans="1:14" s="23" customFormat="1" ht="15" customHeight="1">
      <c r="A9" s="34">
        <v>37805</v>
      </c>
      <c r="B9" s="18">
        <v>80</v>
      </c>
      <c r="C9" s="18" t="s">
        <v>68</v>
      </c>
      <c r="D9" s="19">
        <v>5</v>
      </c>
      <c r="E9" s="19">
        <v>2</v>
      </c>
      <c r="F9" s="20"/>
      <c r="G9" s="20" t="s">
        <v>128</v>
      </c>
      <c r="H9" s="19">
        <v>1464</v>
      </c>
      <c r="I9" s="21" t="s">
        <v>129</v>
      </c>
      <c r="J9" s="24"/>
      <c r="K9" s="22"/>
      <c r="L9" s="22"/>
      <c r="M9" s="22"/>
      <c r="N9" s="22"/>
    </row>
    <row r="10" spans="1:14" s="23" customFormat="1" ht="18" customHeight="1">
      <c r="A10" s="35">
        <v>37805</v>
      </c>
      <c r="B10" s="18">
        <v>80</v>
      </c>
      <c r="C10" s="18" t="s">
        <v>68</v>
      </c>
      <c r="D10" s="19">
        <v>5</v>
      </c>
      <c r="E10" s="27">
        <v>3</v>
      </c>
      <c r="F10" s="28"/>
      <c r="G10" s="158" t="s">
        <v>130</v>
      </c>
      <c r="H10" s="27">
        <v>1464</v>
      </c>
      <c r="I10" s="29" t="s">
        <v>131</v>
      </c>
      <c r="J10" s="30"/>
      <c r="K10" s="31"/>
      <c r="L10" s="31"/>
      <c r="M10" s="22"/>
      <c r="N10" s="22"/>
    </row>
    <row r="11" spans="1:14" s="23" customFormat="1" ht="18" customHeight="1">
      <c r="A11" s="34">
        <v>37805</v>
      </c>
      <c r="B11" s="18">
        <v>80</v>
      </c>
      <c r="C11" s="18" t="s">
        <v>68</v>
      </c>
      <c r="D11" s="32">
        <v>5</v>
      </c>
      <c r="E11" s="27">
        <v>4</v>
      </c>
      <c r="F11" s="28"/>
      <c r="G11" s="28" t="s">
        <v>132</v>
      </c>
      <c r="H11" s="27">
        <v>1464</v>
      </c>
      <c r="I11" s="29" t="s">
        <v>133</v>
      </c>
      <c r="J11" s="30"/>
      <c r="K11" s="31"/>
      <c r="L11" s="31"/>
      <c r="M11" s="22"/>
      <c r="N11" s="22"/>
    </row>
    <row r="12" spans="1:14" s="23" customFormat="1" ht="18" customHeight="1">
      <c r="A12" s="34">
        <v>37805</v>
      </c>
      <c r="B12" s="18">
        <v>80</v>
      </c>
      <c r="C12" s="18" t="s">
        <v>68</v>
      </c>
      <c r="D12" s="19">
        <v>5</v>
      </c>
      <c r="E12" s="27">
        <v>5</v>
      </c>
      <c r="F12" s="28"/>
      <c r="G12" s="28" t="s">
        <v>134</v>
      </c>
      <c r="H12" s="27">
        <v>1464</v>
      </c>
      <c r="I12" s="29" t="s">
        <v>135</v>
      </c>
      <c r="J12" s="30"/>
      <c r="K12" s="31"/>
      <c r="L12" s="31"/>
      <c r="M12" s="22"/>
      <c r="N12" s="22"/>
    </row>
    <row r="13" spans="1:14" s="23" customFormat="1" ht="18" customHeight="1">
      <c r="A13" s="34" t="s">
        <v>159</v>
      </c>
      <c r="B13" s="18"/>
      <c r="C13" s="18"/>
      <c r="D13" s="19"/>
      <c r="E13" s="27"/>
      <c r="F13" s="28"/>
      <c r="G13" s="28"/>
      <c r="H13" s="27"/>
      <c r="I13" s="29"/>
      <c r="J13" s="30"/>
      <c r="K13" s="31"/>
      <c r="L13" s="31"/>
      <c r="M13" s="22"/>
      <c r="N13" s="22"/>
    </row>
    <row r="14" spans="1:14" s="23" customFormat="1" ht="15" customHeight="1">
      <c r="A14" s="34">
        <v>37897</v>
      </c>
      <c r="B14" s="18">
        <v>80</v>
      </c>
      <c r="C14" s="18" t="s">
        <v>68</v>
      </c>
      <c r="D14" s="19">
        <v>5</v>
      </c>
      <c r="E14" s="19">
        <v>1</v>
      </c>
      <c r="F14" s="20"/>
      <c r="G14" s="20" t="s">
        <v>137</v>
      </c>
      <c r="H14" s="19">
        <v>1469</v>
      </c>
      <c r="I14" s="21" t="s">
        <v>138</v>
      </c>
      <c r="J14" s="24"/>
      <c r="K14" s="25"/>
      <c r="L14" s="22"/>
      <c r="M14" s="22"/>
      <c r="N14" s="22"/>
    </row>
    <row r="15" spans="1:14" s="23" customFormat="1" ht="15" customHeight="1">
      <c r="A15" s="34">
        <v>37897</v>
      </c>
      <c r="B15" s="18">
        <v>80</v>
      </c>
      <c r="C15" s="18" t="s">
        <v>68</v>
      </c>
      <c r="D15" s="19">
        <v>5</v>
      </c>
      <c r="E15" s="19">
        <v>2</v>
      </c>
      <c r="F15" s="20"/>
      <c r="G15" s="20" t="s">
        <v>139</v>
      </c>
      <c r="H15" s="19">
        <v>1469</v>
      </c>
      <c r="I15" s="22" t="s">
        <v>140</v>
      </c>
      <c r="J15" s="24"/>
      <c r="K15" s="25"/>
      <c r="L15" s="22"/>
      <c r="M15" s="22"/>
      <c r="N15" s="22"/>
    </row>
    <row r="16" spans="1:14" s="23" customFormat="1" ht="18" customHeight="1">
      <c r="A16" s="34">
        <v>37897</v>
      </c>
      <c r="B16" s="18">
        <v>80</v>
      </c>
      <c r="C16" s="18" t="s">
        <v>68</v>
      </c>
      <c r="D16" s="19">
        <v>5</v>
      </c>
      <c r="E16" s="19">
        <v>3</v>
      </c>
      <c r="F16" s="20"/>
      <c r="G16" s="20" t="s">
        <v>141</v>
      </c>
      <c r="H16" s="19">
        <v>1469</v>
      </c>
      <c r="I16" s="161" t="s">
        <v>142</v>
      </c>
      <c r="J16" s="24"/>
      <c r="K16" s="22"/>
      <c r="L16" s="22"/>
      <c r="M16" s="22"/>
      <c r="N16" s="22"/>
    </row>
    <row r="17" spans="1:14" s="23" customFormat="1" ht="15" customHeight="1">
      <c r="A17" s="34">
        <v>37897</v>
      </c>
      <c r="B17" s="18">
        <v>80</v>
      </c>
      <c r="C17" s="18" t="s">
        <v>68</v>
      </c>
      <c r="D17" s="19">
        <v>5</v>
      </c>
      <c r="E17" s="19">
        <v>4</v>
      </c>
      <c r="F17" s="20"/>
      <c r="G17" s="20" t="s">
        <v>143</v>
      </c>
      <c r="H17" s="19">
        <v>1469</v>
      </c>
      <c r="I17" s="21" t="s">
        <v>144</v>
      </c>
      <c r="J17" s="160"/>
      <c r="K17" s="22"/>
      <c r="L17" s="22"/>
      <c r="M17" s="25"/>
      <c r="N17" s="25"/>
    </row>
    <row r="18" spans="1:14" s="23" customFormat="1" ht="15" customHeight="1">
      <c r="A18" s="34">
        <v>37897</v>
      </c>
      <c r="B18" s="18">
        <v>80</v>
      </c>
      <c r="C18" s="18" t="s">
        <v>68</v>
      </c>
      <c r="D18" s="19">
        <v>5</v>
      </c>
      <c r="E18" s="19">
        <v>5</v>
      </c>
      <c r="F18" s="20"/>
      <c r="G18" s="20" t="s">
        <v>146</v>
      </c>
      <c r="H18" s="19">
        <v>1469</v>
      </c>
      <c r="I18" s="21" t="s">
        <v>147</v>
      </c>
      <c r="J18" s="24"/>
      <c r="K18" s="22"/>
      <c r="L18" s="22"/>
      <c r="M18" s="22"/>
      <c r="N18" s="22"/>
    </row>
    <row r="19" spans="1:14" s="23" customFormat="1" ht="15" customHeight="1">
      <c r="A19" s="34" t="s">
        <v>160</v>
      </c>
      <c r="B19" s="18"/>
      <c r="C19" s="18"/>
      <c r="D19" s="19"/>
      <c r="E19" s="19"/>
      <c r="F19" s="20"/>
      <c r="G19" s="20"/>
      <c r="H19" s="19"/>
      <c r="I19" s="21"/>
      <c r="J19" s="24"/>
      <c r="K19" s="22"/>
      <c r="L19" s="22"/>
      <c r="M19" s="22"/>
      <c r="N19" s="22"/>
    </row>
    <row r="20" spans="1:14" s="23" customFormat="1" ht="15" customHeight="1">
      <c r="A20" s="34">
        <v>37897</v>
      </c>
      <c r="B20" s="18">
        <v>80</v>
      </c>
      <c r="C20" s="18" t="s">
        <v>68</v>
      </c>
      <c r="D20" s="19">
        <v>5</v>
      </c>
      <c r="E20" s="19">
        <v>1</v>
      </c>
      <c r="F20" s="20"/>
      <c r="G20" s="20" t="s">
        <v>149</v>
      </c>
      <c r="H20" s="19">
        <v>1474</v>
      </c>
      <c r="I20" s="21" t="s">
        <v>150</v>
      </c>
      <c r="J20" s="24"/>
      <c r="K20" s="22" t="s">
        <v>148</v>
      </c>
      <c r="L20" s="22"/>
      <c r="M20" s="22"/>
      <c r="N20" s="22"/>
    </row>
    <row r="21" spans="1:14" s="23" customFormat="1" ht="15" customHeight="1">
      <c r="A21" s="34">
        <v>37897</v>
      </c>
      <c r="B21" s="18">
        <v>80</v>
      </c>
      <c r="C21" s="18" t="s">
        <v>68</v>
      </c>
      <c r="D21" s="19">
        <v>5</v>
      </c>
      <c r="E21" s="19">
        <v>2</v>
      </c>
      <c r="F21" s="20"/>
      <c r="G21" s="20" t="s">
        <v>151</v>
      </c>
      <c r="H21" s="19">
        <v>1474</v>
      </c>
      <c r="I21" s="21" t="s">
        <v>152</v>
      </c>
      <c r="J21" s="24"/>
      <c r="K21" s="22" t="s">
        <v>148</v>
      </c>
      <c r="L21" s="22"/>
      <c r="M21" s="22"/>
      <c r="N21" s="22"/>
    </row>
    <row r="22" spans="1:14" s="23" customFormat="1" ht="15" customHeight="1">
      <c r="A22" s="34">
        <v>37897</v>
      </c>
      <c r="B22" s="18">
        <v>80</v>
      </c>
      <c r="C22" s="18" t="s">
        <v>68</v>
      </c>
      <c r="D22" s="19">
        <v>5</v>
      </c>
      <c r="E22" s="19">
        <v>3</v>
      </c>
      <c r="F22" s="20"/>
      <c r="G22" s="20" t="s">
        <v>153</v>
      </c>
      <c r="H22" s="19">
        <v>1474</v>
      </c>
      <c r="I22" s="21" t="s">
        <v>154</v>
      </c>
      <c r="J22" s="24"/>
      <c r="K22" s="22" t="s">
        <v>148</v>
      </c>
      <c r="L22" s="22"/>
      <c r="M22" s="22"/>
      <c r="N22" s="22"/>
    </row>
    <row r="23" spans="1:14" s="23" customFormat="1" ht="15" customHeight="1">
      <c r="A23" s="34">
        <v>37897</v>
      </c>
      <c r="B23" s="18">
        <v>80</v>
      </c>
      <c r="C23" s="18" t="s">
        <v>68</v>
      </c>
      <c r="D23" s="19">
        <v>5</v>
      </c>
      <c r="E23" s="19">
        <v>4</v>
      </c>
      <c r="F23" s="20"/>
      <c r="G23" s="20" t="s">
        <v>155</v>
      </c>
      <c r="H23" s="19">
        <v>1474</v>
      </c>
      <c r="I23" s="21" t="s">
        <v>156</v>
      </c>
      <c r="J23" s="24"/>
      <c r="K23" s="22" t="s">
        <v>148</v>
      </c>
      <c r="L23" s="22"/>
      <c r="M23" s="22"/>
      <c r="N23" s="22"/>
    </row>
    <row r="24" spans="1:14" s="23" customFormat="1" ht="15" customHeight="1">
      <c r="A24" s="34">
        <v>37897</v>
      </c>
      <c r="B24" s="18">
        <v>80</v>
      </c>
      <c r="C24" s="18" t="s">
        <v>68</v>
      </c>
      <c r="D24" s="19">
        <v>5</v>
      </c>
      <c r="E24" s="19">
        <v>5</v>
      </c>
      <c r="F24" s="20"/>
      <c r="G24" s="20" t="s">
        <v>157</v>
      </c>
      <c r="H24" s="19">
        <v>1474</v>
      </c>
      <c r="I24" s="21" t="s">
        <v>158</v>
      </c>
      <c r="J24" s="24"/>
      <c r="K24" s="22" t="s">
        <v>148</v>
      </c>
      <c r="L24" s="22"/>
      <c r="M24" s="22"/>
      <c r="N24" s="22"/>
    </row>
    <row r="25" spans="1:14" s="23" customFormat="1" ht="15" customHeight="1">
      <c r="A25" s="34" t="s">
        <v>161</v>
      </c>
      <c r="B25" s="18"/>
      <c r="C25" s="18"/>
      <c r="D25" s="19"/>
      <c r="E25" s="19"/>
      <c r="F25" s="20"/>
      <c r="G25" s="20"/>
      <c r="H25" s="19"/>
      <c r="I25" s="21"/>
      <c r="J25" s="24"/>
      <c r="K25" s="22"/>
      <c r="L25" s="22"/>
      <c r="M25" s="22"/>
      <c r="N25" s="22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136</v>
      </c>
      <c r="D2" s="44" t="s">
        <v>55</v>
      </c>
      <c r="E2" s="45"/>
      <c r="F2" s="45"/>
      <c r="G2" s="45"/>
      <c r="H2" s="45"/>
      <c r="I2" s="45"/>
      <c r="J2" s="46"/>
      <c r="K2" s="47">
        <v>4.1813932799999997E-05</v>
      </c>
      <c r="L2" s="47">
        <v>2.730263222891193E-07</v>
      </c>
      <c r="M2" s="47">
        <v>0.00014708739</v>
      </c>
      <c r="N2" s="48">
        <v>2.36932343505815E-07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-3.27935872E-05</v>
      </c>
      <c r="L3" s="47">
        <v>6.992257924793575E-08</v>
      </c>
      <c r="M3" s="47">
        <v>1.3917589999999996E-05</v>
      </c>
      <c r="N3" s="48">
        <v>1.1881662930770705E-07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-0.0022534678102897132</v>
      </c>
      <c r="L4" s="47">
        <v>1.028917702121223E-05</v>
      </c>
      <c r="M4" s="47">
        <v>4.274179623037584E-08</v>
      </c>
      <c r="N4" s="48">
        <v>-2.2829493</v>
      </c>
    </row>
    <row r="5" spans="1:14" ht="15" customHeight="1" thickBot="1">
      <c r="A5" t="s">
        <v>17</v>
      </c>
      <c r="B5" s="51">
        <v>37690.53605324074</v>
      </c>
      <c r="D5" s="52"/>
      <c r="E5" s="53" t="s">
        <v>58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1469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59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60</v>
      </c>
      <c r="E7" s="66" t="s">
        <v>61</v>
      </c>
      <c r="F7" s="67" t="s">
        <v>62</v>
      </c>
      <c r="G7" s="66" t="s">
        <v>63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4.3454358</v>
      </c>
      <c r="E8" s="70">
        <v>0.015401854753930279</v>
      </c>
      <c r="F8" s="70">
        <v>1.9159413</v>
      </c>
      <c r="G8" s="70">
        <v>0.03560313847486065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-0.20417295800000002</v>
      </c>
      <c r="E9" s="72">
        <v>0.018251796972420582</v>
      </c>
      <c r="F9" s="76">
        <v>4.497764200000001</v>
      </c>
      <c r="G9" s="72">
        <v>0.02137268007188208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-0.8442616299999999</v>
      </c>
      <c r="E10" s="72">
        <v>0.007972984549766393</v>
      </c>
      <c r="F10" s="72">
        <v>-2.2317687999999998</v>
      </c>
      <c r="G10" s="72">
        <v>0.007027232944850593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1</v>
      </c>
      <c r="D11" s="69">
        <v>3.6632815</v>
      </c>
      <c r="E11" s="70">
        <v>0.018033658150833957</v>
      </c>
      <c r="F11" s="70">
        <v>0.3510133</v>
      </c>
      <c r="G11" s="70">
        <v>0.014679400433771667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0.0858532115</v>
      </c>
      <c r="E12" s="72">
        <v>0.0122669494718838</v>
      </c>
      <c r="F12" s="72">
        <v>0.019284358300000002</v>
      </c>
      <c r="G12" s="72">
        <v>0.008920040755648706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21.035767</v>
      </c>
      <c r="D13" s="75">
        <v>0.27306844999999996</v>
      </c>
      <c r="E13" s="72">
        <v>0.003475755236493688</v>
      </c>
      <c r="F13" s="72">
        <v>0.1908715</v>
      </c>
      <c r="G13" s="72">
        <v>0.00872246096529005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0.19487018</v>
      </c>
      <c r="E14" s="72">
        <v>0.004292108664234501</v>
      </c>
      <c r="F14" s="72">
        <v>0.37950255</v>
      </c>
      <c r="G14" s="72">
        <v>0.004784438629974213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-0.37971217</v>
      </c>
      <c r="E15" s="70">
        <v>0.003118495052203509</v>
      </c>
      <c r="F15" s="70">
        <v>0.13413677000000002</v>
      </c>
      <c r="G15" s="70">
        <v>0.006090998893498142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-0.065038315</v>
      </c>
      <c r="E16" s="72">
        <v>0.0030560709187713968</v>
      </c>
      <c r="F16" s="72">
        <v>-0.073580499</v>
      </c>
      <c r="G16" s="72">
        <v>0.0017829263201755965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0.4309999942779541</v>
      </c>
      <c r="D17" s="79">
        <v>0.19150024999999998</v>
      </c>
      <c r="E17" s="72">
        <v>0.0013025435804614653</v>
      </c>
      <c r="F17" s="72">
        <v>-0.098079654</v>
      </c>
      <c r="G17" s="72">
        <v>0.0013560234477892044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12.206999778747559</v>
      </c>
      <c r="D18" s="75">
        <v>0.059444787</v>
      </c>
      <c r="E18" s="72">
        <v>0.000855008973196307</v>
      </c>
      <c r="F18" s="76">
        <v>0.21413376999999997</v>
      </c>
      <c r="G18" s="72">
        <v>0.0021894225372477765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0.4000000059604645</v>
      </c>
      <c r="D19" s="79">
        <v>-0.19213929</v>
      </c>
      <c r="E19" s="72">
        <v>0.0009179109436155591</v>
      </c>
      <c r="F19" s="72">
        <v>-0.0045795205</v>
      </c>
      <c r="G19" s="72">
        <v>0.002690815452834958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0.3104473</v>
      </c>
      <c r="D20" s="81">
        <v>0.0011755294</v>
      </c>
      <c r="E20" s="82">
        <v>0.0017769761671285692</v>
      </c>
      <c r="F20" s="82">
        <v>-0.0050414388999999995</v>
      </c>
      <c r="G20" s="82">
        <v>0.001343631834570295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1.1110132</v>
      </c>
      <c r="F21" s="3" t="s">
        <v>64</v>
      </c>
    </row>
    <row r="22" spans="1:6" ht="15" customHeight="1">
      <c r="A22" s="49" t="s">
        <v>42</v>
      </c>
      <c r="B22" s="64" t="s">
        <v>43</v>
      </c>
      <c r="F22" s="3" t="s">
        <v>65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66</v>
      </c>
      <c r="B24" s="88">
        <v>-0.13080347021731034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-2.2534912999999994</v>
      </c>
      <c r="I25" s="94" t="s">
        <v>48</v>
      </c>
      <c r="J25" s="95"/>
      <c r="K25" s="94"/>
      <c r="L25" s="97">
        <v>3.680060011062203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4.749067630279372</v>
      </c>
      <c r="I26" s="99" t="s">
        <v>52</v>
      </c>
      <c r="J26" s="100"/>
      <c r="K26" s="99"/>
      <c r="L26" s="102">
        <v>0.4027083375249907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HCMQAP0000_23A_A_pos1ap2res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136</v>
      </c>
      <c r="D2" s="44" t="s">
        <v>55</v>
      </c>
      <c r="E2" s="45"/>
      <c r="F2" s="45"/>
      <c r="G2" s="45"/>
      <c r="H2" s="45"/>
      <c r="I2" s="45"/>
      <c r="J2" s="46"/>
      <c r="K2" s="47">
        <v>4.457169E-05</v>
      </c>
      <c r="L2" s="47">
        <v>8.565606207125768E-08</v>
      </c>
      <c r="M2" s="47">
        <v>0.00021478642000000002</v>
      </c>
      <c r="N2" s="48">
        <v>8.116606180202217E-08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-3.0288412000000002E-05</v>
      </c>
      <c r="L3" s="47">
        <v>8.58377882163252E-08</v>
      </c>
      <c r="M3" s="47">
        <v>1.191098E-05</v>
      </c>
      <c r="N3" s="48">
        <v>4.733642994564451E-08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-0.0037598440269689757</v>
      </c>
      <c r="L4" s="47">
        <v>1.8613353908676422E-05</v>
      </c>
      <c r="M4" s="47">
        <v>6.314852959558313E-08</v>
      </c>
      <c r="N4" s="48">
        <v>-2.4752625</v>
      </c>
    </row>
    <row r="5" spans="1:14" ht="15" customHeight="1" thickBot="1">
      <c r="A5" t="s">
        <v>17</v>
      </c>
      <c r="B5" s="51">
        <v>37690.54043981482</v>
      </c>
      <c r="D5" s="52"/>
      <c r="E5" s="53" t="s">
        <v>70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1469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59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60</v>
      </c>
      <c r="E7" s="66" t="s">
        <v>61</v>
      </c>
      <c r="F7" s="67" t="s">
        <v>62</v>
      </c>
      <c r="G7" s="66" t="s">
        <v>63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0.1683424059</v>
      </c>
      <c r="E8" s="70">
        <v>0.013381055045395369</v>
      </c>
      <c r="F8" s="70">
        <v>0.15091174999999998</v>
      </c>
      <c r="G8" s="70">
        <v>0.01800257060219452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0.15479453699999998</v>
      </c>
      <c r="E9" s="72">
        <v>0.017378248545542242</v>
      </c>
      <c r="F9" s="72">
        <v>1.7298521</v>
      </c>
      <c r="G9" s="72">
        <v>0.020501088615962046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-0.68995063</v>
      </c>
      <c r="E10" s="72">
        <v>0.0037123586381952304</v>
      </c>
      <c r="F10" s="76">
        <v>-2.6429283999999997</v>
      </c>
      <c r="G10" s="72">
        <v>0.008339314926362066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2</v>
      </c>
      <c r="D11" s="69">
        <v>4.5108309</v>
      </c>
      <c r="E11" s="70">
        <v>0.004200402342379109</v>
      </c>
      <c r="F11" s="70">
        <v>0.013018159999999997</v>
      </c>
      <c r="G11" s="70">
        <v>0.00693746920522174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0.04441657</v>
      </c>
      <c r="E12" s="72">
        <v>0.005264073986540257</v>
      </c>
      <c r="F12" s="72">
        <v>0.019998517</v>
      </c>
      <c r="G12" s="72">
        <v>0.0026279285505234067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20.938111</v>
      </c>
      <c r="D13" s="75">
        <v>-0.08569265699999999</v>
      </c>
      <c r="E13" s="72">
        <v>0.0036319352545189296</v>
      </c>
      <c r="F13" s="72">
        <v>0.097779838</v>
      </c>
      <c r="G13" s="72">
        <v>0.002560319211943325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0.10319985000000001</v>
      </c>
      <c r="E14" s="72">
        <v>0.0017051777988908586</v>
      </c>
      <c r="F14" s="72">
        <v>0.024657923</v>
      </c>
      <c r="G14" s="72">
        <v>0.0024026232715879552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-0.065904239</v>
      </c>
      <c r="E15" s="70">
        <v>0.003253738514419105</v>
      </c>
      <c r="F15" s="70">
        <v>0.14583596999999998</v>
      </c>
      <c r="G15" s="70">
        <v>0.0023198947009731097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-0.0429749832</v>
      </c>
      <c r="E16" s="72">
        <v>0.003645590199295665</v>
      </c>
      <c r="F16" s="72">
        <v>-0.070327518</v>
      </c>
      <c r="G16" s="72">
        <v>0.0011670294827280606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-0.27300000190734863</v>
      </c>
      <c r="D17" s="157">
        <v>0.14888294000000002</v>
      </c>
      <c r="E17" s="72">
        <v>0.002866894395926419</v>
      </c>
      <c r="F17" s="72">
        <v>-0.070909434</v>
      </c>
      <c r="G17" s="72">
        <v>0.0027847176957217306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32.042999267578125</v>
      </c>
      <c r="D18" s="75">
        <v>0.048101345</v>
      </c>
      <c r="E18" s="72">
        <v>0.00167034106349578</v>
      </c>
      <c r="F18" s="76">
        <v>0.1804752</v>
      </c>
      <c r="G18" s="72">
        <v>0.0010377415853664307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-0.37299999594688416</v>
      </c>
      <c r="D19" s="79">
        <v>-0.1861583</v>
      </c>
      <c r="E19" s="72">
        <v>0.0012546210730728605</v>
      </c>
      <c r="F19" s="72">
        <v>0.0094785389</v>
      </c>
      <c r="G19" s="72">
        <v>0.0007601161120795639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0.1967329</v>
      </c>
      <c r="D20" s="81">
        <v>-0.0009848098</v>
      </c>
      <c r="E20" s="82">
        <v>0.0008085638748618814</v>
      </c>
      <c r="F20" s="82">
        <v>-0.004666294400000001</v>
      </c>
      <c r="G20" s="82">
        <v>0.0009691672432696749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0.9721233</v>
      </c>
      <c r="F21" s="3" t="s">
        <v>64</v>
      </c>
    </row>
    <row r="22" spans="1:6" ht="15" customHeight="1">
      <c r="A22" s="49" t="s">
        <v>42</v>
      </c>
      <c r="B22" s="64" t="s">
        <v>43</v>
      </c>
      <c r="F22" s="3" t="s">
        <v>65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66</v>
      </c>
      <c r="B24" s="88">
        <v>-0.14182221422910055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-3.7598901000000007</v>
      </c>
      <c r="I25" s="94" t="s">
        <v>48</v>
      </c>
      <c r="J25" s="95"/>
      <c r="K25" s="94"/>
      <c r="L25" s="97">
        <v>4.510849685024385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0.2260829978398704</v>
      </c>
      <c r="I26" s="99" t="s">
        <v>52</v>
      </c>
      <c r="J26" s="100"/>
      <c r="K26" s="99"/>
      <c r="L26" s="102">
        <v>0.1600359299157849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136</v>
      </c>
      <c r="D2" s="44" t="s">
        <v>55</v>
      </c>
      <c r="E2" s="45"/>
      <c r="F2" s="45"/>
      <c r="G2" s="45"/>
      <c r="H2" s="45"/>
      <c r="I2" s="45"/>
      <c r="J2" s="46"/>
      <c r="K2" s="47">
        <v>5.173137599999999E-05</v>
      </c>
      <c r="L2" s="47">
        <v>1.6607423248335594E-07</v>
      </c>
      <c r="M2" s="47">
        <v>0.00021122604000000002</v>
      </c>
      <c r="N2" s="48">
        <v>7.748229087897788E-08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-2.9123198E-05</v>
      </c>
      <c r="L3" s="47">
        <v>1.0678169817888155E-07</v>
      </c>
      <c r="M3" s="47">
        <v>1.1087519999999998E-05</v>
      </c>
      <c r="N3" s="48">
        <v>1.1612835398816423E-07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-0.003758655015964791</v>
      </c>
      <c r="L4" s="47">
        <v>4.2509988283654636E-05</v>
      </c>
      <c r="M4" s="47">
        <v>8.332130126811064E-08</v>
      </c>
      <c r="N4" s="48">
        <v>-5.6547057</v>
      </c>
    </row>
    <row r="5" spans="1:14" ht="15" customHeight="1" thickBot="1">
      <c r="A5" t="s">
        <v>17</v>
      </c>
      <c r="B5" s="51">
        <v>37690.54523148148</v>
      </c>
      <c r="D5" s="52"/>
      <c r="E5" s="53" t="s">
        <v>73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1469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59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60</v>
      </c>
      <c r="E7" s="66" t="s">
        <v>61</v>
      </c>
      <c r="F7" s="67" t="s">
        <v>62</v>
      </c>
      <c r="G7" s="66" t="s">
        <v>63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-3.4034340999999997</v>
      </c>
      <c r="E8" s="70">
        <v>0.010844190949040317</v>
      </c>
      <c r="F8" s="70">
        <v>-0.56319017</v>
      </c>
      <c r="G8" s="70">
        <v>0.012466464847124954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1.2911095</v>
      </c>
      <c r="E9" s="72">
        <v>0.018960422737920524</v>
      </c>
      <c r="F9" s="72">
        <v>-0.47550913</v>
      </c>
      <c r="G9" s="72">
        <v>0.010778924449665533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-1.3916613000000002</v>
      </c>
      <c r="E10" s="72">
        <v>0.010863911034223971</v>
      </c>
      <c r="F10" s="72">
        <v>-1.9882288000000004</v>
      </c>
      <c r="G10" s="72">
        <v>0.0037804209896915492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3</v>
      </c>
      <c r="D11" s="69">
        <v>5.0234275</v>
      </c>
      <c r="E11" s="70">
        <v>0.005728112900147083</v>
      </c>
      <c r="F11" s="70">
        <v>-0.36889866</v>
      </c>
      <c r="G11" s="70">
        <v>0.003159771693560997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-0.19355628900000002</v>
      </c>
      <c r="E12" s="72">
        <v>0.004044288978963538</v>
      </c>
      <c r="F12" s="72">
        <v>0.105776524</v>
      </c>
      <c r="G12" s="72">
        <v>0.004164578576597463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20.816041</v>
      </c>
      <c r="D13" s="75">
        <v>0.099694544</v>
      </c>
      <c r="E13" s="72">
        <v>0.0032266168952611867</v>
      </c>
      <c r="F13" s="72">
        <v>-0.005673007000000001</v>
      </c>
      <c r="G13" s="72">
        <v>0.0018786069960787437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-0.030596145</v>
      </c>
      <c r="E14" s="72">
        <v>0.001503022874030802</v>
      </c>
      <c r="F14" s="72">
        <v>0.060268234</v>
      </c>
      <c r="G14" s="72">
        <v>0.0025120475842455056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0.0187052457</v>
      </c>
      <c r="E15" s="70">
        <v>0.002086227517064064</v>
      </c>
      <c r="F15" s="70">
        <v>0.036065306799999995</v>
      </c>
      <c r="G15" s="70">
        <v>0.002958644032067996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-0.046090537</v>
      </c>
      <c r="E16" s="72">
        <v>0.0012680934239936814</v>
      </c>
      <c r="F16" s="72">
        <v>-0.025206191</v>
      </c>
      <c r="G16" s="72">
        <v>0.0006776178826993193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0.43700000643730164</v>
      </c>
      <c r="D17" s="79">
        <v>0.15149332999999998</v>
      </c>
      <c r="E17" s="72">
        <v>0.0013882459330414345</v>
      </c>
      <c r="F17" s="72">
        <v>-0.08424167</v>
      </c>
      <c r="G17" s="72">
        <v>0.0014378106136872547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5.085999965667725</v>
      </c>
      <c r="D18" s="75">
        <v>0.051034184999999996</v>
      </c>
      <c r="E18" s="72">
        <v>0.001039291190306877</v>
      </c>
      <c r="F18" s="76">
        <v>0.1905737</v>
      </c>
      <c r="G18" s="72">
        <v>0.0006019908097217169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0.3619999885559082</v>
      </c>
      <c r="D19" s="79">
        <v>-0.19046048999999998</v>
      </c>
      <c r="E19" s="72">
        <v>0.000936891149705725</v>
      </c>
      <c r="F19" s="72">
        <v>0.00047404129999999996</v>
      </c>
      <c r="G19" s="72">
        <v>0.0009748367560340861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0.2231144</v>
      </c>
      <c r="D20" s="81">
        <v>-0.0017806159999999998</v>
      </c>
      <c r="E20" s="82">
        <v>0.0007196032428129412</v>
      </c>
      <c r="F20" s="82">
        <v>-0.00069850356</v>
      </c>
      <c r="G20" s="82">
        <v>0.0010303897108335947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0.957883</v>
      </c>
      <c r="F21" s="3" t="s">
        <v>64</v>
      </c>
    </row>
    <row r="22" spans="1:6" ht="15" customHeight="1">
      <c r="A22" s="49" t="s">
        <v>42</v>
      </c>
      <c r="B22" s="64" t="s">
        <v>43</v>
      </c>
      <c r="F22" s="3" t="s">
        <v>65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66</v>
      </c>
      <c r="B24" s="88">
        <v>-0.3239910446620979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-3.7588954</v>
      </c>
      <c r="I25" s="94" t="s">
        <v>48</v>
      </c>
      <c r="J25" s="95"/>
      <c r="K25" s="94"/>
      <c r="L25" s="97">
        <v>5.036954443818809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3.44971692181075</v>
      </c>
      <c r="I26" s="99" t="s">
        <v>52</v>
      </c>
      <c r="J26" s="100"/>
      <c r="K26" s="99"/>
      <c r="L26" s="102">
        <v>0.040627485416593216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B6" sqref="B6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136</v>
      </c>
      <c r="D2" s="44" t="s">
        <v>55</v>
      </c>
      <c r="E2" s="45"/>
      <c r="F2" s="45"/>
      <c r="G2" s="45"/>
      <c r="H2" s="45"/>
      <c r="I2" s="45"/>
      <c r="J2" s="46"/>
      <c r="K2" s="47">
        <v>-3.93601E-06</v>
      </c>
      <c r="L2" s="47">
        <v>1.611066574974557E-07</v>
      </c>
      <c r="M2" s="47">
        <v>0.00022079676999999998</v>
      </c>
      <c r="N2" s="48">
        <v>2.7196565519667055E-07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-2.9634786E-05</v>
      </c>
      <c r="L3" s="47">
        <v>7.950776474010799E-08</v>
      </c>
      <c r="M3" s="47">
        <v>1.1126069999999998E-05</v>
      </c>
      <c r="N3" s="48">
        <v>7.12971079358017E-08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-0.0037589511076112493</v>
      </c>
      <c r="L4" s="47">
        <v>5.185048200212031E-05</v>
      </c>
      <c r="M4" s="47">
        <v>8.870999075722639E-08</v>
      </c>
      <c r="N4" s="48">
        <v>-6.896497500000001</v>
      </c>
    </row>
    <row r="5" spans="1:14" ht="15" customHeight="1" thickBot="1">
      <c r="A5" t="s">
        <v>17</v>
      </c>
      <c r="B5" s="51">
        <v>37690.549895833334</v>
      </c>
      <c r="D5" s="52"/>
      <c r="E5" s="53" t="s">
        <v>73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1469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59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60</v>
      </c>
      <c r="E7" s="66" t="s">
        <v>61</v>
      </c>
      <c r="F7" s="67" t="s">
        <v>62</v>
      </c>
      <c r="G7" s="66" t="s">
        <v>63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0.311707391</v>
      </c>
      <c r="E8" s="70">
        <v>0.015820548055728037</v>
      </c>
      <c r="F8" s="70">
        <v>-0.6866587000000001</v>
      </c>
      <c r="G8" s="70">
        <v>0.013379911576684504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5">
        <v>-0.5872936799999999</v>
      </c>
      <c r="E9" s="72">
        <v>0.016405173135437327</v>
      </c>
      <c r="F9" s="72">
        <v>1.0955953699999998</v>
      </c>
      <c r="G9" s="72">
        <v>0.016939133298921338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-0.26554983</v>
      </c>
      <c r="E10" s="72">
        <v>0.007687401670303907</v>
      </c>
      <c r="F10" s="76">
        <v>-2.937318</v>
      </c>
      <c r="G10" s="72">
        <v>0.004525913090202567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4</v>
      </c>
      <c r="D11" s="69">
        <v>4.4525661</v>
      </c>
      <c r="E11" s="70">
        <v>0.004159700078047984</v>
      </c>
      <c r="F11" s="70">
        <v>0.00562541</v>
      </c>
      <c r="G11" s="70">
        <v>0.007077827460767883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0.20341394799999998</v>
      </c>
      <c r="E12" s="72">
        <v>0.0036467342211302357</v>
      </c>
      <c r="F12" s="72">
        <v>-0.21513345999999997</v>
      </c>
      <c r="G12" s="72">
        <v>0.002696052366961576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20.736695</v>
      </c>
      <c r="D13" s="75">
        <v>-0.015388083000000002</v>
      </c>
      <c r="E13" s="72">
        <v>0.0026045556249513877</v>
      </c>
      <c r="F13" s="72">
        <v>0.20948731999999998</v>
      </c>
      <c r="G13" s="72">
        <v>0.00129796905302197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0.0010272146</v>
      </c>
      <c r="E14" s="72">
        <v>0.0022452122815957605</v>
      </c>
      <c r="F14" s="72">
        <v>0.017548746</v>
      </c>
      <c r="G14" s="72">
        <v>0.0027726296280884562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-0.031407709</v>
      </c>
      <c r="E15" s="70">
        <v>0.0029446916544256406</v>
      </c>
      <c r="F15" s="70">
        <v>0.014469226000000002</v>
      </c>
      <c r="G15" s="70">
        <v>0.0019840389316049117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0.0316747037</v>
      </c>
      <c r="E16" s="72">
        <v>0.0033951962578856344</v>
      </c>
      <c r="F16" s="72">
        <v>-0.076492367</v>
      </c>
      <c r="G16" s="72">
        <v>0.0023610680480142753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-0.12399999797344208</v>
      </c>
      <c r="D17" s="79">
        <v>0.16426634</v>
      </c>
      <c r="E17" s="72">
        <v>0.002367981188987662</v>
      </c>
      <c r="F17" s="72">
        <v>0.020749123400000003</v>
      </c>
      <c r="G17" s="72">
        <v>0.000574520874198808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148.00999450683594</v>
      </c>
      <c r="D18" s="75">
        <v>-0.00011233673000000007</v>
      </c>
      <c r="E18" s="72">
        <v>0.0012154950625623624</v>
      </c>
      <c r="F18" s="76">
        <v>0.18677736</v>
      </c>
      <c r="G18" s="72">
        <v>0.0016895461945136115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-0.41499999165534973</v>
      </c>
      <c r="D19" s="79">
        <v>-0.18687076</v>
      </c>
      <c r="E19" s="72">
        <v>0.0009509777549454954</v>
      </c>
      <c r="F19" s="72">
        <v>0.0019568693</v>
      </c>
      <c r="G19" s="72">
        <v>0.0008744170644488018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-0.031542</v>
      </c>
      <c r="D20" s="81">
        <v>0.0019668071999999997</v>
      </c>
      <c r="E20" s="82">
        <v>0.00046573897681046606</v>
      </c>
      <c r="F20" s="82">
        <v>-0.0026078988</v>
      </c>
      <c r="G20" s="82">
        <v>0.0005873330967448214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0.9981291999999999</v>
      </c>
      <c r="F21" s="3" t="s">
        <v>64</v>
      </c>
    </row>
    <row r="22" spans="1:6" ht="15" customHeight="1">
      <c r="A22" s="49" t="s">
        <v>42</v>
      </c>
      <c r="B22" s="64" t="s">
        <v>43</v>
      </c>
      <c r="F22" s="3" t="s">
        <v>65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66</v>
      </c>
      <c r="B24" s="88">
        <v>-0.3951405339334541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-3.7593086999999996</v>
      </c>
      <c r="I25" s="94" t="s">
        <v>48</v>
      </c>
      <c r="J25" s="95"/>
      <c r="K25" s="94"/>
      <c r="L25" s="97">
        <v>4.452569653594077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0.7540965905570167</v>
      </c>
      <c r="I26" s="99" t="s">
        <v>52</v>
      </c>
      <c r="J26" s="100"/>
      <c r="K26" s="99"/>
      <c r="L26" s="102">
        <v>0.034580380068295336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7" t="s">
        <v>12</v>
      </c>
      <c r="B1" s="38">
        <v>91</v>
      </c>
      <c r="D1" s="39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5" customHeight="1">
      <c r="A2" s="42" t="s">
        <v>14</v>
      </c>
      <c r="B2" s="43" t="s">
        <v>136</v>
      </c>
      <c r="D2" s="44" t="s">
        <v>55</v>
      </c>
      <c r="E2" s="45"/>
      <c r="F2" s="45"/>
      <c r="G2" s="45"/>
      <c r="H2" s="45"/>
      <c r="I2" s="45"/>
      <c r="J2" s="46"/>
      <c r="K2" s="47">
        <v>3.6507560299999995E-05</v>
      </c>
      <c r="L2" s="47">
        <v>3.680513198964541E-07</v>
      </c>
      <c r="M2" s="47">
        <v>0.00014955636000000001</v>
      </c>
      <c r="N2" s="48">
        <v>3.0166926160675595E-07</v>
      </c>
    </row>
    <row r="3" spans="1:14" ht="15" customHeight="1">
      <c r="A3" s="49" t="s">
        <v>15</v>
      </c>
      <c r="B3" s="50">
        <v>2</v>
      </c>
      <c r="D3" s="44" t="s">
        <v>56</v>
      </c>
      <c r="E3" s="45"/>
      <c r="F3" s="45"/>
      <c r="G3" s="45"/>
      <c r="H3" s="45"/>
      <c r="I3" s="45"/>
      <c r="J3" s="46"/>
      <c r="K3" s="47">
        <v>-3.1869911699999996E-05</v>
      </c>
      <c r="L3" s="47">
        <v>1.0065691934710596E-07</v>
      </c>
      <c r="M3" s="47">
        <v>1.0975679999999998E-05</v>
      </c>
      <c r="N3" s="48">
        <v>1.7070873029817788E-07</v>
      </c>
    </row>
    <row r="4" spans="1:14" ht="15" customHeight="1">
      <c r="A4" s="49" t="s">
        <v>16</v>
      </c>
      <c r="B4" s="50">
        <v>2</v>
      </c>
      <c r="D4" s="44" t="s">
        <v>57</v>
      </c>
      <c r="E4" s="45"/>
      <c r="F4" s="45"/>
      <c r="G4" s="45"/>
      <c r="H4" s="45"/>
      <c r="I4" s="45"/>
      <c r="J4" s="46"/>
      <c r="K4" s="47">
        <v>-0.0020873790241956805</v>
      </c>
      <c r="L4" s="47">
        <v>3.4884465283821786E-05</v>
      </c>
      <c r="M4" s="47">
        <v>2.557929416859466E-08</v>
      </c>
      <c r="N4" s="48">
        <v>-8.355267000000001</v>
      </c>
    </row>
    <row r="5" spans="1:14" ht="15" customHeight="1" thickBot="1">
      <c r="A5" t="s">
        <v>17</v>
      </c>
      <c r="B5" s="51">
        <v>37690.554456018515</v>
      </c>
      <c r="D5" s="52"/>
      <c r="E5" s="53" t="s">
        <v>145</v>
      </c>
      <c r="F5" s="54"/>
      <c r="G5" s="54"/>
      <c r="H5" s="54"/>
      <c r="I5" s="54"/>
      <c r="J5" s="54"/>
      <c r="K5" s="54"/>
      <c r="L5" s="54"/>
      <c r="M5" s="54"/>
      <c r="N5" s="55"/>
    </row>
    <row r="6" spans="1:14" ht="15" customHeight="1" thickTop="1">
      <c r="A6" s="49" t="s">
        <v>18</v>
      </c>
      <c r="B6" s="50">
        <v>1469</v>
      </c>
      <c r="D6" s="56"/>
      <c r="E6" s="57" t="s">
        <v>19</v>
      </c>
      <c r="F6" s="58"/>
      <c r="G6" s="59"/>
      <c r="H6" s="60" t="s">
        <v>20</v>
      </c>
      <c r="I6" s="61"/>
      <c r="J6" s="58"/>
      <c r="K6" s="62" t="s">
        <v>59</v>
      </c>
      <c r="L6" s="45"/>
      <c r="M6" s="45"/>
      <c r="N6" s="63"/>
    </row>
    <row r="7" spans="1:14" ht="15" customHeight="1" thickBot="1">
      <c r="A7" s="49" t="s">
        <v>21</v>
      </c>
      <c r="B7" s="64" t="s">
        <v>22</v>
      </c>
      <c r="D7" s="65" t="s">
        <v>60</v>
      </c>
      <c r="E7" s="66" t="s">
        <v>61</v>
      </c>
      <c r="F7" s="67" t="s">
        <v>62</v>
      </c>
      <c r="G7" s="66" t="s">
        <v>63</v>
      </c>
      <c r="H7" s="68"/>
      <c r="I7" s="164" t="s">
        <v>23</v>
      </c>
      <c r="J7" s="165"/>
      <c r="K7" s="164" t="s">
        <v>24</v>
      </c>
      <c r="L7" s="165"/>
      <c r="M7" s="164" t="s">
        <v>25</v>
      </c>
      <c r="N7" s="166"/>
    </row>
    <row r="8" spans="1:14" ht="15" customHeight="1">
      <c r="A8" s="49" t="s">
        <v>26</v>
      </c>
      <c r="B8" s="64" t="s">
        <v>27</v>
      </c>
      <c r="D8" s="69">
        <v>2.2253499999999997</v>
      </c>
      <c r="E8" s="70">
        <v>0.01134840663707569</v>
      </c>
      <c r="F8" s="107">
        <v>8.2880093</v>
      </c>
      <c r="G8" s="70">
        <v>0.009713538853526939</v>
      </c>
      <c r="H8" s="71">
        <v>3</v>
      </c>
      <c r="I8" s="72">
        <v>0</v>
      </c>
      <c r="J8" s="72">
        <v>0</v>
      </c>
      <c r="K8" s="72">
        <v>2</v>
      </c>
      <c r="L8" s="72">
        <v>2</v>
      </c>
      <c r="M8" s="72">
        <v>1</v>
      </c>
      <c r="N8" s="73">
        <v>1</v>
      </c>
    </row>
    <row r="9" spans="1:14" ht="15" customHeight="1">
      <c r="A9" s="49" t="s">
        <v>28</v>
      </c>
      <c r="B9" s="74">
        <v>0.017</v>
      </c>
      <c r="D9" s="79">
        <v>-3.4628430000000003</v>
      </c>
      <c r="E9" s="72">
        <v>0.03200267506474646</v>
      </c>
      <c r="F9" s="76">
        <v>5.0925085</v>
      </c>
      <c r="G9" s="72">
        <v>0.0198967452615097</v>
      </c>
      <c r="H9" s="71">
        <v>4</v>
      </c>
      <c r="I9" s="72">
        <v>0</v>
      </c>
      <c r="J9" s="72">
        <v>0</v>
      </c>
      <c r="K9" s="72">
        <v>0.5</v>
      </c>
      <c r="L9" s="72">
        <v>0.5</v>
      </c>
      <c r="M9" s="72">
        <v>0.7</v>
      </c>
      <c r="N9" s="73">
        <v>0.7</v>
      </c>
    </row>
    <row r="10" spans="1:14" ht="15" customHeight="1">
      <c r="A10" s="49" t="s">
        <v>29</v>
      </c>
      <c r="B10" s="64" t="s">
        <v>30</v>
      </c>
      <c r="D10" s="75">
        <v>-2.12330279</v>
      </c>
      <c r="E10" s="72">
        <v>0.03572356310667583</v>
      </c>
      <c r="F10" s="76">
        <v>-11.550487</v>
      </c>
      <c r="G10" s="72">
        <v>0.01680042368483507</v>
      </c>
      <c r="H10" s="71">
        <v>5</v>
      </c>
      <c r="I10" s="72">
        <v>0</v>
      </c>
      <c r="J10" s="72">
        <v>0</v>
      </c>
      <c r="K10" s="72">
        <v>0.5</v>
      </c>
      <c r="L10" s="72">
        <v>0.5</v>
      </c>
      <c r="M10" s="72">
        <v>0.6</v>
      </c>
      <c r="N10" s="73">
        <v>0.6</v>
      </c>
    </row>
    <row r="11" spans="1:14" ht="15" customHeight="1">
      <c r="A11" s="49" t="s">
        <v>31</v>
      </c>
      <c r="B11" s="50">
        <v>5</v>
      </c>
      <c r="D11" s="108">
        <v>14.406017</v>
      </c>
      <c r="E11" s="70">
        <v>0.004384976167545074</v>
      </c>
      <c r="F11" s="107">
        <v>2.586816</v>
      </c>
      <c r="G11" s="70">
        <v>0.004967252590611044</v>
      </c>
      <c r="H11" s="71">
        <v>6</v>
      </c>
      <c r="I11" s="72">
        <v>3.925</v>
      </c>
      <c r="J11" s="72">
        <v>0</v>
      </c>
      <c r="K11" s="72">
        <v>1</v>
      </c>
      <c r="L11" s="72">
        <v>0.3</v>
      </c>
      <c r="M11" s="72">
        <v>0.5</v>
      </c>
      <c r="N11" s="73">
        <v>0.5</v>
      </c>
    </row>
    <row r="12" spans="1:14" ht="15" customHeight="1">
      <c r="A12" s="49" t="s">
        <v>32</v>
      </c>
      <c r="B12" s="77">
        <v>0.7499</v>
      </c>
      <c r="D12" s="75">
        <v>-0.21321596</v>
      </c>
      <c r="E12" s="72">
        <v>0.005529249292029348</v>
      </c>
      <c r="F12" s="72">
        <v>0.22512843</v>
      </c>
      <c r="G12" s="72">
        <v>0.005408684312807185</v>
      </c>
      <c r="H12" s="71">
        <v>7</v>
      </c>
      <c r="I12" s="72">
        <v>0</v>
      </c>
      <c r="J12" s="72">
        <v>0</v>
      </c>
      <c r="K12" s="72">
        <v>0.15</v>
      </c>
      <c r="L12" s="72">
        <v>0.15</v>
      </c>
      <c r="M12" s="72">
        <v>0.15</v>
      </c>
      <c r="N12" s="73">
        <v>0.15</v>
      </c>
    </row>
    <row r="13" spans="1:14" ht="15" customHeight="1">
      <c r="A13" s="49" t="s">
        <v>33</v>
      </c>
      <c r="B13" s="74">
        <v>20.697022</v>
      </c>
      <c r="D13" s="75">
        <v>0.048001402900000004</v>
      </c>
      <c r="E13" s="72">
        <v>0.005211890489162387</v>
      </c>
      <c r="F13" s="72">
        <v>0.082731726</v>
      </c>
      <c r="G13" s="72">
        <v>0.005141744822379221</v>
      </c>
      <c r="H13" s="71">
        <v>8</v>
      </c>
      <c r="I13" s="72">
        <v>0</v>
      </c>
      <c r="J13" s="72">
        <v>0</v>
      </c>
      <c r="K13" s="72">
        <v>0.1</v>
      </c>
      <c r="L13" s="72">
        <v>0.1</v>
      </c>
      <c r="M13" s="72">
        <v>0.1</v>
      </c>
      <c r="N13" s="73">
        <v>0.1</v>
      </c>
    </row>
    <row r="14" spans="1:14" ht="15" customHeight="1">
      <c r="A14" s="42" t="s">
        <v>34</v>
      </c>
      <c r="B14" s="78">
        <v>12.5</v>
      </c>
      <c r="D14" s="75">
        <v>0.31049571</v>
      </c>
      <c r="E14" s="72">
        <v>0.003380568101134239</v>
      </c>
      <c r="F14" s="72">
        <v>0.30225409999999997</v>
      </c>
      <c r="G14" s="72">
        <v>0.001139641473451474</v>
      </c>
      <c r="H14" s="71">
        <v>9</v>
      </c>
      <c r="I14" s="72">
        <v>0</v>
      </c>
      <c r="J14" s="72">
        <v>0</v>
      </c>
      <c r="K14" s="72">
        <v>0.1</v>
      </c>
      <c r="L14" s="72">
        <v>0.1</v>
      </c>
      <c r="M14" s="72">
        <v>0.1</v>
      </c>
      <c r="N14" s="73">
        <v>0.1</v>
      </c>
    </row>
    <row r="15" spans="1:14" ht="15" customHeight="1">
      <c r="A15" s="49" t="s">
        <v>35</v>
      </c>
      <c r="B15" s="74">
        <v>0</v>
      </c>
      <c r="D15" s="69">
        <v>-0.30324636</v>
      </c>
      <c r="E15" s="70">
        <v>0.003479993489851943</v>
      </c>
      <c r="F15" s="70">
        <v>0.21867978</v>
      </c>
      <c r="G15" s="70">
        <v>0.00560867227520058</v>
      </c>
      <c r="H15" s="71">
        <v>10</v>
      </c>
      <c r="I15" s="72">
        <v>-0.26</v>
      </c>
      <c r="J15" s="72">
        <v>0</v>
      </c>
      <c r="K15" s="72">
        <v>0.2</v>
      </c>
      <c r="L15" s="72">
        <v>0.1</v>
      </c>
      <c r="M15" s="72">
        <v>0.3</v>
      </c>
      <c r="N15" s="73">
        <v>0.3</v>
      </c>
    </row>
    <row r="16" spans="1:14" ht="15" customHeight="1">
      <c r="A16" s="49" t="s">
        <v>36</v>
      </c>
      <c r="B16" s="74">
        <v>12.5045</v>
      </c>
      <c r="D16" s="75">
        <v>-0.06632136200000001</v>
      </c>
      <c r="E16" s="72">
        <v>0.004389190150727782</v>
      </c>
      <c r="F16" s="72">
        <v>-0.056348842999999996</v>
      </c>
      <c r="G16" s="72">
        <v>0.003528154711998493</v>
      </c>
      <c r="H16" s="71">
        <v>11</v>
      </c>
      <c r="I16" s="72">
        <v>0</v>
      </c>
      <c r="J16" s="72">
        <v>0</v>
      </c>
      <c r="K16" s="72">
        <v>0</v>
      </c>
      <c r="L16" s="72">
        <v>0</v>
      </c>
      <c r="M16" s="72">
        <v>0.05</v>
      </c>
      <c r="N16" s="73">
        <v>0.05</v>
      </c>
    </row>
    <row r="17" spans="1:14" ht="15" customHeight="1">
      <c r="A17" s="49" t="s">
        <v>37</v>
      </c>
      <c r="B17" s="74">
        <v>0.017000000923871994</v>
      </c>
      <c r="D17" s="79">
        <v>0.17568997</v>
      </c>
      <c r="E17" s="72">
        <v>0.0027384438195071905</v>
      </c>
      <c r="F17" s="72">
        <v>-0.034129486</v>
      </c>
      <c r="G17" s="72">
        <v>0.004622648517740037</v>
      </c>
      <c r="H17" s="71">
        <v>12</v>
      </c>
      <c r="I17" s="72">
        <v>0</v>
      </c>
      <c r="J17" s="72">
        <v>0</v>
      </c>
      <c r="K17" s="72">
        <v>0</v>
      </c>
      <c r="L17" s="72">
        <v>0</v>
      </c>
      <c r="M17" s="72">
        <v>0.05</v>
      </c>
      <c r="N17" s="73">
        <v>0.05</v>
      </c>
    </row>
    <row r="18" spans="1:14" ht="15" customHeight="1">
      <c r="A18" s="49" t="s">
        <v>38</v>
      </c>
      <c r="B18" s="74">
        <v>7.120999813079834</v>
      </c>
      <c r="D18" s="75">
        <v>0.001477727</v>
      </c>
      <c r="E18" s="72">
        <v>0.0030877433466443742</v>
      </c>
      <c r="F18" s="76">
        <v>0.16938202999999996</v>
      </c>
      <c r="G18" s="72">
        <v>0.0004049889018394338</v>
      </c>
      <c r="H18" s="71">
        <v>13</v>
      </c>
      <c r="I18" s="72">
        <v>0</v>
      </c>
      <c r="J18" s="72">
        <v>0</v>
      </c>
      <c r="K18" s="72">
        <v>0</v>
      </c>
      <c r="L18" s="72">
        <v>0</v>
      </c>
      <c r="M18" s="72">
        <v>0.05</v>
      </c>
      <c r="N18" s="73">
        <v>0.05</v>
      </c>
    </row>
    <row r="19" spans="1:14" ht="15" customHeight="1">
      <c r="A19" s="49" t="s">
        <v>39</v>
      </c>
      <c r="B19" s="74">
        <v>-0.2280000001192093</v>
      </c>
      <c r="D19" s="75">
        <v>-0.13252393</v>
      </c>
      <c r="E19" s="72">
        <v>0.0010344898165758868</v>
      </c>
      <c r="F19" s="72">
        <v>-0.030184053</v>
      </c>
      <c r="G19" s="72">
        <v>0.001678476775873293</v>
      </c>
      <c r="H19" s="71">
        <v>14</v>
      </c>
      <c r="I19" s="72">
        <v>0</v>
      </c>
      <c r="J19" s="72">
        <v>0</v>
      </c>
      <c r="K19" s="72">
        <v>0</v>
      </c>
      <c r="L19" s="72">
        <v>0</v>
      </c>
      <c r="M19" s="72">
        <v>0.05</v>
      </c>
      <c r="N19" s="73">
        <v>0.05</v>
      </c>
    </row>
    <row r="20" spans="1:14" ht="15" customHeight="1" thickBot="1">
      <c r="A20" s="49" t="s">
        <v>40</v>
      </c>
      <c r="B20" s="80">
        <v>0.2769503</v>
      </c>
      <c r="D20" s="81">
        <v>0.00116618991</v>
      </c>
      <c r="E20" s="82">
        <v>0.0019236557292769939</v>
      </c>
      <c r="F20" s="82">
        <v>0.0015758838</v>
      </c>
      <c r="G20" s="82">
        <v>0.002173035783787321</v>
      </c>
      <c r="H20" s="83">
        <v>15</v>
      </c>
      <c r="I20" s="82">
        <v>0</v>
      </c>
      <c r="J20" s="82">
        <v>0</v>
      </c>
      <c r="K20" s="82">
        <v>0</v>
      </c>
      <c r="L20" s="82">
        <v>0</v>
      </c>
      <c r="M20" s="82">
        <v>0.05</v>
      </c>
      <c r="N20" s="84">
        <v>0.05</v>
      </c>
    </row>
    <row r="21" spans="1:6" ht="15" customHeight="1">
      <c r="A21" s="49" t="s">
        <v>41</v>
      </c>
      <c r="B21" s="80">
        <v>1.2225957</v>
      </c>
      <c r="F21" s="3" t="s">
        <v>64</v>
      </c>
    </row>
    <row r="22" spans="1:6" ht="15" customHeight="1">
      <c r="A22" s="49" t="s">
        <v>42</v>
      </c>
      <c r="B22" s="64" t="s">
        <v>43</v>
      </c>
      <c r="F22" s="3" t="s">
        <v>65</v>
      </c>
    </row>
    <row r="23" spans="1:2" ht="15" customHeight="1" thickBot="1">
      <c r="A23" s="85" t="s">
        <v>44</v>
      </c>
      <c r="B23" s="86">
        <v>15</v>
      </c>
    </row>
    <row r="24" spans="1:12" ht="18" customHeight="1" thickBot="1" thickTop="1">
      <c r="A24" s="87" t="s">
        <v>66</v>
      </c>
      <c r="B24" s="88">
        <v>-0.4787219401640571</v>
      </c>
      <c r="E24" s="89"/>
      <c r="F24" s="90"/>
      <c r="G24" s="91" t="s">
        <v>45</v>
      </c>
      <c r="H24" s="90"/>
      <c r="I24" s="90"/>
      <c r="J24" s="90"/>
      <c r="K24" s="90"/>
      <c r="L24" s="92"/>
    </row>
    <row r="25" spans="1:12" ht="18" customHeight="1">
      <c r="A25" s="37" t="s">
        <v>46</v>
      </c>
      <c r="B25" s="38">
        <v>10</v>
      </c>
      <c r="E25" s="93" t="s">
        <v>47</v>
      </c>
      <c r="F25" s="94"/>
      <c r="G25" s="95"/>
      <c r="H25" s="96">
        <v>-2.0876704999999998</v>
      </c>
      <c r="I25" s="94" t="s">
        <v>48</v>
      </c>
      <c r="J25" s="95"/>
      <c r="K25" s="94"/>
      <c r="L25" s="97">
        <v>14.636425206386463</v>
      </c>
    </row>
    <row r="26" spans="1:12" ht="18" customHeight="1" thickBot="1">
      <c r="A26" s="49" t="s">
        <v>49</v>
      </c>
      <c r="B26" s="50" t="s">
        <v>50</v>
      </c>
      <c r="E26" s="98" t="s">
        <v>51</v>
      </c>
      <c r="F26" s="99"/>
      <c r="G26" s="100"/>
      <c r="H26" s="101">
        <v>8.581566336012704</v>
      </c>
      <c r="I26" s="99" t="s">
        <v>52</v>
      </c>
      <c r="J26" s="100"/>
      <c r="K26" s="99"/>
      <c r="L26" s="102">
        <v>0.3738705672209274</v>
      </c>
    </row>
    <row r="27" spans="1:2" ht="15" customHeight="1" thickBot="1" thickTop="1">
      <c r="A27" s="85" t="s">
        <v>53</v>
      </c>
      <c r="B27" s="86">
        <v>80</v>
      </c>
    </row>
    <row r="28" spans="1:14" s="2" customFormat="1" ht="18" customHeight="1" thickBot="1">
      <c r="A28" s="103" t="s">
        <v>54</v>
      </c>
      <c r="B28" s="104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HCMQAP0000_23A_A_pos5ap2res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t="s">
        <v>117</v>
      </c>
      <c r="B1" s="123" t="s">
        <v>162</v>
      </c>
      <c r="C1" s="113" t="s">
        <v>139</v>
      </c>
      <c r="D1" s="113" t="s">
        <v>141</v>
      </c>
      <c r="E1" s="113" t="s">
        <v>143</v>
      </c>
      <c r="F1" s="120" t="s">
        <v>146</v>
      </c>
      <c r="G1" s="154" t="s">
        <v>118</v>
      </c>
    </row>
    <row r="2" spans="1:7" ht="13.5" thickBot="1">
      <c r="A2" s="131" t="s">
        <v>87</v>
      </c>
      <c r="B2" s="124">
        <v>-2.2534912999999994</v>
      </c>
      <c r="C2" s="115">
        <v>-3.7598901000000007</v>
      </c>
      <c r="D2" s="115">
        <v>-3.7588954</v>
      </c>
      <c r="E2" s="115">
        <v>-3.7593086999999996</v>
      </c>
      <c r="F2" s="121">
        <v>-2.0876704999999998</v>
      </c>
      <c r="G2" s="155">
        <v>3.1156540812719937</v>
      </c>
    </row>
    <row r="3" spans="1:7" ht="14.25" thickBot="1" thickTop="1">
      <c r="A3" s="139" t="s">
        <v>86</v>
      </c>
      <c r="B3" s="140" t="s">
        <v>81</v>
      </c>
      <c r="C3" s="141" t="s">
        <v>82</v>
      </c>
      <c r="D3" s="141" t="s">
        <v>83</v>
      </c>
      <c r="E3" s="141" t="s">
        <v>84</v>
      </c>
      <c r="F3" s="142" t="s">
        <v>85</v>
      </c>
      <c r="G3" s="149" t="s">
        <v>119</v>
      </c>
    </row>
    <row r="4" spans="1:7" ht="12.75">
      <c r="A4" s="136" t="s">
        <v>88</v>
      </c>
      <c r="B4" s="137">
        <v>4.3454358</v>
      </c>
      <c r="C4" s="138">
        <v>0.1683424059</v>
      </c>
      <c r="D4" s="138">
        <v>-3.4034340999999997</v>
      </c>
      <c r="E4" s="138">
        <v>0.311707391</v>
      </c>
      <c r="F4" s="143">
        <v>2.2253499999999997</v>
      </c>
      <c r="G4" s="150">
        <v>0.22086838109859963</v>
      </c>
    </row>
    <row r="5" spans="1:7" ht="12.75">
      <c r="A5" s="131" t="s">
        <v>90</v>
      </c>
      <c r="B5" s="126">
        <v>-0.20417295800000002</v>
      </c>
      <c r="C5" s="111">
        <v>0.15479453699999998</v>
      </c>
      <c r="D5" s="111">
        <v>1.2911095</v>
      </c>
      <c r="E5" s="111">
        <v>-0.5872936799999999</v>
      </c>
      <c r="F5" s="144">
        <v>-3.4628430000000003</v>
      </c>
      <c r="G5" s="151">
        <v>-0.28567554016734836</v>
      </c>
    </row>
    <row r="6" spans="1:7" ht="12.75">
      <c r="A6" s="131" t="s">
        <v>92</v>
      </c>
      <c r="B6" s="126">
        <v>-0.8442616299999999</v>
      </c>
      <c r="C6" s="111">
        <v>-0.68995063</v>
      </c>
      <c r="D6" s="111">
        <v>-1.3916613000000002</v>
      </c>
      <c r="E6" s="111">
        <v>-0.26554983</v>
      </c>
      <c r="F6" s="145">
        <v>-2.12330279</v>
      </c>
      <c r="G6" s="151">
        <v>-0.970521542366411</v>
      </c>
    </row>
    <row r="7" spans="1:7" ht="12.75">
      <c r="A7" s="131" t="s">
        <v>94</v>
      </c>
      <c r="B7" s="125">
        <v>3.6632815</v>
      </c>
      <c r="C7" s="109">
        <v>4.5108309</v>
      </c>
      <c r="D7" s="109">
        <v>5.0234275</v>
      </c>
      <c r="E7" s="109">
        <v>4.4525661</v>
      </c>
      <c r="F7" s="146">
        <v>14.406017</v>
      </c>
      <c r="G7" s="151">
        <v>5.82047743796645</v>
      </c>
    </row>
    <row r="8" spans="1:7" ht="12.75">
      <c r="A8" s="131" t="s">
        <v>96</v>
      </c>
      <c r="B8" s="126">
        <v>0.0858532115</v>
      </c>
      <c r="C8" s="111">
        <v>0.04441657</v>
      </c>
      <c r="D8" s="111">
        <v>-0.19355628900000002</v>
      </c>
      <c r="E8" s="111">
        <v>0.20341394799999998</v>
      </c>
      <c r="F8" s="145">
        <v>-0.21321596</v>
      </c>
      <c r="G8" s="151">
        <v>-0.003042129711897695</v>
      </c>
    </row>
    <row r="9" spans="1:7" ht="12.75">
      <c r="A9" s="131" t="s">
        <v>98</v>
      </c>
      <c r="B9" s="126">
        <v>0.27306844999999996</v>
      </c>
      <c r="C9" s="111">
        <v>-0.08569265699999999</v>
      </c>
      <c r="D9" s="111">
        <v>0.099694544</v>
      </c>
      <c r="E9" s="111">
        <v>-0.015388083000000002</v>
      </c>
      <c r="F9" s="145">
        <v>0.048001402900000004</v>
      </c>
      <c r="G9" s="151">
        <v>0.04547376168390537</v>
      </c>
    </row>
    <row r="10" spans="1:7" ht="12.75">
      <c r="A10" s="131" t="s">
        <v>100</v>
      </c>
      <c r="B10" s="126">
        <v>0.19487018</v>
      </c>
      <c r="C10" s="111">
        <v>0.10319985000000001</v>
      </c>
      <c r="D10" s="111">
        <v>-0.030596145</v>
      </c>
      <c r="E10" s="111">
        <v>0.0010272146</v>
      </c>
      <c r="F10" s="145">
        <v>0.31049571</v>
      </c>
      <c r="G10" s="151">
        <v>0.08734250798013604</v>
      </c>
    </row>
    <row r="11" spans="1:7" ht="12.75">
      <c r="A11" s="131" t="s">
        <v>102</v>
      </c>
      <c r="B11" s="125">
        <v>-0.37971217</v>
      </c>
      <c r="C11" s="109">
        <v>-0.065904239</v>
      </c>
      <c r="D11" s="109">
        <v>0.0187052457</v>
      </c>
      <c r="E11" s="109">
        <v>-0.031407709</v>
      </c>
      <c r="F11" s="147">
        <v>-0.30324636</v>
      </c>
      <c r="G11" s="151">
        <v>-0.11423780102207193</v>
      </c>
    </row>
    <row r="12" spans="1:7" ht="12.75">
      <c r="A12" s="131" t="s">
        <v>104</v>
      </c>
      <c r="B12" s="126">
        <v>-0.065038315</v>
      </c>
      <c r="C12" s="111">
        <v>-0.0429749832</v>
      </c>
      <c r="D12" s="111">
        <v>-0.046090537</v>
      </c>
      <c r="E12" s="111">
        <v>0.0316747037</v>
      </c>
      <c r="F12" s="145">
        <v>-0.06632136200000001</v>
      </c>
      <c r="G12" s="151">
        <v>-0.032061460558122895</v>
      </c>
    </row>
    <row r="13" spans="1:7" ht="12.75">
      <c r="A13" s="131" t="s">
        <v>106</v>
      </c>
      <c r="B13" s="127">
        <v>0.19150024999999998</v>
      </c>
      <c r="C13" s="159">
        <v>0.14888294000000002</v>
      </c>
      <c r="D13" s="110">
        <v>0.15149332999999998</v>
      </c>
      <c r="E13" s="110">
        <v>0.16426634</v>
      </c>
      <c r="F13" s="144">
        <v>0.17568997</v>
      </c>
      <c r="G13" s="152">
        <v>0.1629453969734182</v>
      </c>
    </row>
    <row r="14" spans="1:7" ht="12.75">
      <c r="A14" s="131" t="s">
        <v>108</v>
      </c>
      <c r="B14" s="126">
        <v>0.059444787</v>
      </c>
      <c r="C14" s="111">
        <v>0.048101345</v>
      </c>
      <c r="D14" s="111">
        <v>0.051034184999999996</v>
      </c>
      <c r="E14" s="111">
        <v>-0.00011233673000000007</v>
      </c>
      <c r="F14" s="145">
        <v>0.001477727</v>
      </c>
      <c r="G14" s="151">
        <v>0.032607759489621115</v>
      </c>
    </row>
    <row r="15" spans="1:7" ht="12.75">
      <c r="A15" s="131" t="s">
        <v>110</v>
      </c>
      <c r="B15" s="127">
        <v>-0.19213929</v>
      </c>
      <c r="C15" s="110">
        <v>-0.1861583</v>
      </c>
      <c r="D15" s="110">
        <v>-0.19046048999999998</v>
      </c>
      <c r="E15" s="110">
        <v>-0.18687076</v>
      </c>
      <c r="F15" s="145">
        <v>-0.13252393</v>
      </c>
      <c r="G15" s="152">
        <v>-0.18105927711265055</v>
      </c>
    </row>
    <row r="16" spans="1:7" ht="12.75">
      <c r="A16" s="131" t="s">
        <v>112</v>
      </c>
      <c r="B16" s="126">
        <v>0.0011755294</v>
      </c>
      <c r="C16" s="111">
        <v>-0.0009848098</v>
      </c>
      <c r="D16" s="111">
        <v>-0.0017806159999999998</v>
      </c>
      <c r="E16" s="111">
        <v>0.0019668071999999997</v>
      </c>
      <c r="F16" s="145">
        <v>0.00116618991</v>
      </c>
      <c r="G16" s="151">
        <v>0.0001332697957900256</v>
      </c>
    </row>
    <row r="17" spans="1:7" ht="12.75">
      <c r="A17" s="131" t="s">
        <v>89</v>
      </c>
      <c r="B17" s="125">
        <v>1.9159413</v>
      </c>
      <c r="C17" s="109">
        <v>0.15091174999999998</v>
      </c>
      <c r="D17" s="109">
        <v>-0.56319017</v>
      </c>
      <c r="E17" s="109">
        <v>-0.6866587000000001</v>
      </c>
      <c r="F17" s="146">
        <v>8.2880093</v>
      </c>
      <c r="G17" s="151">
        <v>1.1197246655548834</v>
      </c>
    </row>
    <row r="18" spans="1:7" ht="12.75">
      <c r="A18" s="131" t="s">
        <v>91</v>
      </c>
      <c r="B18" s="127">
        <v>4.497764200000001</v>
      </c>
      <c r="C18" s="111">
        <v>1.7298521</v>
      </c>
      <c r="D18" s="111">
        <v>-0.47550913</v>
      </c>
      <c r="E18" s="111">
        <v>1.0955953699999998</v>
      </c>
      <c r="F18" s="144">
        <v>5.0925085</v>
      </c>
      <c r="G18" s="151">
        <v>1.8952566095696644</v>
      </c>
    </row>
    <row r="19" spans="1:7" ht="12.75">
      <c r="A19" s="131" t="s">
        <v>93</v>
      </c>
      <c r="B19" s="126">
        <v>-2.2317687999999998</v>
      </c>
      <c r="C19" s="110">
        <v>-2.6429283999999997</v>
      </c>
      <c r="D19" s="111">
        <v>-1.9882288000000004</v>
      </c>
      <c r="E19" s="110">
        <v>-2.937318</v>
      </c>
      <c r="F19" s="144">
        <v>-11.550487</v>
      </c>
      <c r="G19" s="152">
        <v>-3.6874888326081536</v>
      </c>
    </row>
    <row r="20" spans="1:7" ht="12.75">
      <c r="A20" s="131" t="s">
        <v>95</v>
      </c>
      <c r="B20" s="125">
        <v>0.3510133</v>
      </c>
      <c r="C20" s="109">
        <v>0.013018159999999997</v>
      </c>
      <c r="D20" s="109">
        <v>-0.36889866</v>
      </c>
      <c r="E20" s="109">
        <v>0.00562541</v>
      </c>
      <c r="F20" s="146">
        <v>2.586816</v>
      </c>
      <c r="G20" s="151">
        <v>0.31210628069483004</v>
      </c>
    </row>
    <row r="21" spans="1:7" ht="12.75">
      <c r="A21" s="131" t="s">
        <v>97</v>
      </c>
      <c r="B21" s="126">
        <v>0.019284358300000002</v>
      </c>
      <c r="C21" s="111">
        <v>0.019998517</v>
      </c>
      <c r="D21" s="111">
        <v>0.105776524</v>
      </c>
      <c r="E21" s="111">
        <v>-0.21513345999999997</v>
      </c>
      <c r="F21" s="145">
        <v>0.22512843</v>
      </c>
      <c r="G21" s="151">
        <v>0.011363738670581826</v>
      </c>
    </row>
    <row r="22" spans="1:7" ht="12.75">
      <c r="A22" s="131" t="s">
        <v>99</v>
      </c>
      <c r="B22" s="126">
        <v>0.1908715</v>
      </c>
      <c r="C22" s="111">
        <v>0.097779838</v>
      </c>
      <c r="D22" s="111">
        <v>-0.005673007000000001</v>
      </c>
      <c r="E22" s="111">
        <v>0.20948731999999998</v>
      </c>
      <c r="F22" s="145">
        <v>0.082731726</v>
      </c>
      <c r="G22" s="151">
        <v>0.11118894254804793</v>
      </c>
    </row>
    <row r="23" spans="1:7" ht="12.75">
      <c r="A23" s="131" t="s">
        <v>101</v>
      </c>
      <c r="B23" s="126">
        <v>0.37950255</v>
      </c>
      <c r="C23" s="111">
        <v>0.024657923</v>
      </c>
      <c r="D23" s="111">
        <v>0.060268234</v>
      </c>
      <c r="E23" s="111">
        <v>0.017548746</v>
      </c>
      <c r="F23" s="145">
        <v>0.30225409999999997</v>
      </c>
      <c r="G23" s="151">
        <v>0.11981600688673909</v>
      </c>
    </row>
    <row r="24" spans="1:7" ht="12.75">
      <c r="A24" s="131" t="s">
        <v>103</v>
      </c>
      <c r="B24" s="125">
        <v>0.13413677000000002</v>
      </c>
      <c r="C24" s="109">
        <v>0.14583596999999998</v>
      </c>
      <c r="D24" s="109">
        <v>0.036065306799999995</v>
      </c>
      <c r="E24" s="109">
        <v>0.014469226000000002</v>
      </c>
      <c r="F24" s="147">
        <v>0.21867978</v>
      </c>
      <c r="G24" s="151">
        <v>0.09584928966518397</v>
      </c>
    </row>
    <row r="25" spans="1:7" ht="12.75">
      <c r="A25" s="131" t="s">
        <v>105</v>
      </c>
      <c r="B25" s="126">
        <v>-0.073580499</v>
      </c>
      <c r="C25" s="111">
        <v>-0.070327518</v>
      </c>
      <c r="D25" s="111">
        <v>-0.025206191</v>
      </c>
      <c r="E25" s="111">
        <v>-0.076492367</v>
      </c>
      <c r="F25" s="145">
        <v>-0.056348842999999996</v>
      </c>
      <c r="G25" s="151">
        <v>-0.0595534400883292</v>
      </c>
    </row>
    <row r="26" spans="1:7" ht="12.75">
      <c r="A26" s="131" t="s">
        <v>107</v>
      </c>
      <c r="B26" s="126">
        <v>-0.098079654</v>
      </c>
      <c r="C26" s="111">
        <v>-0.070909434</v>
      </c>
      <c r="D26" s="111">
        <v>-0.08424167</v>
      </c>
      <c r="E26" s="111">
        <v>0.020749123400000003</v>
      </c>
      <c r="F26" s="145">
        <v>-0.034129486</v>
      </c>
      <c r="G26" s="151">
        <v>-0.05106118452299527</v>
      </c>
    </row>
    <row r="27" spans="1:7" ht="12.75">
      <c r="A27" s="131" t="s">
        <v>109</v>
      </c>
      <c r="B27" s="127">
        <v>0.21413376999999997</v>
      </c>
      <c r="C27" s="110">
        <v>0.1804752</v>
      </c>
      <c r="D27" s="110">
        <v>0.1905737</v>
      </c>
      <c r="E27" s="110">
        <v>0.18677736</v>
      </c>
      <c r="F27" s="144">
        <v>0.16938202999999996</v>
      </c>
      <c r="G27" s="152">
        <v>0.18779573953265433</v>
      </c>
    </row>
    <row r="28" spans="1:7" ht="12.75">
      <c r="A28" s="131" t="s">
        <v>111</v>
      </c>
      <c r="B28" s="126">
        <v>-0.0045795205</v>
      </c>
      <c r="C28" s="111">
        <v>0.0094785389</v>
      </c>
      <c r="D28" s="111">
        <v>0.00047404129999999996</v>
      </c>
      <c r="E28" s="111">
        <v>0.0019568693</v>
      </c>
      <c r="F28" s="145">
        <v>-0.030184053</v>
      </c>
      <c r="G28" s="151">
        <v>-0.0018283620298335792</v>
      </c>
    </row>
    <row r="29" spans="1:7" ht="13.5" thickBot="1">
      <c r="A29" s="132" t="s">
        <v>113</v>
      </c>
      <c r="B29" s="128">
        <v>-0.0050414388999999995</v>
      </c>
      <c r="C29" s="112">
        <v>-0.004666294400000001</v>
      </c>
      <c r="D29" s="112">
        <v>-0.00069850356</v>
      </c>
      <c r="E29" s="112">
        <v>-0.0026078988</v>
      </c>
      <c r="F29" s="148">
        <v>0.0015758838</v>
      </c>
      <c r="G29" s="153">
        <v>-0.002435786004424045</v>
      </c>
    </row>
    <row r="30" spans="1:7" ht="13.5" thickTop="1">
      <c r="A30" s="133" t="s">
        <v>114</v>
      </c>
      <c r="B30" s="129">
        <v>-0.13080347021731034</v>
      </c>
      <c r="C30" s="118">
        <v>-0.14182221422910055</v>
      </c>
      <c r="D30" s="118">
        <v>-0.3239910446620979</v>
      </c>
      <c r="E30" s="118">
        <v>-0.3951405339334541</v>
      </c>
      <c r="F30" s="114">
        <v>-0.4787219401640571</v>
      </c>
      <c r="G30" s="154" t="s">
        <v>125</v>
      </c>
    </row>
    <row r="31" spans="1:7" ht="13.5" thickBot="1">
      <c r="A31" s="134" t="s">
        <v>115</v>
      </c>
      <c r="B31" s="124">
        <v>21.035767</v>
      </c>
      <c r="C31" s="115">
        <v>20.938111</v>
      </c>
      <c r="D31" s="115">
        <v>20.816041</v>
      </c>
      <c r="E31" s="115">
        <v>20.736695</v>
      </c>
      <c r="F31" s="116">
        <v>20.697022</v>
      </c>
      <c r="G31" s="156">
        <v>-209.99</v>
      </c>
    </row>
    <row r="32" spans="1:7" ht="15.75" thickBot="1" thickTop="1">
      <c r="A32" s="135" t="s">
        <v>116</v>
      </c>
      <c r="B32" s="130">
        <v>0.4155000001192093</v>
      </c>
      <c r="C32" s="119">
        <v>-0.3229999989271164</v>
      </c>
      <c r="D32" s="119">
        <v>0.3994999974966049</v>
      </c>
      <c r="E32" s="119">
        <v>-0.2694999948143959</v>
      </c>
      <c r="F32" s="117">
        <v>-0.10549999959766865</v>
      </c>
      <c r="G32" s="122" t="s">
        <v>124</v>
      </c>
    </row>
    <row r="33" spans="1:7" ht="15" thickTop="1">
      <c r="A33" t="s">
        <v>120</v>
      </c>
      <c r="G33" s="26" t="s">
        <v>121</v>
      </c>
    </row>
    <row r="34" ht="14.25">
      <c r="A34" t="s">
        <v>122</v>
      </c>
    </row>
    <row r="35" spans="1:2" ht="12.75">
      <c r="A35" t="s">
        <v>123</v>
      </c>
      <c r="B35" t="s">
        <v>27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51" style="162" bestFit="1" customWidth="1"/>
    <col min="2" max="2" width="15.66015625" style="162" bestFit="1" customWidth="1"/>
    <col min="3" max="3" width="14.83203125" style="162" bestFit="1" customWidth="1"/>
    <col min="4" max="4" width="16" style="162" bestFit="1" customWidth="1"/>
    <col min="5" max="5" width="21.33203125" style="162" bestFit="1" customWidth="1"/>
    <col min="6" max="7" width="14.83203125" style="162" bestFit="1" customWidth="1"/>
    <col min="8" max="8" width="14.16015625" style="162" bestFit="1" customWidth="1"/>
    <col min="9" max="9" width="14.83203125" style="162" bestFit="1" customWidth="1"/>
    <col min="10" max="10" width="6.33203125" style="162" bestFit="1" customWidth="1"/>
    <col min="11" max="11" width="15" style="162" bestFit="1" customWidth="1"/>
    <col min="12" max="16384" width="10.66015625" style="162" customWidth="1"/>
  </cols>
  <sheetData>
    <row r="1" spans="1:5" ht="12.75">
      <c r="A1" s="162" t="s">
        <v>163</v>
      </c>
      <c r="B1" s="162" t="s">
        <v>164</v>
      </c>
      <c r="C1" s="162" t="s">
        <v>165</v>
      </c>
      <c r="D1" s="162" t="s">
        <v>166</v>
      </c>
      <c r="E1" s="162" t="s">
        <v>167</v>
      </c>
    </row>
    <row r="3" spans="1:8" ht="12.75">
      <c r="A3" s="162" t="s">
        <v>168</v>
      </c>
      <c r="B3" s="162" t="s">
        <v>81</v>
      </c>
      <c r="C3" s="162" t="s">
        <v>82</v>
      </c>
      <c r="D3" s="162" t="s">
        <v>83</v>
      </c>
      <c r="E3" s="162" t="s">
        <v>84</v>
      </c>
      <c r="F3" s="162" t="s">
        <v>85</v>
      </c>
      <c r="G3" s="162" t="s">
        <v>169</v>
      </c>
      <c r="H3"/>
    </row>
    <row r="4" spans="1:8" ht="12.75">
      <c r="A4" s="162" t="s">
        <v>170</v>
      </c>
      <c r="B4" s="162">
        <v>0.002253</v>
      </c>
      <c r="C4" s="162">
        <v>0.003758</v>
      </c>
      <c r="D4" s="162">
        <v>0.003757</v>
      </c>
      <c r="E4" s="162">
        <v>0.003758</v>
      </c>
      <c r="F4" s="162">
        <v>0.002087</v>
      </c>
      <c r="G4" s="162">
        <v>0.011708</v>
      </c>
      <c r="H4"/>
    </row>
    <row r="5" spans="1:8" ht="12.75">
      <c r="A5" s="162" t="s">
        <v>171</v>
      </c>
      <c r="B5" s="162">
        <v>3.041293</v>
      </c>
      <c r="C5" s="162">
        <v>2.227302</v>
      </c>
      <c r="D5" s="162">
        <v>-0.243943</v>
      </c>
      <c r="E5" s="162">
        <v>-2.149862</v>
      </c>
      <c r="F5" s="162">
        <v>-3.05435</v>
      </c>
      <c r="G5" s="162">
        <v>-5.121287</v>
      </c>
      <c r="H5"/>
    </row>
    <row r="6" spans="1:8" ht="12.75">
      <c r="A6" s="162" t="s">
        <v>172</v>
      </c>
      <c r="B6" s="163">
        <v>-284.6239</v>
      </c>
      <c r="C6" s="163">
        <v>-219.3994</v>
      </c>
      <c r="D6" s="163">
        <v>-241.1242</v>
      </c>
      <c r="E6" s="163">
        <v>-95.57278</v>
      </c>
      <c r="F6" s="163">
        <v>-280.9822</v>
      </c>
      <c r="G6" s="163">
        <v>1209.223</v>
      </c>
      <c r="H6"/>
    </row>
    <row r="7" spans="1:8" ht="12.75">
      <c r="A7" s="162" t="s">
        <v>173</v>
      </c>
      <c r="B7" s="163">
        <v>10000</v>
      </c>
      <c r="C7" s="163">
        <v>10000</v>
      </c>
      <c r="D7" s="163">
        <v>10000</v>
      </c>
      <c r="E7" s="163">
        <v>10000</v>
      </c>
      <c r="F7" s="163">
        <v>10000</v>
      </c>
      <c r="G7" s="163">
        <v>10000</v>
      </c>
      <c r="H7"/>
    </row>
    <row r="8" spans="1:8" ht="12.75">
      <c r="A8" s="162" t="s">
        <v>88</v>
      </c>
      <c r="B8" s="163">
        <v>4.262633</v>
      </c>
      <c r="C8" s="163">
        <v>0.1885997</v>
      </c>
      <c r="D8" s="163">
        <v>-3.396636</v>
      </c>
      <c r="E8" s="163">
        <v>0.338865</v>
      </c>
      <c r="F8" s="163">
        <v>2.091656</v>
      </c>
      <c r="G8" s="163">
        <v>1.12881</v>
      </c>
      <c r="H8"/>
    </row>
    <row r="9" spans="1:8" ht="12.75">
      <c r="A9" s="162" t="s">
        <v>90</v>
      </c>
      <c r="B9" s="163">
        <v>-0.2427071</v>
      </c>
      <c r="C9" s="163">
        <v>0.1021698</v>
      </c>
      <c r="D9" s="163">
        <v>1.2428</v>
      </c>
      <c r="E9" s="163">
        <v>-0.5761655</v>
      </c>
      <c r="F9" s="163">
        <v>-2.980639</v>
      </c>
      <c r="G9" s="163">
        <v>0.2484983</v>
      </c>
      <c r="H9"/>
    </row>
    <row r="10" spans="1:8" ht="12.75">
      <c r="A10" s="162" t="s">
        <v>174</v>
      </c>
      <c r="B10" s="163">
        <v>-0.6744784</v>
      </c>
      <c r="C10" s="163">
        <v>-0.63029</v>
      </c>
      <c r="D10" s="163">
        <v>-1.331013</v>
      </c>
      <c r="E10" s="163">
        <v>-0.5670745</v>
      </c>
      <c r="F10" s="163">
        <v>-1.992881</v>
      </c>
      <c r="G10" s="163">
        <v>3.597636</v>
      </c>
      <c r="H10"/>
    </row>
    <row r="11" spans="1:8" ht="12.75">
      <c r="A11" s="162" t="s">
        <v>94</v>
      </c>
      <c r="B11" s="163">
        <v>3.652202</v>
      </c>
      <c r="C11" s="163">
        <v>4.505414</v>
      </c>
      <c r="D11" s="163">
        <v>5.016651</v>
      </c>
      <c r="E11" s="163">
        <v>4.429696</v>
      </c>
      <c r="F11" s="163">
        <v>14.42134</v>
      </c>
      <c r="G11" s="163">
        <v>5.812573</v>
      </c>
      <c r="H11"/>
    </row>
    <row r="12" spans="1:8" ht="12.75">
      <c r="A12" s="162" t="s">
        <v>96</v>
      </c>
      <c r="B12" s="163">
        <v>0.09163782</v>
      </c>
      <c r="C12" s="163">
        <v>0.04233677</v>
      </c>
      <c r="D12" s="163">
        <v>-0.193877</v>
      </c>
      <c r="E12" s="163">
        <v>0.2002677</v>
      </c>
      <c r="F12" s="163">
        <v>-0.2181075</v>
      </c>
      <c r="G12" s="163">
        <v>0.009136811</v>
      </c>
      <c r="H12"/>
    </row>
    <row r="13" spans="1:8" ht="12.75">
      <c r="A13" s="162" t="s">
        <v>98</v>
      </c>
      <c r="B13" s="163">
        <v>0.2616897</v>
      </c>
      <c r="C13" s="163">
        <v>-0.08837051</v>
      </c>
      <c r="D13" s="163">
        <v>0.09893808</v>
      </c>
      <c r="E13" s="163">
        <v>-0.0137858</v>
      </c>
      <c r="F13" s="163">
        <v>0.03794272</v>
      </c>
      <c r="G13" s="163">
        <v>-0.0420381</v>
      </c>
      <c r="H13"/>
    </row>
    <row r="14" spans="1:8" ht="12.75">
      <c r="A14" s="162" t="s">
        <v>100</v>
      </c>
      <c r="B14" s="163">
        <v>0.1499057</v>
      </c>
      <c r="C14" s="163">
        <v>0.1058694</v>
      </c>
      <c r="D14" s="163">
        <v>-0.02907479</v>
      </c>
      <c r="E14" s="163">
        <v>0.004790302</v>
      </c>
      <c r="F14" s="163">
        <v>0.278546</v>
      </c>
      <c r="G14" s="163">
        <v>-0.114322</v>
      </c>
      <c r="H14"/>
    </row>
    <row r="15" spans="1:8" ht="12.75">
      <c r="A15" s="162" t="s">
        <v>102</v>
      </c>
      <c r="B15" s="163">
        <v>-0.3834088</v>
      </c>
      <c r="C15" s="163">
        <v>-0.06997338</v>
      </c>
      <c r="D15" s="163">
        <v>0.01825759</v>
      </c>
      <c r="E15" s="163">
        <v>-0.03262256</v>
      </c>
      <c r="F15" s="163">
        <v>-0.2938999</v>
      </c>
      <c r="G15" s="163">
        <v>-0.1149126</v>
      </c>
      <c r="H15"/>
    </row>
    <row r="16" spans="1:8" ht="12.75">
      <c r="A16" s="162" t="s">
        <v>104</v>
      </c>
      <c r="B16" s="163">
        <v>-0.04310539</v>
      </c>
      <c r="C16" s="163">
        <v>-0.04055298</v>
      </c>
      <c r="D16" s="163">
        <v>-0.0446825</v>
      </c>
      <c r="E16" s="163">
        <v>0.008538707</v>
      </c>
      <c r="F16" s="163">
        <v>-0.0539817</v>
      </c>
      <c r="G16" s="163">
        <v>-0.0610951</v>
      </c>
      <c r="H16"/>
    </row>
    <row r="17" spans="1:8" ht="12.75">
      <c r="A17" s="162" t="s">
        <v>175</v>
      </c>
      <c r="B17" s="163">
        <v>0.1877915</v>
      </c>
      <c r="C17" s="163">
        <v>0.1586054</v>
      </c>
      <c r="D17" s="163">
        <v>0.1626754</v>
      </c>
      <c r="E17" s="163">
        <v>0.16739</v>
      </c>
      <c r="F17" s="163">
        <v>0.151417</v>
      </c>
      <c r="G17" s="163">
        <v>-0.1649549</v>
      </c>
      <c r="H17"/>
    </row>
    <row r="18" spans="1:8" ht="12.75">
      <c r="A18" s="162" t="s">
        <v>176</v>
      </c>
      <c r="B18" s="163">
        <v>0.04500601</v>
      </c>
      <c r="C18" s="163">
        <v>0.04201672</v>
      </c>
      <c r="D18" s="163">
        <v>0.04911569</v>
      </c>
      <c r="E18" s="163">
        <v>0.01417244</v>
      </c>
      <c r="F18" s="163">
        <v>0.006553602</v>
      </c>
      <c r="G18" s="163">
        <v>-0.1887081</v>
      </c>
      <c r="H18"/>
    </row>
    <row r="19" spans="1:8" ht="12.75">
      <c r="A19" s="162" t="s">
        <v>177</v>
      </c>
      <c r="B19" s="163">
        <v>-0.1916672</v>
      </c>
      <c r="C19" s="163">
        <v>-0.1863892</v>
      </c>
      <c r="D19" s="163">
        <v>-0.1903782</v>
      </c>
      <c r="E19" s="163">
        <v>-0.1867765</v>
      </c>
      <c r="F19" s="163">
        <v>-0.1338927</v>
      </c>
      <c r="G19" s="163">
        <v>-0.1811864</v>
      </c>
      <c r="H19"/>
    </row>
    <row r="20" spans="1:8" ht="12.75">
      <c r="A20" s="162" t="s">
        <v>112</v>
      </c>
      <c r="B20" s="163">
        <v>0.001418378</v>
      </c>
      <c r="C20" s="163">
        <v>-0.0007276421</v>
      </c>
      <c r="D20" s="163">
        <v>-0.001786385</v>
      </c>
      <c r="E20" s="163">
        <v>0.001879169</v>
      </c>
      <c r="F20" s="163">
        <v>0.001038464</v>
      </c>
      <c r="G20" s="163">
        <v>-0.002455787</v>
      </c>
      <c r="H20"/>
    </row>
    <row r="21" spans="1:8" ht="12.75">
      <c r="A21" s="162" t="s">
        <v>178</v>
      </c>
      <c r="B21" s="163">
        <v>-1258.973</v>
      </c>
      <c r="C21" s="163">
        <v>-1176.922</v>
      </c>
      <c r="D21" s="163">
        <v>-1167.254</v>
      </c>
      <c r="E21" s="163">
        <v>-1191.472</v>
      </c>
      <c r="F21" s="163">
        <v>-1321.201</v>
      </c>
      <c r="G21" s="163">
        <v>-212.4558</v>
      </c>
      <c r="H21"/>
    </row>
    <row r="22" spans="1:8" ht="12.75">
      <c r="A22" s="162" t="s">
        <v>179</v>
      </c>
      <c r="B22" s="163">
        <v>60.82662</v>
      </c>
      <c r="C22" s="163">
        <v>44.54634</v>
      </c>
      <c r="D22" s="163">
        <v>-4.878857</v>
      </c>
      <c r="E22" s="163">
        <v>-42.9975</v>
      </c>
      <c r="F22" s="163">
        <v>-61.08775</v>
      </c>
      <c r="G22" s="163">
        <v>0</v>
      </c>
      <c r="H22"/>
    </row>
    <row r="23" spans="1:8" ht="12.75">
      <c r="A23" s="162" t="s">
        <v>89</v>
      </c>
      <c r="B23" s="163">
        <v>2.066721</v>
      </c>
      <c r="C23" s="163">
        <v>0.1611839</v>
      </c>
      <c r="D23" s="163">
        <v>-0.5772357</v>
      </c>
      <c r="E23" s="163">
        <v>-0.7243722</v>
      </c>
      <c r="F23" s="163">
        <v>8.267246</v>
      </c>
      <c r="G23" s="163">
        <v>-0.2040846</v>
      </c>
      <c r="H23"/>
    </row>
    <row r="24" spans="1:8" ht="12.75">
      <c r="A24" s="162" t="s">
        <v>91</v>
      </c>
      <c r="B24" s="163">
        <v>4.422768</v>
      </c>
      <c r="C24" s="163">
        <v>1.734744</v>
      </c>
      <c r="D24" s="163">
        <v>-0.4684634</v>
      </c>
      <c r="E24" s="163">
        <v>1.255824</v>
      </c>
      <c r="F24" s="163">
        <v>4.794695</v>
      </c>
      <c r="G24" s="163">
        <v>-1.886091</v>
      </c>
      <c r="H24"/>
    </row>
    <row r="25" spans="1:8" ht="12.75">
      <c r="A25" s="162" t="s">
        <v>93</v>
      </c>
      <c r="B25" s="163">
        <v>-2.12864</v>
      </c>
      <c r="C25" s="163">
        <v>-2.718262</v>
      </c>
      <c r="D25" s="163">
        <v>-2.09052</v>
      </c>
      <c r="E25" s="163">
        <v>-2.963859</v>
      </c>
      <c r="F25" s="163">
        <v>-10.62097</v>
      </c>
      <c r="G25" s="163">
        <v>-0.9720524</v>
      </c>
      <c r="H25"/>
    </row>
    <row r="26" spans="1:8" ht="12.75">
      <c r="A26" s="162" t="s">
        <v>95</v>
      </c>
      <c r="B26" s="163">
        <v>0.4254891</v>
      </c>
      <c r="C26" s="163">
        <v>0.07713794</v>
      </c>
      <c r="D26" s="163">
        <v>-0.3655642</v>
      </c>
      <c r="E26" s="163">
        <v>-0.03264274</v>
      </c>
      <c r="F26" s="163">
        <v>2.3191</v>
      </c>
      <c r="G26" s="163">
        <v>0.2944488</v>
      </c>
      <c r="H26"/>
    </row>
    <row r="27" spans="1:8" ht="12.75">
      <c r="A27" s="162" t="s">
        <v>97</v>
      </c>
      <c r="B27" s="163">
        <v>0.0399251</v>
      </c>
      <c r="C27" s="163">
        <v>0.02144586</v>
      </c>
      <c r="D27" s="163">
        <v>0.1006391</v>
      </c>
      <c r="E27" s="163">
        <v>-0.2388028</v>
      </c>
      <c r="F27" s="163">
        <v>0.2354276</v>
      </c>
      <c r="G27" s="163">
        <v>0.004200529</v>
      </c>
      <c r="H27"/>
    </row>
    <row r="28" spans="1:8" ht="12.75">
      <c r="A28" s="162" t="s">
        <v>99</v>
      </c>
      <c r="B28" s="163">
        <v>0.2235488</v>
      </c>
      <c r="C28" s="163">
        <v>0.09037037</v>
      </c>
      <c r="D28" s="163">
        <v>-0.006116266</v>
      </c>
      <c r="E28" s="163">
        <v>0.2049639</v>
      </c>
      <c r="F28" s="163">
        <v>0.117444</v>
      </c>
      <c r="G28" s="163">
        <v>-0.1175669</v>
      </c>
      <c r="H28"/>
    </row>
    <row r="29" spans="1:8" ht="12.75">
      <c r="A29" s="162" t="s">
        <v>101</v>
      </c>
      <c r="B29" s="163">
        <v>0.3739728</v>
      </c>
      <c r="C29" s="163">
        <v>0.02761576</v>
      </c>
      <c r="D29" s="163">
        <v>0.05775934</v>
      </c>
      <c r="E29" s="163">
        <v>0.01339385</v>
      </c>
      <c r="F29" s="163">
        <v>0.273724</v>
      </c>
      <c r="G29" s="163">
        <v>0.07849184</v>
      </c>
      <c r="H29"/>
    </row>
    <row r="30" spans="1:8" ht="12.75">
      <c r="A30" s="162" t="s">
        <v>103</v>
      </c>
      <c r="B30" s="163">
        <v>0.1114081</v>
      </c>
      <c r="C30" s="163">
        <v>0.1428564</v>
      </c>
      <c r="D30" s="163">
        <v>0.03581608</v>
      </c>
      <c r="E30" s="163">
        <v>0.02278748</v>
      </c>
      <c r="F30" s="163">
        <v>0.2173206</v>
      </c>
      <c r="G30" s="163">
        <v>0.09360388</v>
      </c>
      <c r="H30"/>
    </row>
    <row r="31" spans="1:8" ht="12.75">
      <c r="A31" s="162" t="s">
        <v>105</v>
      </c>
      <c r="B31" s="163">
        <v>-0.07261541</v>
      </c>
      <c r="C31" s="163">
        <v>-0.07677556</v>
      </c>
      <c r="D31" s="163">
        <v>-0.03409403</v>
      </c>
      <c r="E31" s="163">
        <v>-0.07969896</v>
      </c>
      <c r="F31" s="163">
        <v>-0.03551314</v>
      </c>
      <c r="G31" s="163">
        <v>0.03188836</v>
      </c>
      <c r="H31"/>
    </row>
    <row r="32" spans="1:8" ht="12.75">
      <c r="A32" s="162" t="s">
        <v>107</v>
      </c>
      <c r="B32" s="163">
        <v>-0.06807018</v>
      </c>
      <c r="C32" s="163">
        <v>-0.06538766</v>
      </c>
      <c r="D32" s="163">
        <v>-0.0801687</v>
      </c>
      <c r="E32" s="163">
        <v>-0.01050098</v>
      </c>
      <c r="F32" s="163">
        <v>-0.02795151</v>
      </c>
      <c r="G32" s="163">
        <v>0.05109895</v>
      </c>
      <c r="H32"/>
    </row>
    <row r="33" spans="1:8" ht="12.75">
      <c r="A33" s="162" t="s">
        <v>109</v>
      </c>
      <c r="B33" s="163">
        <v>0.2127253</v>
      </c>
      <c r="C33" s="163">
        <v>0.1845642</v>
      </c>
      <c r="D33" s="163">
        <v>0.1938111</v>
      </c>
      <c r="E33" s="163">
        <v>0.1878479</v>
      </c>
      <c r="F33" s="163">
        <v>0.1625794</v>
      </c>
      <c r="G33" s="163">
        <v>0.03269131</v>
      </c>
      <c r="H33"/>
    </row>
    <row r="34" spans="1:8" ht="12.75">
      <c r="A34" s="162" t="s">
        <v>111</v>
      </c>
      <c r="B34" s="163">
        <v>-0.01270474</v>
      </c>
      <c r="C34" s="163">
        <v>0.003674573</v>
      </c>
      <c r="D34" s="163">
        <v>0.001153493</v>
      </c>
      <c r="E34" s="163">
        <v>0.007628102</v>
      </c>
      <c r="F34" s="163">
        <v>-0.02443837</v>
      </c>
      <c r="G34" s="163">
        <v>-0.00212563</v>
      </c>
      <c r="H34"/>
    </row>
    <row r="35" spans="1:8" ht="12.75">
      <c r="A35" s="162" t="s">
        <v>113</v>
      </c>
      <c r="B35" s="163">
        <v>-0.004982847</v>
      </c>
      <c r="C35" s="163">
        <v>-0.004688656</v>
      </c>
      <c r="D35" s="163">
        <v>-0.0006921325</v>
      </c>
      <c r="E35" s="163">
        <v>-0.002669743</v>
      </c>
      <c r="F35" s="163">
        <v>0.001502587</v>
      </c>
      <c r="G35" s="163">
        <v>-0.0001910098</v>
      </c>
      <c r="H35"/>
    </row>
    <row r="36" spans="1:6" ht="12.75">
      <c r="A36" s="162" t="s">
        <v>180</v>
      </c>
      <c r="B36" s="163">
        <v>20.69702</v>
      </c>
      <c r="C36" s="163">
        <v>20.68787</v>
      </c>
      <c r="D36" s="163">
        <v>20.69397</v>
      </c>
      <c r="E36" s="163">
        <v>20.69092</v>
      </c>
      <c r="F36" s="163">
        <v>20.70313</v>
      </c>
    </row>
    <row r="37" spans="1:6" ht="12.75">
      <c r="A37" s="162" t="s">
        <v>181</v>
      </c>
      <c r="B37" s="163">
        <v>-0.1449585</v>
      </c>
      <c r="C37" s="163">
        <v>-0.1820882</v>
      </c>
      <c r="D37" s="163">
        <v>-0.1963298</v>
      </c>
      <c r="E37" s="163">
        <v>-0.2044678</v>
      </c>
      <c r="F37" s="163">
        <v>-0.2085368</v>
      </c>
    </row>
    <row r="38" spans="1:7" ht="12.75">
      <c r="A38" s="162" t="s">
        <v>182</v>
      </c>
      <c r="B38" s="163">
        <v>0.0004968606</v>
      </c>
      <c r="C38" s="163">
        <v>0.000381884</v>
      </c>
      <c r="D38" s="163">
        <v>0.0004089429</v>
      </c>
      <c r="E38" s="163">
        <v>0.0001537617</v>
      </c>
      <c r="F38" s="163">
        <v>0.0004639319</v>
      </c>
      <c r="G38" s="163">
        <v>0.0001753219</v>
      </c>
    </row>
    <row r="39" spans="1:7" ht="12.75">
      <c r="A39" s="162" t="s">
        <v>183</v>
      </c>
      <c r="B39" s="163">
        <v>0.002137232</v>
      </c>
      <c r="C39" s="163">
        <v>0.001999066</v>
      </c>
      <c r="D39" s="163">
        <v>0.001984531</v>
      </c>
      <c r="E39" s="163">
        <v>0.002026163</v>
      </c>
      <c r="F39" s="163">
        <v>0.002248876</v>
      </c>
      <c r="G39" s="163">
        <v>0.001028725</v>
      </c>
    </row>
    <row r="40" spans="2:5" ht="12.75">
      <c r="B40" s="162" t="s">
        <v>184</v>
      </c>
      <c r="C40" s="162">
        <v>0.003758</v>
      </c>
      <c r="D40" s="162" t="s">
        <v>185</v>
      </c>
      <c r="E40" s="162">
        <v>3.115654</v>
      </c>
    </row>
    <row r="42" ht="12.75">
      <c r="A42" s="162" t="s">
        <v>186</v>
      </c>
    </row>
    <row r="50" spans="1:8" ht="12.75">
      <c r="A50" s="162" t="s">
        <v>187</v>
      </c>
      <c r="B50" s="162">
        <f>-0.017/(B7*B7+B22*B22)*(B21*B22+B6*B7)</f>
        <v>0.000496860689046577</v>
      </c>
      <c r="C50" s="162">
        <f>-0.017/(C7*C7+C22*C22)*(C21*C22+C6*C7)</f>
        <v>0.0003818840884683764</v>
      </c>
      <c r="D50" s="162">
        <f>-0.017/(D7*D7+D22*D22)*(D21*D22+D6*D7)</f>
        <v>0.0004089429155490381</v>
      </c>
      <c r="E50" s="162">
        <f>-0.017/(E7*E7+E22*E22)*(E21*E22+E6*E7)</f>
        <v>0.00015376172933180275</v>
      </c>
      <c r="F50" s="162">
        <f>-0.017/(F7*F7+F22*F22)*(F21*F22+F6*F7)</f>
        <v>0.0004639318640074741</v>
      </c>
      <c r="G50" s="162">
        <f>(B50*B$4+C50*C$4+D50*D$4+E50*E$4+F50*F$4)/SUM(B$4:F$4)</f>
        <v>0.00036104582396825376</v>
      </c>
      <c r="H50"/>
    </row>
    <row r="51" spans="1:8" ht="12.75">
      <c r="A51" s="162" t="s">
        <v>188</v>
      </c>
      <c r="B51" s="162">
        <f>-0.017/(B7*B7+B22*B22)*(B21*B7-B6*B22)</f>
        <v>0.002137231864367443</v>
      </c>
      <c r="C51" s="162">
        <f>-0.017/(C7*C7+C22*C22)*(C21*C7-C6*C22)</f>
        <v>0.0019990662461554496</v>
      </c>
      <c r="D51" s="162">
        <f>-0.017/(D7*D7+D22*D22)*(D21*D7-D6*D22)</f>
        <v>0.0019845313174006126</v>
      </c>
      <c r="E51" s="162">
        <f>-0.017/(E7*E7+E22*E22)*(E21*E7-E6*E22)</f>
        <v>0.0020261635369956945</v>
      </c>
      <c r="F51" s="162">
        <f>-0.017/(F7*F7+F22*F22)*(F21*F7-F6*F22)</f>
        <v>0.0022488757553725527</v>
      </c>
      <c r="G51" s="162">
        <f>(B51*B$4+C51*C$4+D51*D$4+E51*E$4+F51*F$4)/SUM(B$4:F$4)</f>
        <v>0.002055420788857905</v>
      </c>
      <c r="H51"/>
    </row>
    <row r="58" ht="12.75">
      <c r="A58" s="162" t="s">
        <v>189</v>
      </c>
    </row>
    <row r="60" spans="2:6" ht="12.75">
      <c r="B60" s="162" t="s">
        <v>81</v>
      </c>
      <c r="C60" s="162" t="s">
        <v>82</v>
      </c>
      <c r="D60" s="162" t="s">
        <v>83</v>
      </c>
      <c r="E60" s="162" t="s">
        <v>84</v>
      </c>
      <c r="F60" s="162" t="s">
        <v>85</v>
      </c>
    </row>
    <row r="61" spans="1:6" ht="12.75">
      <c r="A61" s="162" t="s">
        <v>191</v>
      </c>
      <c r="B61" s="162">
        <f>B6+(1/0.017)*(B7*B50-B22*B51)</f>
        <v>0</v>
      </c>
      <c r="C61" s="162">
        <f>C6+(1/0.017)*(C7*C50-C22*C51)</f>
        <v>0</v>
      </c>
      <c r="D61" s="162">
        <f>D6+(1/0.017)*(D7*D50-D22*D51)</f>
        <v>0</v>
      </c>
      <c r="E61" s="162">
        <f>E6+(1/0.017)*(E7*E50-E22*E51)</f>
        <v>0</v>
      </c>
      <c r="F61" s="162">
        <f>F6+(1/0.017)*(F7*F50-F22*F51)</f>
        <v>0</v>
      </c>
    </row>
    <row r="62" spans="1:6" ht="12.75">
      <c r="A62" s="162" t="s">
        <v>194</v>
      </c>
      <c r="B62" s="162">
        <f>B7+(2/0.017)*(B8*B50-B23*B51)</f>
        <v>9999.729514446302</v>
      </c>
      <c r="C62" s="162">
        <f>C7+(2/0.017)*(C8*C50-C23*C51)</f>
        <v>9999.9705654036</v>
      </c>
      <c r="D62" s="162">
        <f>D7+(2/0.017)*(D8*D50-D23*D51)</f>
        <v>9999.97135436415</v>
      </c>
      <c r="E62" s="162">
        <f>E7+(2/0.017)*(E8*E50-E23*E51)</f>
        <v>10000.178800118501</v>
      </c>
      <c r="F62" s="162">
        <f>F7+(2/0.017)*(F8*F50-F23*F51)</f>
        <v>9997.926867855746</v>
      </c>
    </row>
    <row r="63" spans="1:6" ht="12.75">
      <c r="A63" s="162" t="s">
        <v>195</v>
      </c>
      <c r="B63" s="162">
        <f>B8+(3/0.017)*(B9*B50-B24*B51)</f>
        <v>2.5732672973093242</v>
      </c>
      <c r="C63" s="162">
        <f>C8+(3/0.017)*(C9*C50-C24*C51)</f>
        <v>-0.41649168032565165</v>
      </c>
      <c r="D63" s="162">
        <f>D8+(3/0.017)*(D9*D50-D24*D51)</f>
        <v>-3.142886374623474</v>
      </c>
      <c r="E63" s="162">
        <f>E8+(3/0.017)*(E9*E50-E24*E51)</f>
        <v>-0.12579917670801244</v>
      </c>
      <c r="F63" s="162">
        <f>F8+(3/0.017)*(F9*F50-F24*F51)</f>
        <v>-0.05519460243106655</v>
      </c>
    </row>
    <row r="64" spans="1:6" ht="12.75">
      <c r="A64" s="162" t="s">
        <v>196</v>
      </c>
      <c r="B64" s="162">
        <f>B9+(4/0.017)*(B10*B50-B25*B51)</f>
        <v>0.7488871195755482</v>
      </c>
      <c r="C64" s="162">
        <f>C9+(4/0.017)*(C10*C50-C25*C51)</f>
        <v>1.3241199388908875</v>
      </c>
      <c r="D64" s="162">
        <f>D9+(4/0.017)*(D10*D50-D25*D51)</f>
        <v>2.0908927230114487</v>
      </c>
      <c r="E64" s="162">
        <f>E9+(4/0.017)*(E10*E50-E25*E51)</f>
        <v>0.8163212479568364</v>
      </c>
      <c r="F64" s="162">
        <f>F9+(4/0.017)*(F10*F50-F25*F51)</f>
        <v>2.421874161050386</v>
      </c>
    </row>
    <row r="65" spans="1:6" ht="12.75">
      <c r="A65" s="162" t="s">
        <v>197</v>
      </c>
      <c r="B65" s="162">
        <f>B10+(5/0.017)*(B11*B50-B26*B51)</f>
        <v>-0.40822347653051144</v>
      </c>
      <c r="C65" s="162">
        <f>C10+(5/0.017)*(C11*C50-C26*C51)</f>
        <v>-0.16960115693803024</v>
      </c>
      <c r="D65" s="162">
        <f>D10+(5/0.017)*(D11*D50-D26*D51)</f>
        <v>-0.5142490324551475</v>
      </c>
      <c r="E65" s="162">
        <f>E10+(5/0.017)*(E11*E50-E26*E51)</f>
        <v>-0.3472929567912353</v>
      </c>
      <c r="F65" s="162">
        <f>F10+(5/0.017)*(F11*F50-F26*F51)</f>
        <v>-1.5590129460585118</v>
      </c>
    </row>
    <row r="66" spans="1:6" ht="12.75">
      <c r="A66" s="162" t="s">
        <v>198</v>
      </c>
      <c r="B66" s="162">
        <f>B11+(6/0.017)*(B12*B50-B27*B51)</f>
        <v>3.638155659228189</v>
      </c>
      <c r="C66" s="162">
        <f>C11+(6/0.017)*(C12*C50-C27*C51)</f>
        <v>4.495989074343895</v>
      </c>
      <c r="D66" s="162">
        <f>D11+(6/0.017)*(D12*D50-D27*D51)</f>
        <v>4.918178268937796</v>
      </c>
      <c r="E66" s="162">
        <f>E11+(6/0.017)*(E12*E50-E27*E51)</f>
        <v>4.611336129567215</v>
      </c>
      <c r="F66" s="162">
        <f>F11+(6/0.017)*(F12*F50-F27*F51)</f>
        <v>14.198763138536039</v>
      </c>
    </row>
    <row r="67" spans="1:6" ht="12.75">
      <c r="A67" s="162" t="s">
        <v>199</v>
      </c>
      <c r="B67" s="162">
        <f>B12+(7/0.017)*(B13*B50-B28*B51)</f>
        <v>-0.051554301035234576</v>
      </c>
      <c r="C67" s="162">
        <f>C12+(7/0.017)*(C13*C50-C28*C51)</f>
        <v>-0.045947085049935436</v>
      </c>
      <c r="D67" s="162">
        <f>D12+(7/0.017)*(D13*D50-D28*D51)</f>
        <v>-0.17221902128140965</v>
      </c>
      <c r="E67" s="162">
        <f>E12+(7/0.017)*(E13*E50-E28*E51)</f>
        <v>0.028392949223495334</v>
      </c>
      <c r="F67" s="162">
        <f>F12+(7/0.017)*(F13*F50-F28*F51)</f>
        <v>-0.3196133171642367</v>
      </c>
    </row>
    <row r="68" spans="1:6" ht="12.75">
      <c r="A68" s="162" t="s">
        <v>200</v>
      </c>
      <c r="B68" s="162">
        <f>B13+(8/0.017)*(B14*B50-B29*B51)</f>
        <v>-0.07938528125774275</v>
      </c>
      <c r="C68" s="162">
        <f>C13+(8/0.017)*(C14*C50-C29*C51)</f>
        <v>-0.0953238720528169</v>
      </c>
      <c r="D68" s="162">
        <f>D13+(8/0.017)*(D14*D50-D29*D51)</f>
        <v>0.03940153953225134</v>
      </c>
      <c r="E68" s="162">
        <f>E13+(8/0.017)*(E14*E50-E29*E51)</f>
        <v>-0.026210066056681504</v>
      </c>
      <c r="F68" s="162">
        <f>F13+(8/0.017)*(F14*F50-F29*F51)</f>
        <v>-0.19092546930436272</v>
      </c>
    </row>
    <row r="69" spans="1:6" ht="12.75">
      <c r="A69" s="162" t="s">
        <v>201</v>
      </c>
      <c r="B69" s="162">
        <f>B14+(9/0.017)*(B15*B50-B30*B51)</f>
        <v>-0.07700320096520008</v>
      </c>
      <c r="C69" s="162">
        <f>C14+(9/0.017)*(C15*C50-C30*C51)</f>
        <v>-0.059466491148864375</v>
      </c>
      <c r="D69" s="162">
        <f>D14+(9/0.017)*(D15*D50-D30*D51)</f>
        <v>-0.06275163606289652</v>
      </c>
      <c r="E69" s="162">
        <f>E14+(9/0.017)*(E15*E50-E30*E51)</f>
        <v>-0.022308836873626017</v>
      </c>
      <c r="F69" s="162">
        <f>F14+(9/0.017)*(F15*F50-F30*F51)</f>
        <v>-0.052376883076155234</v>
      </c>
    </row>
    <row r="70" spans="1:6" ht="12.75">
      <c r="A70" s="162" t="s">
        <v>202</v>
      </c>
      <c r="B70" s="162">
        <f>B15+(10/0.017)*(B16*B50-B31*B51)</f>
        <v>-0.30471550922406776</v>
      </c>
      <c r="C70" s="162">
        <f>C15+(10/0.017)*(C16*C50-C31*C51)</f>
        <v>0.011198909837474222</v>
      </c>
      <c r="D70" s="162">
        <f>D15+(10/0.017)*(D16*D50-D31*D51)</f>
        <v>0.04730940085139772</v>
      </c>
      <c r="E70" s="162">
        <f>E15+(10/0.017)*(E16*E50-E31*E51)</f>
        <v>0.06313982414297409</v>
      </c>
      <c r="F70" s="162">
        <f>F15+(10/0.017)*(F16*F50-F31*F51)</f>
        <v>-0.26165236538831826</v>
      </c>
    </row>
    <row r="71" spans="1:6" ht="12.75">
      <c r="A71" s="162" t="s">
        <v>203</v>
      </c>
      <c r="B71" s="162">
        <f>B16+(11/0.017)*(B17*B50-B32*B51)</f>
        <v>0.11140447410349966</v>
      </c>
      <c r="C71" s="162">
        <f>C16+(11/0.017)*(C17*C50-C32*C51)</f>
        <v>0.08321846522875069</v>
      </c>
      <c r="D71" s="162">
        <f>D16+(11/0.017)*(D17*D50-D32*D51)</f>
        <v>0.10130836647549442</v>
      </c>
      <c r="E71" s="162">
        <f>E16+(11/0.017)*(E17*E50-E32*E51)</f>
        <v>0.03896009906866392</v>
      </c>
      <c r="F71" s="162">
        <f>F16+(11/0.017)*(F17*F50-F32*F51)</f>
        <v>0.03214612861130616</v>
      </c>
    </row>
    <row r="72" spans="1:6" ht="12.75">
      <c r="A72" s="162" t="s">
        <v>204</v>
      </c>
      <c r="B72" s="162">
        <f>B17+(12/0.017)*(B18*B50-B33*B51)</f>
        <v>-0.11734843344279045</v>
      </c>
      <c r="C72" s="162">
        <f>C17+(12/0.017)*(C18*C50-C33*C51)</f>
        <v>-0.09050792634191948</v>
      </c>
      <c r="D72" s="162">
        <f>D17+(12/0.017)*(D18*D50-D33*D51)</f>
        <v>-0.09464602410027703</v>
      </c>
      <c r="E72" s="162">
        <f>E17+(12/0.017)*(E18*E50-E33*E51)</f>
        <v>-0.09973803759856162</v>
      </c>
      <c r="F72" s="162">
        <f>F17+(12/0.017)*(F18*F50-F33*F51)</f>
        <v>-0.10452213848790118</v>
      </c>
    </row>
    <row r="73" spans="1:6" ht="12.75">
      <c r="A73" s="162" t="s">
        <v>205</v>
      </c>
      <c r="B73" s="162">
        <f>B18+(13/0.017)*(B19*B50-B34*B51)</f>
        <v>-0.00705434204356576</v>
      </c>
      <c r="C73" s="162">
        <f>C18+(13/0.017)*(C19*C50-C34*C51)</f>
        <v>-0.018031644690817215</v>
      </c>
      <c r="D73" s="162">
        <f>D18+(13/0.017)*(D19*D50-D34*D51)</f>
        <v>-0.012170102289555493</v>
      </c>
      <c r="E73" s="162">
        <f>E18+(13/0.017)*(E19*E50-E34*E51)</f>
        <v>-0.019608335116266466</v>
      </c>
      <c r="F73" s="162">
        <f>F18+(13/0.017)*(F19*F50-F34*F51)</f>
        <v>0.001079659810340904</v>
      </c>
    </row>
    <row r="74" spans="1:6" ht="12.75">
      <c r="A74" s="162" t="s">
        <v>206</v>
      </c>
      <c r="B74" s="162">
        <f>B19+(14/0.017)*(B20*B50-B35*B51)</f>
        <v>-0.18231665299076077</v>
      </c>
      <c r="C74" s="162">
        <f>C19+(14/0.017)*(C20*C50-C35*C51)</f>
        <v>-0.17889915140406923</v>
      </c>
      <c r="D74" s="162">
        <f>D19+(14/0.017)*(D20*D50-D35*D51)</f>
        <v>-0.18984864659730188</v>
      </c>
      <c r="E74" s="162">
        <f>E19+(14/0.017)*(E20*E50-E35*E51)</f>
        <v>-0.18208379866302665</v>
      </c>
      <c r="F74" s="162">
        <f>F19+(14/0.017)*(F20*F50-F35*F51)</f>
        <v>-0.1362787570056345</v>
      </c>
    </row>
    <row r="75" spans="1:6" ht="12.75">
      <c r="A75" s="162" t="s">
        <v>207</v>
      </c>
      <c r="B75" s="163">
        <f>B20</f>
        <v>0.001418378</v>
      </c>
      <c r="C75" s="163">
        <f>C20</f>
        <v>-0.0007276421</v>
      </c>
      <c r="D75" s="163">
        <f>D20</f>
        <v>-0.001786385</v>
      </c>
      <c r="E75" s="163">
        <f>E20</f>
        <v>0.001879169</v>
      </c>
      <c r="F75" s="163">
        <f>F20</f>
        <v>0.001038464</v>
      </c>
    </row>
    <row r="78" ht="12.75">
      <c r="A78" s="162" t="s">
        <v>189</v>
      </c>
    </row>
    <row r="80" spans="2:6" ht="12.75">
      <c r="B80" s="162" t="s">
        <v>81</v>
      </c>
      <c r="C80" s="162" t="s">
        <v>82</v>
      </c>
      <c r="D80" s="162" t="s">
        <v>83</v>
      </c>
      <c r="E80" s="162" t="s">
        <v>84</v>
      </c>
      <c r="F80" s="162" t="s">
        <v>85</v>
      </c>
    </row>
    <row r="81" spans="1:6" ht="12.75">
      <c r="A81" s="162" t="s">
        <v>208</v>
      </c>
      <c r="B81" s="162">
        <f>B21+(1/0.017)*(B7*B51+B22*B50)</f>
        <v>0</v>
      </c>
      <c r="C81" s="162">
        <f>C21+(1/0.017)*(C7*C51+C22*C50)</f>
        <v>0</v>
      </c>
      <c r="D81" s="162">
        <f>D21+(1/0.017)*(D7*D51+D22*D50)</f>
        <v>0</v>
      </c>
      <c r="E81" s="162">
        <f>E21+(1/0.017)*(E7*E51+E22*E50)</f>
        <v>0</v>
      </c>
      <c r="F81" s="162">
        <f>F21+(1/0.017)*(F7*F51+F22*F50)</f>
        <v>0</v>
      </c>
    </row>
    <row r="82" spans="1:6" ht="12.75">
      <c r="A82" s="162" t="s">
        <v>209</v>
      </c>
      <c r="B82" s="162">
        <f>B22+(2/0.017)*(B8*B51+B23*B50)</f>
        <v>62.0192208816272</v>
      </c>
      <c r="C82" s="162">
        <f>C22+(2/0.017)*(C8*C51+C23*C50)</f>
        <v>44.59793727776851</v>
      </c>
      <c r="D82" s="162">
        <f>D22+(2/0.017)*(D8*D51+D23*D50)</f>
        <v>-5.699655466579687</v>
      </c>
      <c r="E82" s="162">
        <f>E22+(2/0.017)*(E8*E51+E23*E50)</f>
        <v>-42.92982762531622</v>
      </c>
      <c r="F82" s="162">
        <f>F22+(2/0.017)*(F8*F51+F23*F50)</f>
        <v>-60.08312490423907</v>
      </c>
    </row>
    <row r="83" spans="1:6" ht="12.75">
      <c r="A83" s="162" t="s">
        <v>210</v>
      </c>
      <c r="B83" s="162">
        <f>B23+(3/0.017)*(B9*B51+B24*B50)</f>
        <v>2.36297597790793</v>
      </c>
      <c r="C83" s="162">
        <f>C23+(3/0.017)*(C9*C51+C24*C50)</f>
        <v>0.31413366406866555</v>
      </c>
      <c r="D83" s="162">
        <f>D23+(3/0.017)*(D9*D51+D24*D50)</f>
        <v>-0.17580027659268255</v>
      </c>
      <c r="E83" s="162">
        <f>E23+(3/0.017)*(E9*E51+E24*E50)</f>
        <v>-0.8963088807173843</v>
      </c>
      <c r="F83" s="162">
        <f>F23+(3/0.017)*(F9*F51+F24*F50)</f>
        <v>7.476891589308134</v>
      </c>
    </row>
    <row r="84" spans="1:6" ht="12.75">
      <c r="A84" s="162" t="s">
        <v>211</v>
      </c>
      <c r="B84" s="162">
        <f>B24+(4/0.017)*(B10*B51+B25*B50)</f>
        <v>3.8347317022494876</v>
      </c>
      <c r="C84" s="162">
        <f>C24+(4/0.017)*(C10*C51+C25*C50)</f>
        <v>1.194025771675872</v>
      </c>
      <c r="D84" s="162">
        <f>D24+(4/0.017)*(D10*D51+D25*D50)</f>
        <v>-1.2911317120425685</v>
      </c>
      <c r="E84" s="162">
        <f>E24+(4/0.017)*(E10*E51+E25*E50)</f>
        <v>0.8782442917657195</v>
      </c>
      <c r="F84" s="162">
        <f>F24+(4/0.017)*(F10*F51+F25*F50)</f>
        <v>2.5807777826093954</v>
      </c>
    </row>
    <row r="85" spans="1:6" ht="12.75">
      <c r="A85" s="162" t="s">
        <v>212</v>
      </c>
      <c r="B85" s="162">
        <f>B25+(5/0.017)*(B11*B51+B26*B50)</f>
        <v>0.22930449909244466</v>
      </c>
      <c r="C85" s="162">
        <f>C25+(5/0.017)*(C11*C51+C26*C50)</f>
        <v>-0.06059176345310657</v>
      </c>
      <c r="D85" s="162">
        <f>D25+(5/0.017)*(D11*D51+D26*D50)</f>
        <v>0.7936582730002204</v>
      </c>
      <c r="E85" s="162">
        <f>E25+(5/0.017)*(E11*E51+E26*E50)</f>
        <v>-0.32554449675789643</v>
      </c>
      <c r="F85" s="162">
        <f>F25+(5/0.017)*(F11*F51+F26*F50)</f>
        <v>-0.7657622729987796</v>
      </c>
    </row>
    <row r="86" spans="1:6" ht="12.75">
      <c r="A86" s="162" t="s">
        <v>213</v>
      </c>
      <c r="B86" s="162">
        <f>B26+(6/0.017)*(B12*B51+B27*B50)</f>
        <v>0.5016144464405018</v>
      </c>
      <c r="C86" s="162">
        <f>C26+(6/0.017)*(C12*C51+C27*C50)</f>
        <v>0.10989929549732956</v>
      </c>
      <c r="D86" s="162">
        <f>D26+(6/0.017)*(D12*D51+D27*D50)</f>
        <v>-0.4868345522063932</v>
      </c>
      <c r="E86" s="162">
        <f>E26+(6/0.017)*(E12*E51+E27*E50)</f>
        <v>0.09761245289907625</v>
      </c>
      <c r="F86" s="162">
        <f>F26+(6/0.017)*(F12*F51+F27*F50)</f>
        <v>2.1845325987618427</v>
      </c>
    </row>
    <row r="87" spans="1:6" ht="12.75">
      <c r="A87" s="162" t="s">
        <v>214</v>
      </c>
      <c r="B87" s="162">
        <f>B27+(7/0.017)*(B13*B51+B28*B50)</f>
        <v>0.31595740785541443</v>
      </c>
      <c r="C87" s="162">
        <f>C27+(7/0.017)*(C13*C51+C28*C50)</f>
        <v>-0.037085462427752874</v>
      </c>
      <c r="D87" s="162">
        <f>D27+(7/0.017)*(D13*D51+D28*D50)</f>
        <v>0.18045742953836563</v>
      </c>
      <c r="E87" s="162">
        <f>E27+(7/0.017)*(E13*E51+E28*E50)</f>
        <v>-0.2373273159421219</v>
      </c>
      <c r="F87" s="162">
        <f>F27+(7/0.017)*(F13*F51+F28*F50)</f>
        <v>0.29299826697421655</v>
      </c>
    </row>
    <row r="88" spans="1:6" ht="12.75">
      <c r="A88" s="162" t="s">
        <v>215</v>
      </c>
      <c r="B88" s="162">
        <f>B28+(8/0.017)*(B14*B51+B29*B50)</f>
        <v>0.4617585043684632</v>
      </c>
      <c r="C88" s="162">
        <f>C28+(8/0.017)*(C14*C51+C29*C50)</f>
        <v>0.19492847041209</v>
      </c>
      <c r="D88" s="162">
        <f>D28+(8/0.017)*(D14*D51+D29*D50)</f>
        <v>-0.022153705248027282</v>
      </c>
      <c r="E88" s="162">
        <f>E28+(8/0.017)*(E14*E51+E29*E50)</f>
        <v>0.21050055730918038</v>
      </c>
      <c r="F88" s="162">
        <f>F28+(8/0.017)*(F14*F51+F29*F50)</f>
        <v>0.4719873560939223</v>
      </c>
    </row>
    <row r="89" spans="1:6" ht="12.75">
      <c r="A89" s="162" t="s">
        <v>216</v>
      </c>
      <c r="B89" s="162">
        <f>B29+(9/0.017)*(B15*B51+B30*B50)</f>
        <v>-0.030539717174566272</v>
      </c>
      <c r="C89" s="162">
        <f>C29+(9/0.017)*(C15*C51+C30*C50)</f>
        <v>-0.01755727081904797</v>
      </c>
      <c r="D89" s="162">
        <f>D29+(9/0.017)*(D15*D51+D30*D50)</f>
        <v>0.08469554128388121</v>
      </c>
      <c r="E89" s="162">
        <f>E29+(9/0.017)*(E15*E51+E30*E50)</f>
        <v>-0.01974457311834492</v>
      </c>
      <c r="F89" s="162">
        <f>F29+(9/0.017)*(F15*F51+F30*F50)</f>
        <v>-0.02281139277298555</v>
      </c>
    </row>
    <row r="90" spans="1:6" ht="12.75">
      <c r="A90" s="162" t="s">
        <v>217</v>
      </c>
      <c r="B90" s="162">
        <f>B30+(10/0.017)*(B16*B51+B31*B50)</f>
        <v>0.035992831951773274</v>
      </c>
      <c r="C90" s="162">
        <f>C30+(10/0.017)*(C16*C51+C31*C50)</f>
        <v>0.07792260103160813</v>
      </c>
      <c r="D90" s="162">
        <f>D30+(10/0.017)*(D16*D51+D31*D50)</f>
        <v>-0.024546468600452488</v>
      </c>
      <c r="E90" s="162">
        <f>E30+(10/0.017)*(E16*E51+E31*E50)</f>
        <v>0.025755813447613952</v>
      </c>
      <c r="F90" s="162">
        <f>F30+(10/0.017)*(F16*F51+F31*F50)</f>
        <v>0.13621835670543947</v>
      </c>
    </row>
    <row r="91" spans="1:6" ht="12.75">
      <c r="A91" s="162" t="s">
        <v>218</v>
      </c>
      <c r="B91" s="162">
        <f>B31+(11/0.017)*(B17*B51+B32*B50)</f>
        <v>0.16519978954761028</v>
      </c>
      <c r="C91" s="162">
        <f>C31+(11/0.017)*(C17*C51+C32*C50)</f>
        <v>0.11222527183999044</v>
      </c>
      <c r="D91" s="162">
        <f>D31+(11/0.017)*(D17*D51+D32*D50)</f>
        <v>0.15358538432504998</v>
      </c>
      <c r="E91" s="162">
        <f>E31+(11/0.017)*(E17*E51+E32*E50)</f>
        <v>0.1387124236320904</v>
      </c>
      <c r="F91" s="162">
        <f>F31+(11/0.017)*(F17*F51+F32*F50)</f>
        <v>0.17643125207449087</v>
      </c>
    </row>
    <row r="92" spans="1:6" ht="12.75">
      <c r="A92" s="162" t="s">
        <v>219</v>
      </c>
      <c r="B92" s="162">
        <f>B32+(12/0.017)*(B18*B51+B33*B50)</f>
        <v>0.07443555020871502</v>
      </c>
      <c r="C92" s="162">
        <f>C32+(12/0.017)*(C18*C51+C33*C50)</f>
        <v>0.04365446094615978</v>
      </c>
      <c r="D92" s="162">
        <f>D32+(12/0.017)*(D18*D51+D33*D50)</f>
        <v>0.044581395021533826</v>
      </c>
      <c r="E92" s="162">
        <f>E32+(12/0.017)*(E18*E51+E33*E50)</f>
        <v>0.030157489962545983</v>
      </c>
      <c r="F92" s="162">
        <f>F32+(12/0.017)*(F18*F51+F33*F50)</f>
        <v>0.03569366699250198</v>
      </c>
    </row>
    <row r="93" spans="1:6" ht="12.75">
      <c r="A93" s="162" t="s">
        <v>220</v>
      </c>
      <c r="B93" s="162">
        <f>B33+(13/0.017)*(B19*B51+B34*B50)</f>
        <v>-0.10535390763766983</v>
      </c>
      <c r="C93" s="162">
        <f>C33+(13/0.017)*(C19*C51+C34*C50)</f>
        <v>-0.09929546272323075</v>
      </c>
      <c r="D93" s="162">
        <f>D33+(13/0.017)*(D19*D51+D34*D50)</f>
        <v>-0.09474285496343146</v>
      </c>
      <c r="E93" s="162">
        <f>E33+(13/0.017)*(E19*E51+E34*E50)</f>
        <v>-0.10065025930966354</v>
      </c>
      <c r="F93" s="162">
        <f>F33+(13/0.017)*(F19*F51+F34*F50)</f>
        <v>-0.07634973001082787</v>
      </c>
    </row>
    <row r="94" spans="1:6" ht="12.75">
      <c r="A94" s="162" t="s">
        <v>221</v>
      </c>
      <c r="B94" s="162">
        <f>B34+(14/0.017)*(B20*B51+B35*B50)</f>
        <v>-0.012247169053601334</v>
      </c>
      <c r="C94" s="162">
        <f>C34+(14/0.017)*(C20*C51+C35*C50)</f>
        <v>0.0010021147425112748</v>
      </c>
      <c r="D94" s="162">
        <f>D34+(14/0.017)*(D20*D51+D35*D50)</f>
        <v>-0.001999125543472537</v>
      </c>
      <c r="E94" s="162">
        <f>E34+(14/0.017)*(E20*E51+E35*E50)</f>
        <v>0.010425630923495095</v>
      </c>
      <c r="F94" s="162">
        <f>F34+(14/0.017)*(F20*F51+F35*F50)</f>
        <v>-0.021941038058683034</v>
      </c>
    </row>
    <row r="95" spans="1:6" ht="12.75">
      <c r="A95" s="162" t="s">
        <v>222</v>
      </c>
      <c r="B95" s="163">
        <f>B35</f>
        <v>-0.004982847</v>
      </c>
      <c r="C95" s="163">
        <f>C35</f>
        <v>-0.004688656</v>
      </c>
      <c r="D95" s="163">
        <f>D35</f>
        <v>-0.0006921325</v>
      </c>
      <c r="E95" s="163">
        <f>E35</f>
        <v>-0.002669743</v>
      </c>
      <c r="F95" s="163">
        <f>F35</f>
        <v>0.001502587</v>
      </c>
    </row>
    <row r="98" ht="12.75">
      <c r="A98" s="162" t="s">
        <v>190</v>
      </c>
    </row>
    <row r="100" spans="2:11" ht="12.75">
      <c r="B100" s="162" t="s">
        <v>81</v>
      </c>
      <c r="C100" s="162" t="s">
        <v>82</v>
      </c>
      <c r="D100" s="162" t="s">
        <v>83</v>
      </c>
      <c r="E100" s="162" t="s">
        <v>84</v>
      </c>
      <c r="F100" s="162" t="s">
        <v>85</v>
      </c>
      <c r="G100" s="162" t="s">
        <v>192</v>
      </c>
      <c r="H100" s="162" t="s">
        <v>193</v>
      </c>
      <c r="I100" s="162" t="s">
        <v>226</v>
      </c>
      <c r="K100" s="162" t="s">
        <v>223</v>
      </c>
    </row>
    <row r="101" spans="1:9" ht="12.75">
      <c r="A101" s="162" t="s">
        <v>191</v>
      </c>
      <c r="B101" s="162">
        <f>B61*10000/B62</f>
        <v>0</v>
      </c>
      <c r="C101" s="162">
        <f>C61*10000/C62</f>
        <v>0</v>
      </c>
      <c r="D101" s="162">
        <f>D61*10000/D62</f>
        <v>0</v>
      </c>
      <c r="E101" s="162">
        <f>E61*10000/E62</f>
        <v>0</v>
      </c>
      <c r="F101" s="162">
        <f>F61*10000/F62</f>
        <v>0</v>
      </c>
      <c r="G101" s="162">
        <f>AVERAGE(C101:E101)</f>
        <v>0</v>
      </c>
      <c r="H101" s="162">
        <f>STDEV(C101:E101)</f>
        <v>0</v>
      </c>
      <c r="I101" s="162">
        <f>(B101*B4+C101*C4+D101*D4+E101*E4+F101*F4)/SUM(B4:F4)</f>
        <v>0</v>
      </c>
    </row>
    <row r="102" spans="1:9" ht="12.75">
      <c r="A102" s="162" t="s">
        <v>194</v>
      </c>
      <c r="B102" s="162">
        <f>B62*10000/B62</f>
        <v>10000</v>
      </c>
      <c r="C102" s="162">
        <f>C62*10000/C62</f>
        <v>10000</v>
      </c>
      <c r="D102" s="162">
        <f>D62*10000/D62</f>
        <v>10000</v>
      </c>
      <c r="E102" s="162">
        <f>E62*10000/E62</f>
        <v>10000</v>
      </c>
      <c r="F102" s="162">
        <f>F62*10000/F62</f>
        <v>10000</v>
      </c>
      <c r="G102" s="162">
        <f>AVERAGE(C102:E102)</f>
        <v>10000</v>
      </c>
      <c r="H102" s="162">
        <f>STDEV(C102:E102)</f>
        <v>0</v>
      </c>
      <c r="I102" s="162">
        <f>(B102*B4+C102*C4+D102*D4+E102*E4+F102*F4)/SUM(B4:F4)</f>
        <v>10000</v>
      </c>
    </row>
    <row r="103" spans="1:11" ht="12.75">
      <c r="A103" s="162" t="s">
        <v>195</v>
      </c>
      <c r="B103" s="162">
        <f>B63*10000/B62</f>
        <v>2.573336902355013</v>
      </c>
      <c r="C103" s="162">
        <f>C63*10000/C62</f>
        <v>-0.41649290625571156</v>
      </c>
      <c r="D103" s="162">
        <f>D63*10000/D62</f>
        <v>-3.142895377647124</v>
      </c>
      <c r="E103" s="162">
        <f>E63*10000/E62</f>
        <v>-0.1257969274574588</v>
      </c>
      <c r="F103" s="162">
        <f>F63*10000/F62</f>
        <v>-0.05520604737420342</v>
      </c>
      <c r="G103" s="162">
        <f>AVERAGE(C103:E103)</f>
        <v>-1.2283950704534314</v>
      </c>
      <c r="H103" s="162">
        <f>STDEV(C103:E103)</f>
        <v>1.6643646258275038</v>
      </c>
      <c r="I103" s="162">
        <f>(B103*B4+C103*C4+D103*D4+E103*E4+F103*F4)/SUM(B4:F4)</f>
        <v>-0.5228508364041797</v>
      </c>
      <c r="K103" s="162">
        <f>(LN(H103)+LN(H123))/2-LN(K114*K115^3)</f>
        <v>-3.871910374014675</v>
      </c>
    </row>
    <row r="104" spans="1:11" ht="12.75">
      <c r="A104" s="162" t="s">
        <v>196</v>
      </c>
      <c r="B104" s="162">
        <f>B64*10000/B62</f>
        <v>0.7489073764381866</v>
      </c>
      <c r="C104" s="162">
        <f>C64*10000/C62</f>
        <v>1.3241238363959582</v>
      </c>
      <c r="D104" s="162">
        <f>D64*10000/D62</f>
        <v>2.0908987125237606</v>
      </c>
      <c r="E104" s="162">
        <f>E64*10000/E62</f>
        <v>0.8163066523842184</v>
      </c>
      <c r="F104" s="162">
        <f>F64*10000/F62</f>
        <v>2.422376351678401</v>
      </c>
      <c r="G104" s="162">
        <f>AVERAGE(C104:E104)</f>
        <v>1.4104430671013126</v>
      </c>
      <c r="H104" s="162">
        <f>STDEV(C104:E104)</f>
        <v>0.6416654012293819</v>
      </c>
      <c r="I104" s="162">
        <f>(B104*B4+C104*C4+D104*D4+E104*E4+F104*F4)/SUM(B4:F4)</f>
        <v>1.450203804832878</v>
      </c>
      <c r="K104" s="162">
        <f>(LN(H104)+LN(H124))/2-LN(K114*K115^4)</f>
        <v>-3.357959265167766</v>
      </c>
    </row>
    <row r="105" spans="1:11" ht="12.75">
      <c r="A105" s="162" t="s">
        <v>197</v>
      </c>
      <c r="B105" s="162">
        <f>B65*10000/B62</f>
        <v>-0.4082345186844939</v>
      </c>
      <c r="C105" s="162">
        <f>C65*10000/C62</f>
        <v>-0.16960165615366</v>
      </c>
      <c r="D105" s="162">
        <f>D65*10000/D62</f>
        <v>-0.5142505055584193</v>
      </c>
      <c r="E105" s="162">
        <f>E65*10000/E62</f>
        <v>-0.3472867473000782</v>
      </c>
      <c r="F105" s="162">
        <f>F65*10000/F62</f>
        <v>-1.559336217062041</v>
      </c>
      <c r="G105" s="162">
        <f>AVERAGE(C105:E105)</f>
        <v>-0.3437129696707191</v>
      </c>
      <c r="H105" s="162">
        <f>STDEV(C105:E105)</f>
        <v>0.17235221572093076</v>
      </c>
      <c r="I105" s="162">
        <f>(B105*B4+C105*C4+D105*D4+E105*E4+F105*F4)/SUM(B4:F4)</f>
        <v>-0.5155058493029382</v>
      </c>
      <c r="K105" s="162">
        <f>(LN(H105)+LN(H125))/2-LN(K114*K115^5)</f>
        <v>-3.843201388562379</v>
      </c>
    </row>
    <row r="106" spans="1:11" ht="12.75">
      <c r="A106" s="162" t="s">
        <v>198</v>
      </c>
      <c r="B106" s="162">
        <f>B66*10000/B62</f>
        <v>3.638254068744817</v>
      </c>
      <c r="C106" s="162">
        <f>C66*10000/C62</f>
        <v>4.496002308145231</v>
      </c>
      <c r="D106" s="162">
        <f>D66*10000/D62</f>
        <v>4.918192357412527</v>
      </c>
      <c r="E106" s="162">
        <f>E66*10000/E62</f>
        <v>4.611253680296768</v>
      </c>
      <c r="F106" s="162">
        <f>F66*10000/F62</f>
        <v>14.201707340135052</v>
      </c>
      <c r="G106" s="162">
        <f>AVERAGE(C106:E106)</f>
        <v>4.675149448618176</v>
      </c>
      <c r="H106" s="162">
        <f>STDEV(C106:E106)</f>
        <v>0.21822720117370273</v>
      </c>
      <c r="I106" s="162">
        <f>(B106*B4+C106*C4+D106*D4+E106*E4+F106*F4)/SUM(B4:F4)</f>
        <v>5.79892822180925</v>
      </c>
      <c r="K106" s="162">
        <f>(LN(H106)+LN(H126))/2-LN(K114*K115^6)</f>
        <v>-3.403608793480049</v>
      </c>
    </row>
    <row r="107" spans="1:11" ht="12.75">
      <c r="A107" s="162" t="s">
        <v>199</v>
      </c>
      <c r="B107" s="162">
        <f>B67*10000/B62</f>
        <v>-0.051555695542320076</v>
      </c>
      <c r="C107" s="162">
        <f>C67*10000/C62</f>
        <v>-0.04594722029372394</v>
      </c>
      <c r="D107" s="162">
        <f>D67*10000/D62</f>
        <v>-0.17221951461515983</v>
      </c>
      <c r="E107" s="162">
        <f>E67*10000/E62</f>
        <v>0.02839244156630367</v>
      </c>
      <c r="F107" s="162">
        <f>F67*10000/F62</f>
        <v>-0.31967959096782644</v>
      </c>
      <c r="G107" s="162">
        <f>AVERAGE(C107:E107)</f>
        <v>-0.06325809778086004</v>
      </c>
      <c r="H107" s="162">
        <f>STDEV(C107:E107)</f>
        <v>0.10142011191213178</v>
      </c>
      <c r="I107" s="162">
        <f>(B107*B4+C107*C4+D107*D4+E107*E4+F107*F4)/SUM(B4:F4)</f>
        <v>-0.09583845918615908</v>
      </c>
      <c r="K107" s="162">
        <f>(LN(H107)+LN(H127))/2-LN(K114*K115^7)</f>
        <v>-3.4403705587589397</v>
      </c>
    </row>
    <row r="108" spans="1:9" ht="12.75">
      <c r="A108" s="162" t="s">
        <v>200</v>
      </c>
      <c r="B108" s="162">
        <f>B68*10000/B62</f>
        <v>-0.07938742857300017</v>
      </c>
      <c r="C108" s="162">
        <f>C68*10000/C62</f>
        <v>-0.09532415263561289</v>
      </c>
      <c r="D108" s="162">
        <f>D68*10000/D62</f>
        <v>0.039401652400789994</v>
      </c>
      <c r="E108" s="162">
        <f>E68*10000/E62</f>
        <v>-0.026209597428768893</v>
      </c>
      <c r="F108" s="162">
        <f>F68*10000/F62</f>
        <v>-0.19096505888456303</v>
      </c>
      <c r="G108" s="162">
        <f>AVERAGE(C108:E108)</f>
        <v>-0.027377365887863932</v>
      </c>
      <c r="H108" s="162">
        <f>STDEV(C108:E108)</f>
        <v>0.06737049352689391</v>
      </c>
      <c r="I108" s="162">
        <f>(B108*B4+C108*C4+D108*D4+E108*E4+F108*F4)/SUM(B4:F4)</f>
        <v>-0.05675371671935125</v>
      </c>
    </row>
    <row r="109" spans="1:9" ht="12.75">
      <c r="A109" s="162" t="s">
        <v>201</v>
      </c>
      <c r="B109" s="162">
        <f>B69*10000/B62</f>
        <v>-0.07700528384688399</v>
      </c>
      <c r="C109" s="162">
        <f>C69*10000/C62</f>
        <v>-0.05946666618659621</v>
      </c>
      <c r="D109" s="162">
        <f>D69*10000/D62</f>
        <v>-0.06275181581946301</v>
      </c>
      <c r="E109" s="162">
        <f>E69*10000/E62</f>
        <v>-0.022308437998490246</v>
      </c>
      <c r="F109" s="162">
        <f>F69*10000/F62</f>
        <v>-0.05238774374770806</v>
      </c>
      <c r="G109" s="162">
        <f>AVERAGE(C109:E109)</f>
        <v>-0.048175640001516494</v>
      </c>
      <c r="H109" s="162">
        <f>STDEV(C109:E109)</f>
        <v>0.022461793263820338</v>
      </c>
      <c r="I109" s="162">
        <f>(B109*B4+C109*C4+D109*D4+E109*E4+F109*F4)/SUM(B4:F4)</f>
        <v>-0.052897940131286354</v>
      </c>
    </row>
    <row r="110" spans="1:11" ht="12.75">
      <c r="A110" s="162" t="s">
        <v>202</v>
      </c>
      <c r="B110" s="162">
        <f>B70*10000/B62</f>
        <v>-0.30472375156133436</v>
      </c>
      <c r="C110" s="162">
        <f>C70*10000/C62</f>
        <v>0.011198942801110365</v>
      </c>
      <c r="D110" s="162">
        <f>D70*10000/D62</f>
        <v>0.04730953637257283</v>
      </c>
      <c r="E110" s="162">
        <f>E70*10000/E62</f>
        <v>0.06313869522235531</v>
      </c>
      <c r="F110" s="162">
        <f>F70*10000/F62</f>
        <v>-0.2617066206290773</v>
      </c>
      <c r="G110" s="162">
        <f>AVERAGE(C110:E110)</f>
        <v>0.04054905813201284</v>
      </c>
      <c r="H110" s="162">
        <f>STDEV(C110:E110)</f>
        <v>0.02662165509366142</v>
      </c>
      <c r="I110" s="162">
        <f>(B110*B4+C110*C4+D110*D4+E110*E4+F110*F4)/SUM(B4:F4)</f>
        <v>-0.04967793234334403</v>
      </c>
      <c r="K110" s="162">
        <f>EXP(AVERAGE(K103:K107))</f>
        <v>0.02778080189958557</v>
      </c>
    </row>
    <row r="111" spans="1:9" ht="12.75">
      <c r="A111" s="162" t="s">
        <v>203</v>
      </c>
      <c r="B111" s="162">
        <f>B71*10000/B62</f>
        <v>0.11140748751509431</v>
      </c>
      <c r="C111" s="162">
        <f>C71*10000/C62</f>
        <v>0.0832187101796654</v>
      </c>
      <c r="D111" s="162">
        <f>D71*10000/D62</f>
        <v>0.10130865668058318</v>
      </c>
      <c r="E111" s="162">
        <f>E71*10000/E62</f>
        <v>0.03895940247408601</v>
      </c>
      <c r="F111" s="162">
        <f>F71*10000/F62</f>
        <v>0.032152794310447416</v>
      </c>
      <c r="G111" s="162">
        <f>AVERAGE(C111:E111)</f>
        <v>0.07449558977811153</v>
      </c>
      <c r="H111" s="162">
        <f>STDEV(C111:E111)</f>
        <v>0.032076891950150094</v>
      </c>
      <c r="I111" s="162">
        <f>(B111*B4+C111*C4+D111*D4+E111*E4+F111*F4)/SUM(B4:F4)</f>
        <v>0.0741603741496932</v>
      </c>
    </row>
    <row r="112" spans="1:9" ht="12.75">
      <c r="A112" s="162" t="s">
        <v>204</v>
      </c>
      <c r="B112" s="162">
        <f>B72*10000/B62</f>
        <v>-0.11735160763424728</v>
      </c>
      <c r="C112" s="162">
        <f>C72*10000/C62</f>
        <v>-0.09050819274913192</v>
      </c>
      <c r="D112" s="162">
        <f>D72*10000/D62</f>
        <v>-0.09464629522060777</v>
      </c>
      <c r="E112" s="162">
        <f>E72*10000/E62</f>
        <v>-0.09973625431315261</v>
      </c>
      <c r="F112" s="162">
        <f>F72*10000/F62</f>
        <v>-0.10454381180157406</v>
      </c>
      <c r="G112" s="162">
        <f>AVERAGE(C112:E112)</f>
        <v>-0.09496358076096412</v>
      </c>
      <c r="H112" s="162">
        <f>STDEV(C112:E112)</f>
        <v>0.00462220538735846</v>
      </c>
      <c r="I112" s="162">
        <f>(B112*B4+C112*C4+D112*D4+E112*E4+F112*F4)/SUM(B4:F4)</f>
        <v>-0.0994748523943978</v>
      </c>
    </row>
    <row r="113" spans="1:9" ht="12.75">
      <c r="A113" s="162" t="s">
        <v>205</v>
      </c>
      <c r="B113" s="162">
        <f>B73*10000/B62</f>
        <v>-0.007054532858488391</v>
      </c>
      <c r="C113" s="162">
        <f>C73*10000/C62</f>
        <v>-0.01803169776639183</v>
      </c>
      <c r="D113" s="162">
        <f>D73*10000/D62</f>
        <v>-0.012170137151687202</v>
      </c>
      <c r="E113" s="162">
        <f>E73*10000/E62</f>
        <v>-0.019607984525270798</v>
      </c>
      <c r="F113" s="162">
        <f>F73*10000/F62</f>
        <v>0.0010798836844987429</v>
      </c>
      <c r="G113" s="162">
        <f>AVERAGE(C113:E113)</f>
        <v>-0.016603273147783277</v>
      </c>
      <c r="H113" s="162">
        <f>STDEV(C113:E113)</f>
        <v>0.003919271750780533</v>
      </c>
      <c r="I113" s="162">
        <f>(B113*B4+C113*C4+D113*D4+E113*E4+F113*F4)/SUM(B4:F4)</f>
        <v>-0.012861927663586912</v>
      </c>
    </row>
    <row r="114" spans="1:11" ht="12.75">
      <c r="A114" s="162" t="s">
        <v>206</v>
      </c>
      <c r="B114" s="162">
        <f>B74*10000/B62</f>
        <v>-0.18232158452623495</v>
      </c>
      <c r="C114" s="162">
        <f>C74*10000/C62</f>
        <v>-0.17889967798805098</v>
      </c>
      <c r="D114" s="162">
        <f>D74*10000/D62</f>
        <v>-0.18984919043237944</v>
      </c>
      <c r="E114" s="162">
        <f>E74*10000/E62</f>
        <v>-0.18208054306075905</v>
      </c>
      <c r="F114" s="162">
        <f>F74*10000/F62</f>
        <v>-0.13630701525111494</v>
      </c>
      <c r="G114" s="162">
        <f>AVERAGE(C114:E114)</f>
        <v>-0.18360980382706316</v>
      </c>
      <c r="H114" s="162">
        <f>STDEV(C114:E114)</f>
        <v>0.0056326667361597</v>
      </c>
      <c r="I114" s="162">
        <f>(B114*B4+C114*C4+D114*D4+E114*E4+F114*F4)/SUM(B4:F4)</f>
        <v>-0.17710051559101786</v>
      </c>
      <c r="J114" s="162" t="s">
        <v>224</v>
      </c>
      <c r="K114" s="162">
        <v>285</v>
      </c>
    </row>
    <row r="115" spans="1:11" ht="12.75">
      <c r="A115" s="162" t="s">
        <v>207</v>
      </c>
      <c r="B115" s="162">
        <f>B75*10000/B62</f>
        <v>0.0014184163661136162</v>
      </c>
      <c r="C115" s="162">
        <f>C75*10000/C62</f>
        <v>-0.0007276442417914579</v>
      </c>
      <c r="D115" s="162">
        <f>D75*10000/D62</f>
        <v>-0.0017863901172280783</v>
      </c>
      <c r="E115" s="162">
        <f>E75*10000/E62</f>
        <v>0.0018791354010367614</v>
      </c>
      <c r="F115" s="162">
        <f>F75*10000/F62</f>
        <v>0.0010386793319510641</v>
      </c>
      <c r="G115" s="162">
        <f>AVERAGE(C115:E115)</f>
        <v>-0.00021163298599425834</v>
      </c>
      <c r="H115" s="162">
        <f>STDEV(C115:E115)</f>
        <v>0.0018864570080828061</v>
      </c>
      <c r="I115" s="162">
        <f>(B115*B4+C115*C4+D115*D4+E115*E4+F115*F4)/SUM(B4:F4)</f>
        <v>0.00019081867319886052</v>
      </c>
      <c r="J115" s="162" t="s">
        <v>225</v>
      </c>
      <c r="K115" s="162">
        <v>0.5536</v>
      </c>
    </row>
    <row r="118" ht="12.75">
      <c r="A118" s="162" t="s">
        <v>190</v>
      </c>
    </row>
    <row r="120" spans="2:9" ht="12.75">
      <c r="B120" s="162" t="s">
        <v>81</v>
      </c>
      <c r="C120" s="162" t="s">
        <v>82</v>
      </c>
      <c r="D120" s="162" t="s">
        <v>83</v>
      </c>
      <c r="E120" s="162" t="s">
        <v>84</v>
      </c>
      <c r="F120" s="162" t="s">
        <v>85</v>
      </c>
      <c r="G120" s="162" t="s">
        <v>192</v>
      </c>
      <c r="H120" s="162" t="s">
        <v>193</v>
      </c>
      <c r="I120" s="162" t="s">
        <v>226</v>
      </c>
    </row>
    <row r="121" spans="1:9" ht="12.75">
      <c r="A121" s="162" t="s">
        <v>208</v>
      </c>
      <c r="B121" s="162">
        <f>B81*10000/B62</f>
        <v>0</v>
      </c>
      <c r="C121" s="162">
        <f>C81*10000/C62</f>
        <v>0</v>
      </c>
      <c r="D121" s="162">
        <f>D81*10000/D62</f>
        <v>0</v>
      </c>
      <c r="E121" s="162">
        <f>E81*10000/E62</f>
        <v>0</v>
      </c>
      <c r="F121" s="162">
        <f>F81*10000/F62</f>
        <v>0</v>
      </c>
      <c r="G121" s="162">
        <f>AVERAGE(C121:E121)</f>
        <v>0</v>
      </c>
      <c r="H121" s="162">
        <f>STDEV(C121:E121)</f>
        <v>0</v>
      </c>
      <c r="I121" s="162">
        <f>(B121*B4+C121*C4+D121*D4+E121*E4+F121*F4)/SUM(B4:F4)</f>
        <v>0</v>
      </c>
    </row>
    <row r="122" spans="1:9" ht="12.75">
      <c r="A122" s="162" t="s">
        <v>209</v>
      </c>
      <c r="B122" s="162">
        <f>B82*10000/B62</f>
        <v>62.0208984573332</v>
      </c>
      <c r="C122" s="162">
        <f>C82*10000/C62</f>
        <v>44.5980685503833</v>
      </c>
      <c r="D122" s="162">
        <f>D82*10000/D62</f>
        <v>-5.699671793651953</v>
      </c>
      <c r="E122" s="162">
        <f>E82*10000/E62</f>
        <v>-42.92906005321376</v>
      </c>
      <c r="F122" s="162">
        <f>F82*10000/F62</f>
        <v>-60.09558351282989</v>
      </c>
      <c r="G122" s="162">
        <f>AVERAGE(C122:E122)</f>
        <v>-1.343554432160803</v>
      </c>
      <c r="H122" s="162">
        <f>STDEV(C122:E122)</f>
        <v>43.925862305115515</v>
      </c>
      <c r="I122" s="162">
        <f>(B122*B4+C122*C4+D122*D4+E122*E4+F122*F4)/SUM(B4:F4)</f>
        <v>-0.053028345820245994</v>
      </c>
    </row>
    <row r="123" spans="1:9" ht="12.75">
      <c r="A123" s="162" t="s">
        <v>210</v>
      </c>
      <c r="B123" s="162">
        <f>B83*10000/B62</f>
        <v>2.363039894723363</v>
      </c>
      <c r="C123" s="162">
        <f>C83*10000/C62</f>
        <v>0.3141345887111489</v>
      </c>
      <c r="D123" s="162">
        <f>D83*10000/D62</f>
        <v>-0.17580078018519568</v>
      </c>
      <c r="E123" s="162">
        <f>E83*10000/E62</f>
        <v>-0.8962928549905158</v>
      </c>
      <c r="F123" s="162">
        <f>F83*10000/F62</f>
        <v>7.478441969151653</v>
      </c>
      <c r="G123" s="162">
        <f>AVERAGE(C123:E123)</f>
        <v>-0.2526530154881875</v>
      </c>
      <c r="H123" s="162">
        <f>STDEV(C123:E123)</f>
        <v>0.6088623396711579</v>
      </c>
      <c r="I123" s="162">
        <f>(B123*B4+C123*C4+D123*D4+E123*E4+F123*F4)/SUM(B4:F4)</f>
        <v>1.1582144992376606</v>
      </c>
    </row>
    <row r="124" spans="1:9" ht="12.75">
      <c r="A124" s="162" t="s">
        <v>211</v>
      </c>
      <c r="B124" s="162">
        <f>B84*10000/B62</f>
        <v>3.834835429007923</v>
      </c>
      <c r="C124" s="162">
        <f>C84*10000/C62</f>
        <v>1.194029286252885</v>
      </c>
      <c r="D124" s="162">
        <f>D84*10000/D62</f>
        <v>-1.291135410582049</v>
      </c>
      <c r="E124" s="162">
        <f>E84*10000/E62</f>
        <v>0.8782285890281406</v>
      </c>
      <c r="F124" s="162">
        <f>F84*10000/F62</f>
        <v>2.5813129228888774</v>
      </c>
      <c r="G124" s="162">
        <f>AVERAGE(C124:E124)</f>
        <v>0.26037415489965887</v>
      </c>
      <c r="H124" s="162">
        <f>STDEV(C124:E124)</f>
        <v>1.352892815018188</v>
      </c>
      <c r="I124" s="162">
        <f>(B124*B4+C124*C4+D124*D4+E124*E4+F124*F4)/SUM(B4:F4)</f>
        <v>1.0865198007668786</v>
      </c>
    </row>
    <row r="125" spans="1:9" ht="12.75">
      <c r="A125" s="162" t="s">
        <v>212</v>
      </c>
      <c r="B125" s="162">
        <f>B85*10000/B62</f>
        <v>0.2293107016156542</v>
      </c>
      <c r="C125" s="162">
        <f>C85*10000/C62</f>
        <v>-0.06059194180304177</v>
      </c>
      <c r="D125" s="162">
        <f>D85*10000/D62</f>
        <v>0.7936605464913207</v>
      </c>
      <c r="E125" s="162">
        <f>E85*10000/E62</f>
        <v>-0.3255386761225097</v>
      </c>
      <c r="F125" s="162">
        <f>F85*10000/F62</f>
        <v>-0.7659210585554249</v>
      </c>
      <c r="G125" s="162">
        <f>AVERAGE(C125:E125)</f>
        <v>0.13584330952192308</v>
      </c>
      <c r="H125" s="162">
        <f>STDEV(C125:E125)</f>
        <v>0.5848861692219923</v>
      </c>
      <c r="I125" s="162">
        <f>(B125*B4+C125*C4+D125*D4+E125*E4+F125*F4)/SUM(B4:F4)</f>
        <v>0.028749348141841206</v>
      </c>
    </row>
    <row r="126" spans="1:9" ht="12.75">
      <c r="A126" s="162" t="s">
        <v>213</v>
      </c>
      <c r="B126" s="162">
        <f>B86*10000/B62</f>
        <v>0.5016280147536338</v>
      </c>
      <c r="C126" s="162">
        <f>C86*10000/C62</f>
        <v>0.10989961898242248</v>
      </c>
      <c r="D126" s="162">
        <f>D86*10000/D62</f>
        <v>-0.4868359467789183</v>
      </c>
      <c r="E126" s="162">
        <f>E86*10000/E62</f>
        <v>0.09761070761846732</v>
      </c>
      <c r="F126" s="162">
        <f>F86*10000/F62</f>
        <v>2.1849855751448994</v>
      </c>
      <c r="G126" s="162">
        <f>AVERAGE(C126:E126)</f>
        <v>-0.09310854005934281</v>
      </c>
      <c r="H126" s="162">
        <f>STDEV(C126:E126)</f>
        <v>0.34103329373716473</v>
      </c>
      <c r="I126" s="162">
        <f>(B126*B4+C126*C4+D126*D4+E126*E4+F126*F4)/SUM(B4:F4)</f>
        <v>0.2972531843902575</v>
      </c>
    </row>
    <row r="127" spans="1:9" ht="12.75">
      <c r="A127" s="162" t="s">
        <v>214</v>
      </c>
      <c r="B127" s="162">
        <f>B87*10000/B62</f>
        <v>0.31596595427802365</v>
      </c>
      <c r="C127" s="162">
        <f>C87*10000/C62</f>
        <v>-0.03708557158763606</v>
      </c>
      <c r="D127" s="162">
        <f>D87*10000/D62</f>
        <v>0.18045794647162772</v>
      </c>
      <c r="E127" s="162">
        <f>E87*10000/E62</f>
        <v>-0.23732307260277147</v>
      </c>
      <c r="F127" s="162">
        <f>F87*10000/F62</f>
        <v>0.29305902198208</v>
      </c>
      <c r="G127" s="162">
        <f>AVERAGE(C127:E127)</f>
        <v>-0.03131689923959327</v>
      </c>
      <c r="H127" s="162">
        <f>STDEV(C127:E127)</f>
        <v>0.20895024087137393</v>
      </c>
      <c r="I127" s="162">
        <f>(B127*B4+C127*C4+D127*D4+E127*E4+F127*F4)/SUM(B4:F4)</f>
        <v>0.06214297661508628</v>
      </c>
    </row>
    <row r="128" spans="1:9" ht="12.75">
      <c r="A128" s="162" t="s">
        <v>215</v>
      </c>
      <c r="B128" s="162">
        <f>B88*10000/B62</f>
        <v>0.461770994606779</v>
      </c>
      <c r="C128" s="162">
        <f>C88*10000/C62</f>
        <v>0.1949290441778642</v>
      </c>
      <c r="D128" s="162">
        <f>D88*10000/D62</f>
        <v>-0.022153768708906396</v>
      </c>
      <c r="E128" s="162">
        <f>E88*10000/E62</f>
        <v>0.21049679362401597</v>
      </c>
      <c r="F128" s="162">
        <f>F88*10000/F62</f>
        <v>0.47208522559952404</v>
      </c>
      <c r="G128" s="162">
        <f>AVERAGE(C128:E128)</f>
        <v>0.1277573563643246</v>
      </c>
      <c r="H128" s="162">
        <f>STDEV(C128:E128)</f>
        <v>0.13005997759205545</v>
      </c>
      <c r="I128" s="162">
        <f>(B128*B4+C128*C4+D128*D4+E128*E4+F128*F4)/SUM(B4:F4)</f>
        <v>0.22199260270898508</v>
      </c>
    </row>
    <row r="129" spans="1:9" ht="12.75">
      <c r="A129" s="162" t="s">
        <v>216</v>
      </c>
      <c r="B129" s="162">
        <f>B89*10000/B62</f>
        <v>-0.03054054325214145</v>
      </c>
      <c r="C129" s="162">
        <f>C89*10000/C62</f>
        <v>-0.01755732249831813</v>
      </c>
      <c r="D129" s="162">
        <f>D89*10000/D62</f>
        <v>0.08469578390033958</v>
      </c>
      <c r="E129" s="162">
        <f>E89*10000/E62</f>
        <v>-0.019744220091455714</v>
      </c>
      <c r="F129" s="162">
        <f>F89*10000/F62</f>
        <v>-0.02281612285675571</v>
      </c>
      <c r="G129" s="162">
        <f>AVERAGE(C129:E129)</f>
        <v>0.01579808043685525</v>
      </c>
      <c r="H129" s="162">
        <f>STDEV(C129:E129)</f>
        <v>0.05967717978572198</v>
      </c>
      <c r="I129" s="162">
        <f>(B129*B4+C129*C4+D129*D4+E129*E4+F129*F4)/SUM(B4:F4)</f>
        <v>0.003945287306224419</v>
      </c>
    </row>
    <row r="130" spans="1:9" ht="12.75">
      <c r="A130" s="162" t="s">
        <v>217</v>
      </c>
      <c r="B130" s="162">
        <f>B90*10000/B62</f>
        <v>0.03599380553221518</v>
      </c>
      <c r="C130" s="162">
        <f>C90*10000/C62</f>
        <v>0.07792283039431441</v>
      </c>
      <c r="D130" s="162">
        <f>D90*10000/D62</f>
        <v>-0.024546538915574</v>
      </c>
      <c r="E130" s="162">
        <f>E90*10000/E62</f>
        <v>0.025755352941598152</v>
      </c>
      <c r="F130" s="162">
        <f>F90*10000/F62</f>
        <v>0.13624660242654305</v>
      </c>
      <c r="G130" s="162">
        <f>AVERAGE(C130:E130)</f>
        <v>0.026377214806779525</v>
      </c>
      <c r="H130" s="162">
        <f>STDEV(C130:E130)</f>
        <v>0.0512375150239168</v>
      </c>
      <c r="I130" s="162">
        <f>(B130*B4+C130*C4+D130*D4+E130*E4+F130*F4)/SUM(B4:F4)</f>
        <v>0.042454491090682375</v>
      </c>
    </row>
    <row r="131" spans="1:9" ht="12.75">
      <c r="A131" s="162" t="s">
        <v>218</v>
      </c>
      <c r="B131" s="162">
        <f>B91*10000/B62</f>
        <v>0.1652042580841324</v>
      </c>
      <c r="C131" s="162">
        <f>C91*10000/C62</f>
        <v>0.11222560217152099</v>
      </c>
      <c r="D131" s="162">
        <f>D91*10000/D62</f>
        <v>0.15358582428140938</v>
      </c>
      <c r="E131" s="162">
        <f>E91*10000/E62</f>
        <v>0.13870994349665697</v>
      </c>
      <c r="F131" s="162">
        <f>F91*10000/F62</f>
        <v>0.17646783618885387</v>
      </c>
      <c r="G131" s="162">
        <f>AVERAGE(C131:E131)</f>
        <v>0.13484045664986244</v>
      </c>
      <c r="H131" s="162">
        <f>STDEV(C131:E131)</f>
        <v>0.020949861326222764</v>
      </c>
      <c r="I131" s="162">
        <f>(B131*B4+C131*C4+D131*D4+E131*E4+F131*F4)/SUM(B4:F4)</f>
        <v>0.14478519759405342</v>
      </c>
    </row>
    <row r="132" spans="1:9" ht="12.75">
      <c r="A132" s="162" t="s">
        <v>219</v>
      </c>
      <c r="B132" s="162">
        <f>B92*10000/B62</f>
        <v>0.07443756363727665</v>
      </c>
      <c r="C132" s="162">
        <f>C92*10000/C62</f>
        <v>0.0436545894416819</v>
      </c>
      <c r="D132" s="162">
        <f>D92*10000/D62</f>
        <v>0.044581522728140394</v>
      </c>
      <c r="E132" s="162">
        <f>E92*10000/E62</f>
        <v>0.0301569507559091</v>
      </c>
      <c r="F132" s="162">
        <f>F92*10000/F62</f>
        <v>0.03570106829572879</v>
      </c>
      <c r="G132" s="162">
        <f>AVERAGE(C132:E132)</f>
        <v>0.039464354308577136</v>
      </c>
      <c r="H132" s="162">
        <f>STDEV(C132:E132)</f>
        <v>0.008073761329055323</v>
      </c>
      <c r="I132" s="162">
        <f>(B132*B4+C132*C4+D132*D4+E132*E4+F132*F4)/SUM(B4:F4)</f>
        <v>0.04400771852687765</v>
      </c>
    </row>
    <row r="133" spans="1:9" ht="12.75">
      <c r="A133" s="162" t="s">
        <v>220</v>
      </c>
      <c r="B133" s="162">
        <f>B93*10000/B62</f>
        <v>-0.10535675738575556</v>
      </c>
      <c r="C133" s="162">
        <f>C93*10000/C62</f>
        <v>-0.099295754996278</v>
      </c>
      <c r="D133" s="162">
        <f>D93*10000/D62</f>
        <v>-0.09474312636114117</v>
      </c>
      <c r="E133" s="162">
        <f>E93*10000/E62</f>
        <v>-0.10064845971401115</v>
      </c>
      <c r="F133" s="162">
        <f>F93*10000/F62</f>
        <v>-0.07636556160087475</v>
      </c>
      <c r="G133" s="162">
        <f>AVERAGE(C133:E133)</f>
        <v>-0.09822911369047678</v>
      </c>
      <c r="H133" s="162">
        <f>STDEV(C133:E133)</f>
        <v>0.003093789465777968</v>
      </c>
      <c r="I133" s="162">
        <f>(B133*B4+C133*C4+D133*D4+E133*E4+F133*F4)/SUM(B4:F4)</f>
        <v>-0.09633536066554838</v>
      </c>
    </row>
    <row r="134" spans="1:9" ht="12.75">
      <c r="A134" s="162" t="s">
        <v>221</v>
      </c>
      <c r="B134" s="162">
        <f>B94*10000/B62</f>
        <v>-0.012247500330792173</v>
      </c>
      <c r="C134" s="162">
        <f>C94*10000/C62</f>
        <v>0.0010021176922042562</v>
      </c>
      <c r="D134" s="162">
        <f>D94*10000/D62</f>
        <v>-0.001999131270111175</v>
      </c>
      <c r="E134" s="162">
        <f>E94*10000/E62</f>
        <v>0.010425444516423597</v>
      </c>
      <c r="F134" s="162">
        <f>F94*10000/F62</f>
        <v>-0.021945587669005152</v>
      </c>
      <c r="G134" s="162">
        <f>AVERAGE(C134:E134)</f>
        <v>0.003142810312838893</v>
      </c>
      <c r="H134" s="162">
        <f>STDEV(C134:E134)</f>
        <v>0.006483011996045221</v>
      </c>
      <c r="I134" s="162">
        <f>(B134*B4+C134*C4+D134*D4+E134*E4+F134*F4)/SUM(B4:F4)</f>
        <v>-0.0024313083399905675</v>
      </c>
    </row>
    <row r="135" spans="1:9" ht="12.75">
      <c r="A135" s="162" t="s">
        <v>222</v>
      </c>
      <c r="B135" s="162">
        <f>B95*10000/B62</f>
        <v>-0.00498298178245865</v>
      </c>
      <c r="C135" s="162">
        <f>C95*10000/C62</f>
        <v>-0.0046886698009103245</v>
      </c>
      <c r="D135" s="162">
        <f>D95*10000/D62</f>
        <v>-0.0006921344826632349</v>
      </c>
      <c r="E135" s="162">
        <f>E95*10000/E62</f>
        <v>-0.002669695265817011</v>
      </c>
      <c r="F135" s="162">
        <f>F95*10000/F62</f>
        <v>0.0015028985707336543</v>
      </c>
      <c r="G135" s="162">
        <f>AVERAGE(C135:E135)</f>
        <v>-0.002683499849796857</v>
      </c>
      <c r="H135" s="162">
        <f>STDEV(C135:E135)</f>
        <v>0.0019983034210057375</v>
      </c>
      <c r="I135" s="162">
        <f>(B135*B4+C135*C4+D135*D4+E135*E4+F135*F4)/SUM(B4:F4)</f>
        <v>-0.0024558504970784148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2003-03-14T12:18:25Z</cp:lastPrinted>
  <dcterms:created xsi:type="dcterms:W3CDTF">1999-06-17T15:15:05Z</dcterms:created>
  <dcterms:modified xsi:type="dcterms:W3CDTF">2003-09-26T12:34:10Z</dcterms:modified>
  <cp:category/>
  <cp:version/>
  <cp:contentType/>
  <cp:contentStatus/>
</cp:coreProperties>
</file>