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2" activeTab="7"/>
  </bookViews>
  <sheets>
    <sheet name="Sommaire" sheetId="1" r:id="rId1"/>
    <sheet name="HCMQAP025_pos1ap2" sheetId="2" r:id="rId2"/>
    <sheet name="HCMQAP025_pos2ap2" sheetId="3" r:id="rId3"/>
    <sheet name="HCMQAP025_pos3ap2" sheetId="4" r:id="rId4"/>
    <sheet name="HCMQAP025_pos4ap2" sheetId="5" r:id="rId5"/>
    <sheet name="HCMQAP025_pos5ap2" sheetId="6" r:id="rId6"/>
    <sheet name="Lmag_hcmqap" sheetId="7" r:id="rId7"/>
    <sheet name="Result_HCMQAP" sheetId="8" r:id="rId8"/>
  </sheets>
  <definedNames>
    <definedName name="_xlnm.Print_Area" localSheetId="1">'HCMQAP025_pos1ap2'!$A$1:$N$28</definedName>
    <definedName name="_xlnm.Print_Area" localSheetId="2">'HCMQAP025_pos2ap2'!$A$1:$N$28</definedName>
    <definedName name="_xlnm.Print_Area" localSheetId="3">'HCMQAP025_pos3ap2'!$A$1:$N$28</definedName>
    <definedName name="_xlnm.Print_Area" localSheetId="4">'HCMQAP025_pos4ap2'!$A$1:$N$28</definedName>
    <definedName name="_xlnm.Print_Area" localSheetId="5">'HCMQAP025_pos5ap2'!$A$1:$N$28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<sst xmlns="http://schemas.openxmlformats.org/spreadsheetml/2006/main" count="510" uniqueCount="193">
  <si>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</si>
  <si>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</si>
  <si>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</si>
  <si>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</si>
  <si>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</si>
  <si>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</si>
  <si>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</si>
  <si>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</si>
  <si>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</si>
  <si>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</si>
  <si>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</si>
  <si>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</si>
  <si>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</si>
  <si>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</si>
  <si>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</si>
  <si>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hcmqap025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</si>
  <si>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</si>
  <si>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</si>
  <si>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</si>
  <si>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</si>
  <si>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</si>
  <si>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</si>
  <si>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</si>
  <si>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</si>
  <si>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</si>
  <si>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</si>
  <si>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</si>
  <si>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</si>
  <si>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</si>
  <si>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</si>
  <si>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</si>
  <si>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</si>
  <si>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</si>
  <si>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</si>
  <si>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</si>
  <si>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</si>
  <si>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</si>
  <si>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</si>
  <si>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</si>
  <si>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</si>
  <si>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</si>
  <si>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</si>
  <si>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</si>
  <si>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</si>
  <si>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</si>
  <si>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</si>
  <si>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</si>
  <si>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</si>
  <si>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</si>
  <si>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</si>
  <si>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</si>
  <si>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</si>
  <si>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</si>
  <si>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</si>
  <si>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</si>
  <si>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</si>
  <si>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</si>
  <si>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</si>
  <si>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</si>
  <si>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-2.26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</si>
  <si>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</si>
  <si>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</si>
  <si>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</si>
  <si>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</si>
  <si>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</si>
  <si>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</si>
  <si>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</si>
  <si>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</si>
  <si>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HCMQAP025_pos1ap2</t>
  </si>
  <si>
    <t>14/03/2003</t>
  </si>
  <si>
    <t>±12.5</t>
  </si>
  <si>
    <t>THCMQAP025_pos1ap2.xls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</si>
  <si>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-3.759 mT)</t>
    </r>
  </si>
  <si>
    <t>HCMQAP025_pos2ap2</t>
  </si>
  <si>
    <t>THCMQAP025_pos2ap2.xls</t>
  </si>
  <si>
    <t>HCMQAP025_pos3ap2</t>
  </si>
  <si>
    <t>THCMQAP025_pos3ap2.xls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</si>
  <si>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 mT)</t>
    </r>
  </si>
  <si>
    <t>HCMQAP025_pos4ap2</t>
  </si>
  <si>
    <t>THCMQAP025_pos4ap2.xls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</si>
  <si>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-2.086 mT)</t>
    </r>
  </si>
  <si>
    <t>HCMQAP025_pos5ap2</t>
  </si>
  <si>
    <t>THCMQAP025_pos5ap2.xls</t>
  </si>
  <si>
    <t>Sommaire : Valeurs intégrales calculées avec les fichiers: HCMQAP025_pos1ap2+HCMQAP025_pos2ap2+HCMQAP025_pos3ap2+HCMQAP025_pos4ap2+HCMQAP025_pos5ap2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</si>
  <si>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</si>
  <si>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</si>
  <si>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</si>
  <si>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</si>
  <si>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</si>
  <si>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</si>
  <si>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</si>
  <si>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</si>
  <si>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</si>
  <si>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</si>
  <si>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</si>
  <si>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</si>
  <si>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</si>
  <si>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</si>
  <si>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</si>
  <si>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</si>
  <si>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</si>
  <si>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</si>
  <si>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</si>
  <si>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</si>
  <si>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</si>
  <si>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</si>
  <si>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</si>
  <si>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</si>
  <si>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</si>
  <si>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</si>
  <si>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</si>
  <si>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</si>
  <si>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</si>
  <si>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</si>
  <si>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</si>
  <si>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</si>
  <si>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</si>
  <si>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</si>
  <si>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</si>
  <si>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</si>
  <si>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</si>
  <si>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</si>
  <si>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</si>
  <si>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</si>
  <si>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</si>
  <si>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</si>
  <si>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</si>
  <si>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=-3.759</t>
    </r>
  </si>
  <si>
    <t>Gradient (T/m)</t>
  </si>
  <si>
    <t xml:space="preserve"> Fri 14/03/2003       18:21:21</t>
  </si>
  <si>
    <t>LISSNER</t>
  </si>
  <si>
    <t>HCMQAP025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</si>
  <si>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</si>
  <si>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</si>
  <si>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</si>
  <si>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</si>
  <si>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</si>
  <si>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</si>
  <si>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</si>
  <si>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</si>
  <si>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</si>
  <si>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b6*</t>
  </si>
  <si>
    <t>b12*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</si>
  <si>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</si>
  <si>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</si>
  <si>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</si>
  <si>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</si>
  <si>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</si>
  <si>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</si>
  <si>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</si>
  <si>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</si>
  <si>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</si>
  <si>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NOT-ACCEPTED</t>
  </si>
  <si>
    <t>Dx corrected</t>
  </si>
  <si>
    <t>Dy corrected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</si>
  <si>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</si>
  <si>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</si>
  <si>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</si>
  <si>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</si>
  <si>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</si>
  <si>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</si>
  <si>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</si>
  <si>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</si>
  <si>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</si>
  <si>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</si>
  <si>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</si>
  <si>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</si>
  <si>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</si>
  <si>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</si>
  <si>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</si>
  <si>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</si>
  <si>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</si>
  <si>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</si>
  <si>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</si>
  <si>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</si>
  <si>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</si>
  <si>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</si>
  <si>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</si>
  <si>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</si>
  <si>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</si>
  <si>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</si>
  <si>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</si>
  <si>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</si>
  <si>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</si>
  <si>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</si>
  <si>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</si>
  <si>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</si>
  <si>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</si>
  <si>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</si>
  <si>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</si>
  <si>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</si>
  <si>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</si>
  <si>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Integrals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</si>
</sst>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0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3" fontId="3" fillId="4" borderId="1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4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25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-2.9808128</c:v>
                </c:pt>
                <c:pt idx="1">
                  <c:v>-1.3696784000000002</c:v>
                </c:pt>
                <c:pt idx="2">
                  <c:v>-1.4723123999999999</c:v>
                </c:pt>
                <c:pt idx="3">
                  <c:v>-2.5033111</c:v>
                </c:pt>
                <c:pt idx="4">
                  <c:v>-3.4103077999999996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-2.624447</c:v>
                </c:pt>
                <c:pt idx="1">
                  <c:v>-1.14659602</c:v>
                </c:pt>
                <c:pt idx="2">
                  <c:v>1.11711691</c:v>
                </c:pt>
                <c:pt idx="3">
                  <c:v>0.97852438</c:v>
                </c:pt>
                <c:pt idx="4">
                  <c:v>8.3825192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4.6015401</c:v>
                </c:pt>
                <c:pt idx="1">
                  <c:v>5.290413200000001</c:v>
                </c:pt>
                <c:pt idx="2">
                  <c:v>5.3895111</c:v>
                </c:pt>
                <c:pt idx="3">
                  <c:v>4.957652</c:v>
                </c:pt>
                <c:pt idx="4">
                  <c:v>15.570549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0.8982215200000001</c:v>
                </c:pt>
                <c:pt idx="1">
                  <c:v>0.3814672499999999</c:v>
                </c:pt>
                <c:pt idx="2">
                  <c:v>0.23628795</c:v>
                </c:pt>
                <c:pt idx="3">
                  <c:v>0.210733995</c:v>
                </c:pt>
                <c:pt idx="4">
                  <c:v>2.5113054999999997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-0.36840857000000005</c:v>
                </c:pt>
                <c:pt idx="1">
                  <c:v>-0.05182861299999999</c:v>
                </c:pt>
                <c:pt idx="2">
                  <c:v>-0.014039995</c:v>
                </c:pt>
                <c:pt idx="3">
                  <c:v>-0.056057082999999994</c:v>
                </c:pt>
                <c:pt idx="4">
                  <c:v>-0.23847162000000002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0.07072313100000001</c:v>
                </c:pt>
                <c:pt idx="1">
                  <c:v>0.076126255</c:v>
                </c:pt>
                <c:pt idx="2">
                  <c:v>0.045326102</c:v>
                </c:pt>
                <c:pt idx="3">
                  <c:v>0.0059337769999999995</c:v>
                </c:pt>
                <c:pt idx="4">
                  <c:v>0.22737</c:v>
                </c:pt>
              </c:numCache>
            </c:numRef>
          </c:val>
          <c:smooth val="0"/>
        </c:ser>
        <c:marker val="1"/>
        <c:axId val="9720760"/>
        <c:axId val="20377977"/>
      </c:lineChart>
      <c:catAx>
        <c:axId val="97207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0377977"/>
        <c:crosses val="autoZero"/>
        <c:auto val="1"/>
        <c:lblOffset val="100"/>
        <c:noMultiLvlLbl val="0"/>
      </c:catAx>
      <c:valAx>
        <c:axId val="20377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972076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123825</xdr:rowOff>
    </xdr:from>
    <xdr:to>
      <xdr:col>7</xdr:col>
      <xdr:colOff>19050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171450" y="5943600"/>
        <a:ext cx="5381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1</v>
      </c>
      <c r="F2" s="26"/>
      <c r="G2" s="26" t="s">
        <v>68</v>
      </c>
      <c r="H2" s="25">
        <v>1489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1489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75</v>
      </c>
      <c r="H4" s="25">
        <v>1489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78</v>
      </c>
      <c r="H5" s="25">
        <v>1489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5</v>
      </c>
      <c r="F6" s="26"/>
      <c r="G6" s="26" t="s">
        <v>81</v>
      </c>
      <c r="H6" s="25">
        <v>1489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7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3.2233415716E-05</v>
      </c>
      <c r="L2" s="54">
        <v>1.563820709523267E-07</v>
      </c>
      <c r="M2" s="54">
        <v>0.00013035523999999998</v>
      </c>
      <c r="N2" s="55">
        <v>1.1474886668545783E-07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-3.1970292284E-05</v>
      </c>
      <c r="L3" s="54">
        <v>1.257178915536995E-07</v>
      </c>
      <c r="M3" s="54">
        <v>1.3675379999999998E-05</v>
      </c>
      <c r="N3" s="55">
        <v>1.1526703605121482E-07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-0.002260464832986254</v>
      </c>
      <c r="L4" s="54">
        <v>4.879736308015527E-06</v>
      </c>
      <c r="M4" s="54">
        <v>5.639805117602302E-08</v>
      </c>
      <c r="N4" s="55">
        <v>-1.079364</v>
      </c>
    </row>
    <row r="5" spans="1:14" ht="15" customHeight="1" thickBot="1">
      <c r="A5" t="s">
        <v>18</v>
      </c>
      <c r="B5" s="58">
        <v>37694.74290509259</v>
      </c>
      <c r="D5" s="59"/>
      <c r="E5" s="60" t="s">
        <v>59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1489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-2.9808128</v>
      </c>
      <c r="E8" s="77">
        <v>0.01578332456936691</v>
      </c>
      <c r="F8" s="77">
        <v>-2.624447</v>
      </c>
      <c r="G8" s="77">
        <v>0.02689871272012048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-0.799941</v>
      </c>
      <c r="E9" s="79">
        <v>0.01080635560348622</v>
      </c>
      <c r="F9" s="79">
        <v>-0.9937217</v>
      </c>
      <c r="G9" s="79">
        <v>0.02565106428226614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-0.193403194</v>
      </c>
      <c r="E10" s="79">
        <v>0.012446997467384816</v>
      </c>
      <c r="F10" s="83">
        <v>-3.5488461</v>
      </c>
      <c r="G10" s="79">
        <v>0.01078029124559809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1</v>
      </c>
      <c r="D11" s="76">
        <v>4.6015401</v>
      </c>
      <c r="E11" s="77">
        <v>0.006024438342121477</v>
      </c>
      <c r="F11" s="77">
        <v>0.8982215200000001</v>
      </c>
      <c r="G11" s="77">
        <v>0.01855172548151124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-0.26771298000000004</v>
      </c>
      <c r="E12" s="79">
        <v>0.010149062023782875</v>
      </c>
      <c r="F12" s="79">
        <v>-0.075297024</v>
      </c>
      <c r="G12" s="79">
        <v>0.0026419175667691816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23.013306</v>
      </c>
      <c r="D13" s="82">
        <v>0.16730783</v>
      </c>
      <c r="E13" s="79">
        <v>0.002643389512653761</v>
      </c>
      <c r="F13" s="79">
        <v>-0.20380914</v>
      </c>
      <c r="G13" s="79">
        <v>0.00412558483156222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0.13343488</v>
      </c>
      <c r="E14" s="79">
        <v>0.0021514987800600803</v>
      </c>
      <c r="F14" s="79">
        <v>0.34739814</v>
      </c>
      <c r="G14" s="79">
        <v>0.0029672652219475165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-0.36840857000000005</v>
      </c>
      <c r="E15" s="77">
        <v>0.0034620951635633054</v>
      </c>
      <c r="F15" s="77">
        <v>0.07072313100000001</v>
      </c>
      <c r="G15" s="77">
        <v>0.004552780124498024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12.5045</v>
      </c>
      <c r="D16" s="82">
        <v>-0.052118429</v>
      </c>
      <c r="E16" s="79">
        <v>0.00438973551335429</v>
      </c>
      <c r="F16" s="79">
        <v>-0.05845823299999999</v>
      </c>
      <c r="G16" s="79">
        <v>0.0020695138733641955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0.29899999499320984</v>
      </c>
      <c r="D17" s="86">
        <v>0.16763132</v>
      </c>
      <c r="E17" s="79">
        <v>0.002596149921825738</v>
      </c>
      <c r="F17" s="79">
        <v>-0.072581331</v>
      </c>
      <c r="G17" s="79">
        <v>0.0031190213886722277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-5.085999965667725</v>
      </c>
      <c r="D18" s="82">
        <v>0.036487641</v>
      </c>
      <c r="E18" s="79">
        <v>0.002198069301246883</v>
      </c>
      <c r="F18" s="83">
        <v>0.19837559</v>
      </c>
      <c r="G18" s="79">
        <v>0.0017655485267798277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0.07999999821186066</v>
      </c>
      <c r="D19" s="86">
        <v>-0.19367293000000002</v>
      </c>
      <c r="E19" s="79">
        <v>0.0017307886585567972</v>
      </c>
      <c r="F19" s="79">
        <v>-0.007936347569999998</v>
      </c>
      <c r="G19" s="79">
        <v>0.002897916773153085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0.24026389999999997</v>
      </c>
      <c r="D20" s="88">
        <v>0.00116258859</v>
      </c>
      <c r="E20" s="89">
        <v>0.0010571736684573646</v>
      </c>
      <c r="F20" s="89">
        <v>-0.00235049057</v>
      </c>
      <c r="G20" s="89">
        <v>0.0013149472146603933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0.9808495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-0.0618430539949516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-2.2604700999999996</v>
      </c>
      <c r="I25" s="101" t="s">
        <v>49</v>
      </c>
      <c r="J25" s="102"/>
      <c r="K25" s="101"/>
      <c r="L25" s="104">
        <v>4.688387056429868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3.971519483076073</v>
      </c>
      <c r="I26" s="106" t="s">
        <v>53</v>
      </c>
      <c r="J26" s="107"/>
      <c r="K26" s="106"/>
      <c r="L26" s="109">
        <v>0.375135489800536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HCMQAP025_pos1ap2res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-2.800743E-06</v>
      </c>
      <c r="L2" s="54">
        <v>1.0144235824349212E-07</v>
      </c>
      <c r="M2" s="54">
        <v>0.00019655822</v>
      </c>
      <c r="N2" s="55">
        <v>1.761241681349778E-07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-2.9502273E-05</v>
      </c>
      <c r="L3" s="54">
        <v>4.262309216949694E-08</v>
      </c>
      <c r="M3" s="54">
        <v>1.2072940000000004E-05</v>
      </c>
      <c r="N3" s="55">
        <v>1.3440559288954698E-07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-0.0037593189107820177</v>
      </c>
      <c r="L4" s="54">
        <v>3.0704589871805185E-05</v>
      </c>
      <c r="M4" s="54">
        <v>8.423808826191415E-08</v>
      </c>
      <c r="N4" s="55">
        <v>-4.083706100000001</v>
      </c>
    </row>
    <row r="5" spans="1:14" ht="15" customHeight="1" thickBot="1">
      <c r="A5" t="s">
        <v>18</v>
      </c>
      <c r="B5" s="58">
        <v>37694.74752314815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1489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-1.3696784000000002</v>
      </c>
      <c r="E8" s="77">
        <v>0.010997061636608442</v>
      </c>
      <c r="F8" s="77">
        <v>-1.14659602</v>
      </c>
      <c r="G8" s="77">
        <v>0.011217877150534624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-0.45125025</v>
      </c>
      <c r="E9" s="79">
        <v>0.005367915353279348</v>
      </c>
      <c r="F9" s="79">
        <v>-0.82172676</v>
      </c>
      <c r="G9" s="79">
        <v>0.021618866564589598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-0.016527057</v>
      </c>
      <c r="E10" s="79">
        <v>0.0038159343049266443</v>
      </c>
      <c r="F10" s="83">
        <v>-2.956048</v>
      </c>
      <c r="G10" s="79">
        <v>0.002420799620145128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2</v>
      </c>
      <c r="D11" s="76">
        <v>5.290413200000001</v>
      </c>
      <c r="E11" s="77">
        <v>0.006506177545599062</v>
      </c>
      <c r="F11" s="77">
        <v>0.3814672499999999</v>
      </c>
      <c r="G11" s="77">
        <v>0.006232925662242747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-0.18052410000000002</v>
      </c>
      <c r="E12" s="79">
        <v>0.006643602622899695</v>
      </c>
      <c r="F12" s="79">
        <v>0.0166095614</v>
      </c>
      <c r="G12" s="79">
        <v>0.0026909229319267676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22.912598</v>
      </c>
      <c r="D13" s="82">
        <v>0.03366940784</v>
      </c>
      <c r="E13" s="79">
        <v>0.0013906853392470161</v>
      </c>
      <c r="F13" s="79">
        <v>-0.09777495500000001</v>
      </c>
      <c r="G13" s="79">
        <v>0.0022084621581764403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0.0318521457</v>
      </c>
      <c r="E14" s="79">
        <v>0.002506516124932317</v>
      </c>
      <c r="F14" s="79">
        <v>0.061158796800000005</v>
      </c>
      <c r="G14" s="79">
        <v>0.0020486092476420656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-0.05182861299999999</v>
      </c>
      <c r="E15" s="77">
        <v>0.002457986691364857</v>
      </c>
      <c r="F15" s="77">
        <v>0.076126255</v>
      </c>
      <c r="G15" s="77">
        <v>0.0013237059436516797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12.5045</v>
      </c>
      <c r="D16" s="82">
        <v>0.006486478200000001</v>
      </c>
      <c r="E16" s="79">
        <v>0.0017503297057808688</v>
      </c>
      <c r="F16" s="79">
        <v>-0.029529483000000002</v>
      </c>
      <c r="G16" s="79">
        <v>0.0018324732836104444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-0.2549999952316284</v>
      </c>
      <c r="D17" s="82">
        <v>0.13253756</v>
      </c>
      <c r="E17" s="79">
        <v>0.002260070153644832</v>
      </c>
      <c r="F17" s="79">
        <v>-0.0011396185</v>
      </c>
      <c r="G17" s="79">
        <v>0.0024393159299578647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33.06100082397461</v>
      </c>
      <c r="D18" s="82">
        <v>-0.0005432091</v>
      </c>
      <c r="E18" s="79">
        <v>0.0008668797867289557</v>
      </c>
      <c r="F18" s="83">
        <v>0.16396943999999997</v>
      </c>
      <c r="G18" s="79">
        <v>0.001894540321926239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-0.4180000126361847</v>
      </c>
      <c r="D19" s="86">
        <v>-0.18284951</v>
      </c>
      <c r="E19" s="79">
        <v>0.0006664738640063976</v>
      </c>
      <c r="F19" s="79">
        <v>0.00305953476</v>
      </c>
      <c r="G19" s="79">
        <v>0.0009366258313725144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-0.019918500000000006</v>
      </c>
      <c r="D20" s="88">
        <v>0.0033455946700000003</v>
      </c>
      <c r="E20" s="89">
        <v>0.0009634484069275135</v>
      </c>
      <c r="F20" s="89">
        <v>0.00029733776000000006</v>
      </c>
      <c r="G20" s="89">
        <v>0.0006478978035780261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0.8886861000000001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-0.23397932193570775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-3.7594443</v>
      </c>
      <c r="I25" s="101" t="s">
        <v>49</v>
      </c>
      <c r="J25" s="102"/>
      <c r="K25" s="101"/>
      <c r="L25" s="104">
        <v>5.304148290683134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1.7862534401664285</v>
      </c>
      <c r="I26" s="106" t="s">
        <v>53</v>
      </c>
      <c r="J26" s="107"/>
      <c r="K26" s="106"/>
      <c r="L26" s="109">
        <v>0.0920945808711283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HCMQAP025_pos2ap2res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3.0333076899999995E-05</v>
      </c>
      <c r="L2" s="54">
        <v>8.014573305560378E-08</v>
      </c>
      <c r="M2" s="54">
        <v>0.00018715489999999999</v>
      </c>
      <c r="N2" s="55">
        <v>1.5675576222055596E-07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-2.8322259099999998E-05</v>
      </c>
      <c r="L3" s="54">
        <v>1.2910378988855772E-07</v>
      </c>
      <c r="M3" s="54">
        <v>1.0864419999999999E-05</v>
      </c>
      <c r="N3" s="55">
        <v>1.6801071572970806E-07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-0.003758618944910361</v>
      </c>
      <c r="L4" s="54">
        <v>6.354100484670943E-05</v>
      </c>
      <c r="M4" s="54">
        <v>3.163859190559793E-08</v>
      </c>
      <c r="N4" s="55">
        <v>-8.4519013</v>
      </c>
    </row>
    <row r="5" spans="1:14" ht="15" customHeight="1" thickBot="1">
      <c r="A5" t="s">
        <v>18</v>
      </c>
      <c r="B5" s="58">
        <v>37694.7521412037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1489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-1.4723123999999999</v>
      </c>
      <c r="E8" s="77">
        <v>0.015798110787052153</v>
      </c>
      <c r="F8" s="77">
        <v>1.11711691</v>
      </c>
      <c r="G8" s="77">
        <v>0.020668011505451892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-0.18262357</v>
      </c>
      <c r="E9" s="79">
        <v>0.013895828188222256</v>
      </c>
      <c r="F9" s="79">
        <v>-0.8102408799999999</v>
      </c>
      <c r="G9" s="79">
        <v>0.008973632448386223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-0.39120885000000005</v>
      </c>
      <c r="E10" s="79">
        <v>0.007662817064565317</v>
      </c>
      <c r="F10" s="79">
        <v>-2.2813689</v>
      </c>
      <c r="G10" s="79">
        <v>0.0036848252794037155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3</v>
      </c>
      <c r="D11" s="76">
        <v>5.3895111</v>
      </c>
      <c r="E11" s="77">
        <v>0.00461041345682252</v>
      </c>
      <c r="F11" s="77">
        <v>0.23628795</v>
      </c>
      <c r="G11" s="77">
        <v>0.007894566222851675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-0.23257192999999998</v>
      </c>
      <c r="E12" s="79">
        <v>0.0024565805685164846</v>
      </c>
      <c r="F12" s="79">
        <v>0.029737932099999996</v>
      </c>
      <c r="G12" s="79">
        <v>0.0038296827562056515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22.787476</v>
      </c>
      <c r="D13" s="82">
        <v>-0.00331245528</v>
      </c>
      <c r="E13" s="79">
        <v>0.005785321916920674</v>
      </c>
      <c r="F13" s="79">
        <v>-0.107404473</v>
      </c>
      <c r="G13" s="79">
        <v>0.005487188669475291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0.006819504</v>
      </c>
      <c r="E14" s="79">
        <v>0.003857639817721972</v>
      </c>
      <c r="F14" s="79">
        <v>0.035660787000000006</v>
      </c>
      <c r="G14" s="79">
        <v>0.004187954694395061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-0.014039995</v>
      </c>
      <c r="E15" s="77">
        <v>0.0018263008599352032</v>
      </c>
      <c r="F15" s="77">
        <v>0.045326102</v>
      </c>
      <c r="G15" s="77">
        <v>0.0024561740584160595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12.5045</v>
      </c>
      <c r="D16" s="82">
        <v>-0.040206793000000005</v>
      </c>
      <c r="E16" s="79">
        <v>0.0022891484986379013</v>
      </c>
      <c r="F16" s="79">
        <v>-0.028648605</v>
      </c>
      <c r="G16" s="79">
        <v>0.0022040482631625687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0.44999998807907104</v>
      </c>
      <c r="D17" s="82">
        <v>0.11182941999999998</v>
      </c>
      <c r="E17" s="79">
        <v>0.002529128798342704</v>
      </c>
      <c r="F17" s="79">
        <v>-0.04269384</v>
      </c>
      <c r="G17" s="79">
        <v>0.0018038322995833462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3.052000045776367</v>
      </c>
      <c r="D18" s="82">
        <v>0.027249116</v>
      </c>
      <c r="E18" s="79">
        <v>0.0015413116842851367</v>
      </c>
      <c r="F18" s="79">
        <v>0.14749549</v>
      </c>
      <c r="G18" s="79">
        <v>0.0021152515484927233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0.3779999911785126</v>
      </c>
      <c r="D19" s="86">
        <v>-0.17934696</v>
      </c>
      <c r="E19" s="79">
        <v>0.0007188585037443196</v>
      </c>
      <c r="F19" s="79">
        <v>-0.00082667783</v>
      </c>
      <c r="G19" s="79">
        <v>0.0010916443797899533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0.12284659999999999</v>
      </c>
      <c r="D20" s="88">
        <v>0.0005380303900000001</v>
      </c>
      <c r="E20" s="89">
        <v>0.0003731553636760571</v>
      </c>
      <c r="F20" s="89">
        <v>0.0011081882293999998</v>
      </c>
      <c r="G20" s="89">
        <v>0.0006280848367802645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0.8485571000000001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-0.48425868238694414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-3.7591560000000004</v>
      </c>
      <c r="I25" s="101" t="s">
        <v>49</v>
      </c>
      <c r="J25" s="102"/>
      <c r="K25" s="101"/>
      <c r="L25" s="104">
        <v>5.394688303538807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1.8481488018559835</v>
      </c>
      <c r="I26" s="106" t="s">
        <v>53</v>
      </c>
      <c r="J26" s="107"/>
      <c r="K26" s="106"/>
      <c r="L26" s="109">
        <v>0.04745078484192257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HCMQAP025_pos3ap2res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-4.876425E-06</v>
      </c>
      <c r="L2" s="54">
        <v>4.927050910534548E-07</v>
      </c>
      <c r="M2" s="54">
        <v>0.00018522822</v>
      </c>
      <c r="N2" s="55">
        <v>1.527872821944258E-07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-2.9006691E-05</v>
      </c>
      <c r="L3" s="54">
        <v>1.812220926213131E-07</v>
      </c>
      <c r="M3" s="54">
        <v>1.03045E-05</v>
      </c>
      <c r="N3" s="55">
        <v>1.1561678078892997E-07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-0.0037591428011202535</v>
      </c>
      <c r="L4" s="54">
        <v>6.355393918377138E-05</v>
      </c>
      <c r="M4" s="54">
        <v>1.9473106537765107E-08</v>
      </c>
      <c r="N4" s="55">
        <v>-8.4524436</v>
      </c>
    </row>
    <row r="5" spans="1:14" ht="15" customHeight="1" thickBot="1">
      <c r="A5" t="s">
        <v>18</v>
      </c>
      <c r="B5" s="58">
        <v>37694.75670138889</v>
      </c>
      <c r="D5" s="59"/>
      <c r="E5" s="60" t="s">
        <v>77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1489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-2.5033111</v>
      </c>
      <c r="E8" s="77">
        <v>0.014195377182122867</v>
      </c>
      <c r="F8" s="77">
        <v>0.97852438</v>
      </c>
      <c r="G8" s="77">
        <v>0.014335734808918078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-0.012374777</v>
      </c>
      <c r="E9" s="79">
        <v>0.019775856446815548</v>
      </c>
      <c r="F9" s="79">
        <v>-2.0103128999999997</v>
      </c>
      <c r="G9" s="79">
        <v>0.0191487203603969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0.38658875000000004</v>
      </c>
      <c r="E10" s="79">
        <v>0.01162610099917259</v>
      </c>
      <c r="F10" s="83">
        <v>-2.5168669</v>
      </c>
      <c r="G10" s="79">
        <v>0.006835742135085462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4</v>
      </c>
      <c r="D11" s="76">
        <v>4.957652</v>
      </c>
      <c r="E11" s="77">
        <v>0.0009279983796403516</v>
      </c>
      <c r="F11" s="77">
        <v>0.210733995</v>
      </c>
      <c r="G11" s="77">
        <v>0.0037773958870309186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2">
        <v>-0.25510315</v>
      </c>
      <c r="E12" s="79">
        <v>0.0017876465128758093</v>
      </c>
      <c r="F12" s="79">
        <v>-0.07682206</v>
      </c>
      <c r="G12" s="79">
        <v>0.003884610587594232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22.702027</v>
      </c>
      <c r="D13" s="82">
        <v>0.115213559</v>
      </c>
      <c r="E13" s="79">
        <v>0.0014241436939556927</v>
      </c>
      <c r="F13" s="79">
        <v>-0.2004993</v>
      </c>
      <c r="G13" s="79">
        <v>0.002193088534692426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0.0161584367</v>
      </c>
      <c r="E14" s="79">
        <v>0.0025395019834567717</v>
      </c>
      <c r="F14" s="79">
        <v>0.033145230000000005</v>
      </c>
      <c r="G14" s="79">
        <v>0.000995983790023664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-0.056057082999999994</v>
      </c>
      <c r="E15" s="77">
        <v>0.0026546421591367975</v>
      </c>
      <c r="F15" s="77">
        <v>0.0059337769999999995</v>
      </c>
      <c r="G15" s="77">
        <v>0.0016756552395125904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12.5045</v>
      </c>
      <c r="D16" s="82">
        <v>-0.01677837831</v>
      </c>
      <c r="E16" s="79">
        <v>0.0017930098383799138</v>
      </c>
      <c r="F16" s="79">
        <v>-0.039395685</v>
      </c>
      <c r="G16" s="79">
        <v>0.0019238761130281152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-0.1120000034570694</v>
      </c>
      <c r="D17" s="82">
        <v>0.10637189300000001</v>
      </c>
      <c r="E17" s="79">
        <v>0.0018348436865774213</v>
      </c>
      <c r="F17" s="79">
        <v>-0.0041397844289</v>
      </c>
      <c r="G17" s="79">
        <v>0.001567398759862301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111.38899993896484</v>
      </c>
      <c r="D18" s="82">
        <v>-0.0020669455999999995</v>
      </c>
      <c r="E18" s="79">
        <v>0.0020038692530817324</v>
      </c>
      <c r="F18" s="79">
        <v>0.14560106</v>
      </c>
      <c r="G18" s="79">
        <v>0.0011617543197261029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-0.4050000011920929</v>
      </c>
      <c r="D19" s="86">
        <v>-0.17413012</v>
      </c>
      <c r="E19" s="79">
        <v>0.0005886276536104157</v>
      </c>
      <c r="F19" s="79">
        <v>-0.00082218251</v>
      </c>
      <c r="G19" s="79">
        <v>0.0013096478325577336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-0.0362093</v>
      </c>
      <c r="D20" s="88">
        <v>-0.0009800415330000001</v>
      </c>
      <c r="E20" s="89">
        <v>0.0008032375097585796</v>
      </c>
      <c r="F20" s="89">
        <v>0.0018683810300000002</v>
      </c>
      <c r="G20" s="89">
        <v>0.001003952843131864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0.8370434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-0.48428975391441914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-3.75968</v>
      </c>
      <c r="I25" s="101" t="s">
        <v>49</v>
      </c>
      <c r="J25" s="102"/>
      <c r="K25" s="101"/>
      <c r="L25" s="104">
        <v>4.9621287941520285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2.6877642057363578</v>
      </c>
      <c r="I26" s="106" t="s">
        <v>53</v>
      </c>
      <c r="J26" s="107"/>
      <c r="K26" s="106"/>
      <c r="L26" s="109">
        <v>0.056370260456686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HCMQAP025_pos4ap2res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4.0471459699999996E-05</v>
      </c>
      <c r="L2" s="54">
        <v>2.7921674190727056E-07</v>
      </c>
      <c r="M2" s="54">
        <v>0.00013715222</v>
      </c>
      <c r="N2" s="55">
        <v>1.098709543059205E-07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-3.12308003E-05</v>
      </c>
      <c r="L3" s="54">
        <v>1.3762170205553113E-07</v>
      </c>
      <c r="M3" s="54">
        <v>9.720759999999997E-06</v>
      </c>
      <c r="N3" s="55">
        <v>1.3823416871377772E-07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-0.0020856431391284604</v>
      </c>
      <c r="L4" s="54">
        <v>4.7453013168711965E-05</v>
      </c>
      <c r="M4" s="54">
        <v>5.995032810012294E-08</v>
      </c>
      <c r="N4" s="55">
        <v>-11.374148</v>
      </c>
    </row>
    <row r="5" spans="1:14" ht="15" customHeight="1" thickBot="1">
      <c r="A5" t="s">
        <v>18</v>
      </c>
      <c r="B5" s="58">
        <v>37694.76130787037</v>
      </c>
      <c r="D5" s="59"/>
      <c r="E5" s="60" t="s">
        <v>80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1489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-3.4103077999999996</v>
      </c>
      <c r="E8" s="77">
        <v>0.018343989030783943</v>
      </c>
      <c r="F8" s="114">
        <v>8.3825192</v>
      </c>
      <c r="G8" s="77">
        <v>0.016345081827809745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6">
        <v>-3.4166829</v>
      </c>
      <c r="E9" s="79">
        <v>0.02352298441822228</v>
      </c>
      <c r="F9" s="79">
        <v>-1.35266164</v>
      </c>
      <c r="G9" s="79">
        <v>0.0268777899442935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-1.5626192499999998</v>
      </c>
      <c r="E10" s="79">
        <v>0.0102402630781051</v>
      </c>
      <c r="F10" s="83">
        <v>-11.197959</v>
      </c>
      <c r="G10" s="79">
        <v>0.01509393335063403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5</v>
      </c>
      <c r="D11" s="115">
        <v>15.570549</v>
      </c>
      <c r="E11" s="77">
        <v>0.013325761291029217</v>
      </c>
      <c r="F11" s="114">
        <v>2.5113054999999997</v>
      </c>
      <c r="G11" s="77">
        <v>0.010608750030049748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4">
        <v>0.7499</v>
      </c>
      <c r="D12" s="86">
        <v>-0.74709661</v>
      </c>
      <c r="E12" s="79">
        <v>0.00785154995987939</v>
      </c>
      <c r="F12" s="79">
        <v>0.47751571000000004</v>
      </c>
      <c r="G12" s="79">
        <v>0.005356863353995186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22.668458</v>
      </c>
      <c r="D13" s="82">
        <v>0.07581687881999999</v>
      </c>
      <c r="E13" s="79">
        <v>0.006257171181873895</v>
      </c>
      <c r="F13" s="83">
        <v>-0.5092165000000001</v>
      </c>
      <c r="G13" s="79">
        <v>0.005609148533238828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5">
        <v>12.5</v>
      </c>
      <c r="D14" s="82">
        <v>0.34642059000000003</v>
      </c>
      <c r="E14" s="79">
        <v>0.006461136367650573</v>
      </c>
      <c r="F14" s="79">
        <v>0.24856974000000004</v>
      </c>
      <c r="G14" s="79">
        <v>0.006591623567103002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-0.23847162000000002</v>
      </c>
      <c r="E15" s="77">
        <v>0.007601906055562615</v>
      </c>
      <c r="F15" s="77">
        <v>0.22737</v>
      </c>
      <c r="G15" s="77">
        <v>0.0053285583718314855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12.5045</v>
      </c>
      <c r="D16" s="82">
        <v>-0.12199584300000002</v>
      </c>
      <c r="E16" s="79">
        <v>0.0031727194367302575</v>
      </c>
      <c r="F16" s="79">
        <v>0.0126454019</v>
      </c>
      <c r="G16" s="79">
        <v>0.007343809961734198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0.4000000059604645</v>
      </c>
      <c r="D17" s="82">
        <v>0.12995432</v>
      </c>
      <c r="E17" s="79">
        <v>0.0026769304325294616</v>
      </c>
      <c r="F17" s="79">
        <v>-0.082745386</v>
      </c>
      <c r="G17" s="79">
        <v>0.00301280897623377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10.680999755859375</v>
      </c>
      <c r="D18" s="82">
        <v>0.012935068000000003</v>
      </c>
      <c r="E18" s="79">
        <v>0.0018929516525991465</v>
      </c>
      <c r="F18" s="116">
        <v>0.14867173</v>
      </c>
      <c r="G18" s="79">
        <v>0.001763528760637966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0.2280000001192093</v>
      </c>
      <c r="D19" s="82">
        <v>-0.12912823</v>
      </c>
      <c r="E19" s="79">
        <v>0.0015317339085484398</v>
      </c>
      <c r="F19" s="79">
        <v>-0.021584634999999998</v>
      </c>
      <c r="G19" s="79">
        <v>0.0007807655204541454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0.3042918</v>
      </c>
      <c r="D20" s="88">
        <v>-0.008673583200000001</v>
      </c>
      <c r="E20" s="89">
        <v>0.0019303914362955362</v>
      </c>
      <c r="F20" s="89">
        <v>0.002451286854</v>
      </c>
      <c r="G20" s="89">
        <v>0.001978934231119422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1.1248413000000002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-0.6516912264171963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-2.0861829</v>
      </c>
      <c r="I25" s="101" t="s">
        <v>49</v>
      </c>
      <c r="J25" s="102"/>
      <c r="K25" s="101"/>
      <c r="L25" s="104">
        <v>15.771767544436205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9.0496865928666</v>
      </c>
      <c r="I26" s="106" t="s">
        <v>53</v>
      </c>
      <c r="J26" s="107"/>
      <c r="K26" s="106"/>
      <c r="L26" s="109">
        <v>0.32949329347564027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HCMQAP025_pos5ap2res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0" t="s">
        <v>120</v>
      </c>
      <c r="B1" s="132" t="s">
        <v>68</v>
      </c>
      <c r="C1" s="122" t="s">
        <v>73</v>
      </c>
      <c r="D1" s="122" t="s">
        <v>75</v>
      </c>
      <c r="E1" s="122" t="s">
        <v>78</v>
      </c>
      <c r="F1" s="129" t="s">
        <v>81</v>
      </c>
      <c r="G1" s="165" t="s">
        <v>121</v>
      </c>
    </row>
    <row r="2" spans="1:7" ht="13.5" thickBot="1">
      <c r="A2" s="141" t="s">
        <v>90</v>
      </c>
      <c r="B2" s="133">
        <v>-2.2604700999999996</v>
      </c>
      <c r="C2" s="124">
        <v>-3.7594443</v>
      </c>
      <c r="D2" s="124">
        <v>-3.7591560000000004</v>
      </c>
      <c r="E2" s="124">
        <v>-3.75968</v>
      </c>
      <c r="F2" s="130">
        <v>-2.0861829</v>
      </c>
      <c r="G2" s="166">
        <v>3.116735132483806</v>
      </c>
    </row>
    <row r="3" spans="1:7" ht="14.25" thickBot="1" thickTop="1">
      <c r="A3" s="149" t="s">
        <v>89</v>
      </c>
      <c r="B3" s="150" t="s">
        <v>84</v>
      </c>
      <c r="C3" s="151" t="s">
        <v>85</v>
      </c>
      <c r="D3" s="151" t="s">
        <v>86</v>
      </c>
      <c r="E3" s="151" t="s">
        <v>87</v>
      </c>
      <c r="F3" s="152" t="s">
        <v>88</v>
      </c>
      <c r="G3" s="160" t="s">
        <v>122</v>
      </c>
    </row>
    <row r="4" spans="1:7" ht="12.75">
      <c r="A4" s="146" t="s">
        <v>91</v>
      </c>
      <c r="B4" s="147">
        <v>-2.9808128</v>
      </c>
      <c r="C4" s="148">
        <v>-1.3696784000000002</v>
      </c>
      <c r="D4" s="148">
        <v>-1.4723123999999999</v>
      </c>
      <c r="E4" s="148">
        <v>-2.5033111</v>
      </c>
      <c r="F4" s="153">
        <v>-3.4103077999999996</v>
      </c>
      <c r="G4" s="161">
        <v>-2.1726873129557243</v>
      </c>
    </row>
    <row r="5" spans="1:7" ht="12.75">
      <c r="A5" s="141" t="s">
        <v>93</v>
      </c>
      <c r="B5" s="135">
        <v>-0.799941</v>
      </c>
      <c r="C5" s="119">
        <v>-0.45125025</v>
      </c>
      <c r="D5" s="119">
        <v>-0.18262357</v>
      </c>
      <c r="E5" s="119">
        <v>-0.012374777</v>
      </c>
      <c r="F5" s="154">
        <v>-3.4166829</v>
      </c>
      <c r="G5" s="162">
        <v>-0.7273985626358395</v>
      </c>
    </row>
    <row r="6" spans="1:7" ht="12.75">
      <c r="A6" s="141" t="s">
        <v>95</v>
      </c>
      <c r="B6" s="135">
        <v>-0.193403194</v>
      </c>
      <c r="C6" s="119">
        <v>-0.016527057</v>
      </c>
      <c r="D6" s="119">
        <v>-0.39120885000000005</v>
      </c>
      <c r="E6" s="119">
        <v>0.38658875000000004</v>
      </c>
      <c r="F6" s="155">
        <v>-1.5626192499999998</v>
      </c>
      <c r="G6" s="162">
        <v>-0.24168995013932948</v>
      </c>
    </row>
    <row r="7" spans="1:7" ht="12.75">
      <c r="A7" s="141" t="s">
        <v>97</v>
      </c>
      <c r="B7" s="134">
        <v>4.6015401</v>
      </c>
      <c r="C7" s="118">
        <v>5.290413200000001</v>
      </c>
      <c r="D7" s="118">
        <v>5.3895111</v>
      </c>
      <c r="E7" s="118">
        <v>4.957652</v>
      </c>
      <c r="F7" s="156">
        <v>15.570549</v>
      </c>
      <c r="G7" s="163">
        <v>6.50709137342618</v>
      </c>
    </row>
    <row r="8" spans="1:7" ht="12.75">
      <c r="A8" s="141" t="s">
        <v>99</v>
      </c>
      <c r="B8" s="135">
        <v>-0.26771298000000004</v>
      </c>
      <c r="C8" s="119">
        <v>-0.18052410000000002</v>
      </c>
      <c r="D8" s="119">
        <v>-0.23257192999999998</v>
      </c>
      <c r="E8" s="119">
        <v>-0.25510315</v>
      </c>
      <c r="F8" s="154">
        <v>-0.74709661</v>
      </c>
      <c r="G8" s="162">
        <v>-0.2992517116820318</v>
      </c>
    </row>
    <row r="9" spans="1:7" ht="12.75">
      <c r="A9" s="141" t="s">
        <v>101</v>
      </c>
      <c r="B9" s="135">
        <v>0.16730783</v>
      </c>
      <c r="C9" s="119">
        <v>0.03366940784</v>
      </c>
      <c r="D9" s="119">
        <v>-0.00331245528</v>
      </c>
      <c r="E9" s="119">
        <v>0.115213559</v>
      </c>
      <c r="F9" s="155">
        <v>0.07581687881999999</v>
      </c>
      <c r="G9" s="162">
        <v>0.06935418816063545</v>
      </c>
    </row>
    <row r="10" spans="1:7" ht="12.75">
      <c r="A10" s="141" t="s">
        <v>103</v>
      </c>
      <c r="B10" s="135">
        <v>0.13343488</v>
      </c>
      <c r="C10" s="119">
        <v>0.0318521457</v>
      </c>
      <c r="D10" s="119">
        <v>0.006819504</v>
      </c>
      <c r="E10" s="119">
        <v>0.0161584367</v>
      </c>
      <c r="F10" s="155">
        <v>0.34642059000000003</v>
      </c>
      <c r="G10" s="162">
        <v>0.07874944118119938</v>
      </c>
    </row>
    <row r="11" spans="1:7" ht="12.75">
      <c r="A11" s="141" t="s">
        <v>105</v>
      </c>
      <c r="B11" s="134">
        <v>-0.36840857000000005</v>
      </c>
      <c r="C11" s="118">
        <v>-0.05182861299999999</v>
      </c>
      <c r="D11" s="118">
        <v>-0.014039995</v>
      </c>
      <c r="E11" s="118">
        <v>-0.056057082999999994</v>
      </c>
      <c r="F11" s="157">
        <v>-0.23847162000000002</v>
      </c>
      <c r="G11" s="162">
        <v>-0.11447434350490768</v>
      </c>
    </row>
    <row r="12" spans="1:7" ht="12.75">
      <c r="A12" s="141" t="s">
        <v>107</v>
      </c>
      <c r="B12" s="135">
        <v>-0.052118429</v>
      </c>
      <c r="C12" s="119">
        <v>0.006486478200000001</v>
      </c>
      <c r="D12" s="119">
        <v>-0.040206793000000005</v>
      </c>
      <c r="E12" s="119">
        <v>-0.01677837831</v>
      </c>
      <c r="F12" s="155">
        <v>-0.12199584300000002</v>
      </c>
      <c r="G12" s="162">
        <v>-0.03597821303764172</v>
      </c>
    </row>
    <row r="13" spans="1:7" ht="12.75">
      <c r="A13" s="141" t="s">
        <v>109</v>
      </c>
      <c r="B13" s="136">
        <v>0.16763132</v>
      </c>
      <c r="C13" s="119">
        <v>0.13253756</v>
      </c>
      <c r="D13" s="119">
        <v>0.11182941999999998</v>
      </c>
      <c r="E13" s="119">
        <v>0.10637189300000001</v>
      </c>
      <c r="F13" s="155">
        <v>0.12995432</v>
      </c>
      <c r="G13" s="163">
        <v>0.12599158776379085</v>
      </c>
    </row>
    <row r="14" spans="1:7" ht="12.75">
      <c r="A14" s="141" t="s">
        <v>111</v>
      </c>
      <c r="B14" s="135">
        <v>0.036487641</v>
      </c>
      <c r="C14" s="119">
        <v>-0.0005432091</v>
      </c>
      <c r="D14" s="119">
        <v>0.027249116</v>
      </c>
      <c r="E14" s="119">
        <v>-0.0020669455999999995</v>
      </c>
      <c r="F14" s="155">
        <v>0.012935068000000003</v>
      </c>
      <c r="G14" s="162">
        <v>0.012933469526551911</v>
      </c>
    </row>
    <row r="15" spans="1:7" ht="12.75">
      <c r="A15" s="141" t="s">
        <v>113</v>
      </c>
      <c r="B15" s="136">
        <v>-0.19367293000000002</v>
      </c>
      <c r="C15" s="120">
        <v>-0.18284951</v>
      </c>
      <c r="D15" s="120">
        <v>-0.17934696</v>
      </c>
      <c r="E15" s="120">
        <v>-0.17413012</v>
      </c>
      <c r="F15" s="155">
        <v>-0.12912823</v>
      </c>
      <c r="G15" s="162">
        <v>-0.17430194413900715</v>
      </c>
    </row>
    <row r="16" spans="1:7" ht="12.75">
      <c r="A16" s="141" t="s">
        <v>115</v>
      </c>
      <c r="B16" s="135">
        <v>0.00116258859</v>
      </c>
      <c r="C16" s="119">
        <v>0.0033455946700000003</v>
      </c>
      <c r="D16" s="119">
        <v>0.0005380303900000001</v>
      </c>
      <c r="E16" s="119">
        <v>-0.0009800415330000001</v>
      </c>
      <c r="F16" s="155">
        <v>-0.008673583200000001</v>
      </c>
      <c r="G16" s="162">
        <v>-0.00029127866914272464</v>
      </c>
    </row>
    <row r="17" spans="1:7" ht="12.75">
      <c r="A17" s="141" t="s">
        <v>92</v>
      </c>
      <c r="B17" s="134">
        <v>-2.624447</v>
      </c>
      <c r="C17" s="118">
        <v>-1.14659602</v>
      </c>
      <c r="D17" s="118">
        <v>1.11711691</v>
      </c>
      <c r="E17" s="118">
        <v>0.97852438</v>
      </c>
      <c r="F17" s="156">
        <v>8.3825192</v>
      </c>
      <c r="G17" s="162">
        <v>0.9678617729242822</v>
      </c>
    </row>
    <row r="18" spans="1:7" ht="12.75">
      <c r="A18" s="141" t="s">
        <v>94</v>
      </c>
      <c r="B18" s="135">
        <v>-0.9937217</v>
      </c>
      <c r="C18" s="119">
        <v>-0.82172676</v>
      </c>
      <c r="D18" s="119">
        <v>-0.8102408799999999</v>
      </c>
      <c r="E18" s="119">
        <v>-2.0103128999999997</v>
      </c>
      <c r="F18" s="155">
        <v>-1.35266164</v>
      </c>
      <c r="G18" s="162">
        <v>-1.2007327306052482</v>
      </c>
    </row>
    <row r="19" spans="1:7" ht="12.75">
      <c r="A19" s="141" t="s">
        <v>96</v>
      </c>
      <c r="B19" s="136">
        <v>-3.5488461</v>
      </c>
      <c r="C19" s="120">
        <v>-2.956048</v>
      </c>
      <c r="D19" s="119">
        <v>-2.2813689</v>
      </c>
      <c r="E19" s="120">
        <v>-2.5168669</v>
      </c>
      <c r="F19" s="154">
        <v>-11.197959</v>
      </c>
      <c r="G19" s="163">
        <v>-3.8742427539591167</v>
      </c>
    </row>
    <row r="20" spans="1:7" ht="12.75">
      <c r="A20" s="141" t="s">
        <v>98</v>
      </c>
      <c r="B20" s="134">
        <v>0.8982215200000001</v>
      </c>
      <c r="C20" s="118">
        <v>0.3814672499999999</v>
      </c>
      <c r="D20" s="118">
        <v>0.23628795</v>
      </c>
      <c r="E20" s="118">
        <v>0.210733995</v>
      </c>
      <c r="F20" s="156">
        <v>2.5113054999999997</v>
      </c>
      <c r="G20" s="162">
        <v>0.66458434160826</v>
      </c>
    </row>
    <row r="21" spans="1:7" ht="12.75">
      <c r="A21" s="141" t="s">
        <v>100</v>
      </c>
      <c r="B21" s="135">
        <v>-0.075297024</v>
      </c>
      <c r="C21" s="119">
        <v>0.0166095614</v>
      </c>
      <c r="D21" s="119">
        <v>0.029737932099999996</v>
      </c>
      <c r="E21" s="119">
        <v>-0.07682206</v>
      </c>
      <c r="F21" s="155">
        <v>0.47751571000000004</v>
      </c>
      <c r="G21" s="162">
        <v>0.04552879093465405</v>
      </c>
    </row>
    <row r="22" spans="1:7" ht="12.75">
      <c r="A22" s="141" t="s">
        <v>102</v>
      </c>
      <c r="B22" s="135">
        <v>-0.20380914</v>
      </c>
      <c r="C22" s="119">
        <v>-0.09777495500000001</v>
      </c>
      <c r="D22" s="119">
        <v>-0.107404473</v>
      </c>
      <c r="E22" s="119">
        <v>-0.2004993</v>
      </c>
      <c r="F22" s="154">
        <v>-0.5092165000000001</v>
      </c>
      <c r="G22" s="162">
        <v>-0.19508346293938156</v>
      </c>
    </row>
    <row r="23" spans="1:7" ht="12.75">
      <c r="A23" s="141" t="s">
        <v>104</v>
      </c>
      <c r="B23" s="135">
        <v>0.34739814</v>
      </c>
      <c r="C23" s="119">
        <v>0.061158796800000005</v>
      </c>
      <c r="D23" s="119">
        <v>0.035660787000000006</v>
      </c>
      <c r="E23" s="119">
        <v>0.033145230000000005</v>
      </c>
      <c r="F23" s="155">
        <v>0.24856974000000004</v>
      </c>
      <c r="G23" s="162">
        <v>0.11471652548288638</v>
      </c>
    </row>
    <row r="24" spans="1:7" ht="12.75">
      <c r="A24" s="141" t="s">
        <v>106</v>
      </c>
      <c r="B24" s="134">
        <v>0.07072313100000001</v>
      </c>
      <c r="C24" s="118">
        <v>0.076126255</v>
      </c>
      <c r="D24" s="118">
        <v>0.045326102</v>
      </c>
      <c r="E24" s="118">
        <v>0.0059337769999999995</v>
      </c>
      <c r="F24" s="157">
        <v>0.22737</v>
      </c>
      <c r="G24" s="162">
        <v>0.07123821356845418</v>
      </c>
    </row>
    <row r="25" spans="1:7" ht="12.75">
      <c r="A25" s="141" t="s">
        <v>108</v>
      </c>
      <c r="B25" s="135">
        <v>-0.05845823299999999</v>
      </c>
      <c r="C25" s="119">
        <v>-0.029529483000000002</v>
      </c>
      <c r="D25" s="119">
        <v>-0.028648605</v>
      </c>
      <c r="E25" s="119">
        <v>-0.039395685</v>
      </c>
      <c r="F25" s="155">
        <v>0.0126454019</v>
      </c>
      <c r="G25" s="162">
        <v>-0.03024567519225203</v>
      </c>
    </row>
    <row r="26" spans="1:7" ht="12.75">
      <c r="A26" s="141" t="s">
        <v>110</v>
      </c>
      <c r="B26" s="135">
        <v>-0.072581331</v>
      </c>
      <c r="C26" s="119">
        <v>-0.0011396185</v>
      </c>
      <c r="D26" s="119">
        <v>-0.04269384</v>
      </c>
      <c r="E26" s="119">
        <v>-0.0041397844289</v>
      </c>
      <c r="F26" s="155">
        <v>-0.082745386</v>
      </c>
      <c r="G26" s="162">
        <v>-0.033090146993810764</v>
      </c>
    </row>
    <row r="27" spans="1:7" ht="12.75">
      <c r="A27" s="141" t="s">
        <v>112</v>
      </c>
      <c r="B27" s="136">
        <v>0.19837559</v>
      </c>
      <c r="C27" s="120">
        <v>0.16396943999999997</v>
      </c>
      <c r="D27" s="119">
        <v>0.14749549</v>
      </c>
      <c r="E27" s="119">
        <v>0.14560106</v>
      </c>
      <c r="F27" s="158">
        <v>0.14867173</v>
      </c>
      <c r="G27" s="163">
        <v>0.1585212806414801</v>
      </c>
    </row>
    <row r="28" spans="1:7" ht="12.75">
      <c r="A28" s="141" t="s">
        <v>114</v>
      </c>
      <c r="B28" s="135">
        <v>-0.007936347569999998</v>
      </c>
      <c r="C28" s="119">
        <v>0.00305953476</v>
      </c>
      <c r="D28" s="119">
        <v>-0.00082667783</v>
      </c>
      <c r="E28" s="119">
        <v>-0.00082218251</v>
      </c>
      <c r="F28" s="155">
        <v>-0.021584634999999998</v>
      </c>
      <c r="G28" s="162">
        <v>-0.0036906382425778775</v>
      </c>
    </row>
    <row r="29" spans="1:7" ht="13.5" thickBot="1">
      <c r="A29" s="142" t="s">
        <v>116</v>
      </c>
      <c r="B29" s="137">
        <v>-0.00235049057</v>
      </c>
      <c r="C29" s="121">
        <v>0.00029733776000000006</v>
      </c>
      <c r="D29" s="121">
        <v>0.0011081882293999998</v>
      </c>
      <c r="E29" s="121">
        <v>0.0018683810300000002</v>
      </c>
      <c r="F29" s="159">
        <v>0.002451286854</v>
      </c>
      <c r="G29" s="164">
        <v>0.000774967214327129</v>
      </c>
    </row>
    <row r="30" spans="1:7" ht="13.5" thickTop="1">
      <c r="A30" s="143" t="s">
        <v>117</v>
      </c>
      <c r="B30" s="138">
        <v>-0.0618430539949516</v>
      </c>
      <c r="C30" s="127">
        <v>-0.23397932193570775</v>
      </c>
      <c r="D30" s="127">
        <v>-0.48425868238694414</v>
      </c>
      <c r="E30" s="127">
        <v>-0.48428975391441914</v>
      </c>
      <c r="F30" s="123">
        <v>-0.6516912264171963</v>
      </c>
      <c r="G30" s="165" t="s">
        <v>128</v>
      </c>
    </row>
    <row r="31" spans="1:7" ht="13.5" thickBot="1">
      <c r="A31" s="144" t="s">
        <v>118</v>
      </c>
      <c r="B31" s="133">
        <v>23.013306</v>
      </c>
      <c r="C31" s="124">
        <v>22.912598</v>
      </c>
      <c r="D31" s="124">
        <v>22.787476</v>
      </c>
      <c r="E31" s="124">
        <v>22.702027</v>
      </c>
      <c r="F31" s="125">
        <v>22.668458</v>
      </c>
      <c r="G31" s="167">
        <v>-210</v>
      </c>
    </row>
    <row r="32" spans="1:7" ht="15.75" thickBot="1" thickTop="1">
      <c r="A32" s="145" t="s">
        <v>119</v>
      </c>
      <c r="B32" s="139">
        <v>0.18949999660253525</v>
      </c>
      <c r="C32" s="128">
        <v>-0.33650000393390656</v>
      </c>
      <c r="D32" s="128">
        <v>0.4139999896287918</v>
      </c>
      <c r="E32" s="128">
        <v>-0.25850000232458115</v>
      </c>
      <c r="F32" s="126">
        <v>0.3140000030398369</v>
      </c>
      <c r="G32" s="131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10.66015625" defaultRowHeight="12.75"/>
  <cols>
    <col min="1" max="1" width="51" style="168" bestFit="1" customWidth="1"/>
    <col min="2" max="2" width="15.66015625" style="168" bestFit="1" customWidth="1"/>
    <col min="3" max="3" width="14.83203125" style="168" bestFit="1" customWidth="1"/>
    <col min="4" max="4" width="16" style="168" bestFit="1" customWidth="1"/>
    <col min="5" max="5" width="21.33203125" style="168" bestFit="1" customWidth="1"/>
    <col min="6" max="7" width="14.83203125" style="168" bestFit="1" customWidth="1"/>
    <col min="8" max="8" width="14.16015625" style="168" bestFit="1" customWidth="1"/>
    <col min="9" max="9" width="14.83203125" style="168" bestFit="1" customWidth="1"/>
    <col min="10" max="10" width="6.33203125" style="168" bestFit="1" customWidth="1"/>
    <col min="11" max="11" width="15" style="168" bestFit="1" customWidth="1"/>
    <col min="12" max="16384" width="10.66015625" style="168" customWidth="1"/>
  </cols>
  <sheetData>
    <row r="1" spans="1:5" ht="12.75">
      <c r="A1" s="168" t="s">
        <v>129</v>
      </c>
      <c r="B1" s="168" t="s">
        <v>130</v>
      </c>
      <c r="C1" s="168" t="s">
        <v>131</v>
      </c>
      <c r="D1" s="168" t="s">
        <v>132</v>
      </c>
      <c r="E1" s="168" t="s">
        <v>133</v>
      </c>
    </row>
    <row r="3" spans="1:8" ht="12.75">
      <c r="A3" s="168" t="s">
        <v>134</v>
      </c>
      <c r="B3" s="168" t="s">
        <v>84</v>
      </c>
      <c r="C3" s="168" t="s">
        <v>85</v>
      </c>
      <c r="D3" s="168" t="s">
        <v>86</v>
      </c>
      <c r="E3" s="168" t="s">
        <v>87</v>
      </c>
      <c r="F3" s="168" t="s">
        <v>88</v>
      </c>
      <c r="G3" s="168" t="s">
        <v>135</v>
      </c>
      <c r="H3"/>
    </row>
    <row r="4" spans="1:8" ht="12.75">
      <c r="A4" s="168" t="s">
        <v>136</v>
      </c>
      <c r="B4" s="168">
        <v>0.00226</v>
      </c>
      <c r="C4" s="168">
        <v>0.003758</v>
      </c>
      <c r="D4" s="168">
        <v>0.003758</v>
      </c>
      <c r="E4" s="168">
        <v>0.003758</v>
      </c>
      <c r="F4" s="168">
        <v>0.002085</v>
      </c>
      <c r="G4" s="168">
        <v>0.011712</v>
      </c>
      <c r="H4"/>
    </row>
    <row r="5" spans="1:8" ht="12.75">
      <c r="A5" s="168" t="s">
        <v>137</v>
      </c>
      <c r="B5" s="168">
        <v>5.459318</v>
      </c>
      <c r="C5" s="168">
        <v>2.583499</v>
      </c>
      <c r="D5" s="168">
        <v>-1.363094</v>
      </c>
      <c r="E5" s="168">
        <v>-2.058793</v>
      </c>
      <c r="F5" s="168">
        <v>-4.389174</v>
      </c>
      <c r="G5" s="168">
        <v>-6.79106</v>
      </c>
      <c r="H5"/>
    </row>
    <row r="6" spans="1:8" ht="12.75">
      <c r="A6" s="168" t="s">
        <v>138</v>
      </c>
      <c r="B6" s="169">
        <v>-190.4357</v>
      </c>
      <c r="C6" s="169">
        <v>-43.73608</v>
      </c>
      <c r="D6" s="169">
        <v>-136.0608</v>
      </c>
      <c r="E6" s="169">
        <v>-43.52568</v>
      </c>
      <c r="F6" s="169">
        <v>-251.5438</v>
      </c>
      <c r="G6" s="169">
        <v>1071.518</v>
      </c>
      <c r="H6"/>
    </row>
    <row r="7" spans="1:8" ht="12.75">
      <c r="A7" s="168" t="s">
        <v>139</v>
      </c>
      <c r="B7" s="169">
        <v>10000</v>
      </c>
      <c r="C7" s="169">
        <v>10000</v>
      </c>
      <c r="D7" s="169">
        <v>10000</v>
      </c>
      <c r="E7" s="169">
        <v>10000</v>
      </c>
      <c r="F7" s="169">
        <v>10000</v>
      </c>
      <c r="G7" s="169">
        <v>10000</v>
      </c>
      <c r="H7"/>
    </row>
    <row r="8" spans="1:8" ht="12.75">
      <c r="A8" s="168" t="s">
        <v>91</v>
      </c>
      <c r="B8" s="169">
        <v>-2.942549</v>
      </c>
      <c r="C8" s="169">
        <v>-1.352117</v>
      </c>
      <c r="D8" s="169">
        <v>-1.476093</v>
      </c>
      <c r="E8" s="169">
        <v>-2.518866</v>
      </c>
      <c r="F8" s="169">
        <v>-3.347897</v>
      </c>
      <c r="G8" s="169">
        <v>0.9584016</v>
      </c>
      <c r="H8"/>
    </row>
    <row r="9" spans="1:8" ht="12.75">
      <c r="A9" s="168" t="s">
        <v>93</v>
      </c>
      <c r="B9" s="169">
        <v>-0.7172892</v>
      </c>
      <c r="C9" s="169">
        <v>-0.4525119</v>
      </c>
      <c r="D9" s="169">
        <v>-0.2196479</v>
      </c>
      <c r="E9" s="169">
        <v>-0.07794506</v>
      </c>
      <c r="F9" s="169">
        <v>-3.011777</v>
      </c>
      <c r="G9" s="169">
        <v>0.6863926</v>
      </c>
      <c r="H9"/>
    </row>
    <row r="10" spans="1:8" ht="12.75">
      <c r="A10" s="168" t="s">
        <v>140</v>
      </c>
      <c r="B10" s="169">
        <v>0.0782146</v>
      </c>
      <c r="C10" s="169">
        <v>-0.1534735</v>
      </c>
      <c r="D10" s="169">
        <v>-0.3577318</v>
      </c>
      <c r="E10" s="169">
        <v>0.1721219</v>
      </c>
      <c r="F10" s="169">
        <v>-0.9618814</v>
      </c>
      <c r="G10" s="169">
        <v>3.768074</v>
      </c>
      <c r="H10"/>
    </row>
    <row r="11" spans="1:8" ht="12.75">
      <c r="A11" s="168" t="s">
        <v>141</v>
      </c>
      <c r="B11" s="169">
        <v>4.554081</v>
      </c>
      <c r="C11" s="169">
        <v>5.290129</v>
      </c>
      <c r="D11" s="169">
        <v>5.38851</v>
      </c>
      <c r="E11" s="169">
        <v>4.969726</v>
      </c>
      <c r="F11" s="169">
        <v>15.54638</v>
      </c>
      <c r="G11" s="169">
        <v>6.499686</v>
      </c>
      <c r="H11"/>
    </row>
    <row r="12" spans="1:8" ht="12.75">
      <c r="A12" s="168" t="s">
        <v>99</v>
      </c>
      <c r="B12" s="169">
        <v>-0.249095</v>
      </c>
      <c r="C12" s="169">
        <v>-0.1847906</v>
      </c>
      <c r="D12" s="169">
        <v>-0.2359793</v>
      </c>
      <c r="E12" s="169">
        <v>-0.270302</v>
      </c>
      <c r="F12" s="169">
        <v>-0.6885492</v>
      </c>
      <c r="G12" s="169">
        <v>0.04469853</v>
      </c>
      <c r="H12"/>
    </row>
    <row r="13" spans="1:8" ht="12.75">
      <c r="A13" s="168" t="s">
        <v>101</v>
      </c>
      <c r="B13" s="169">
        <v>0.1645992</v>
      </c>
      <c r="C13" s="169">
        <v>0.03006057</v>
      </c>
      <c r="D13" s="169">
        <v>-0.007143154</v>
      </c>
      <c r="E13" s="169">
        <v>0.1084559</v>
      </c>
      <c r="F13" s="169">
        <v>0.06621687</v>
      </c>
      <c r="G13" s="169">
        <v>-0.06426056</v>
      </c>
      <c r="H13"/>
    </row>
    <row r="14" spans="1:8" ht="12.75">
      <c r="A14" s="168" t="s">
        <v>103</v>
      </c>
      <c r="B14" s="169">
        <v>0.08702038</v>
      </c>
      <c r="C14" s="169">
        <v>0.03705935</v>
      </c>
      <c r="D14" s="169">
        <v>0.01126568</v>
      </c>
      <c r="E14" s="169">
        <v>0.02344143</v>
      </c>
      <c r="F14" s="169">
        <v>0.3086988</v>
      </c>
      <c r="G14" s="169">
        <v>-0.1131892</v>
      </c>
      <c r="H14"/>
    </row>
    <row r="15" spans="1:8" ht="12.75">
      <c r="A15" s="168" t="s">
        <v>105</v>
      </c>
      <c r="B15" s="169">
        <v>-0.3748548</v>
      </c>
      <c r="C15" s="169">
        <v>-0.05557616</v>
      </c>
      <c r="D15" s="169">
        <v>-0.01636081</v>
      </c>
      <c r="E15" s="169">
        <v>-0.05718605</v>
      </c>
      <c r="F15" s="169">
        <v>-0.2490965</v>
      </c>
      <c r="G15" s="169">
        <v>-0.1185538</v>
      </c>
      <c r="H15"/>
    </row>
    <row r="16" spans="1:8" ht="12.75">
      <c r="A16" s="168" t="s">
        <v>107</v>
      </c>
      <c r="B16" s="169">
        <v>-0.03132286</v>
      </c>
      <c r="C16" s="169">
        <v>-0.002678822</v>
      </c>
      <c r="D16" s="169">
        <v>-0.03987545</v>
      </c>
      <c r="E16" s="169">
        <v>-0.02703678</v>
      </c>
      <c r="F16" s="169">
        <v>-0.09596231</v>
      </c>
      <c r="G16" s="169">
        <v>-0.032088</v>
      </c>
      <c r="H16"/>
    </row>
    <row r="17" spans="1:8" ht="12.75">
      <c r="A17" s="168" t="s">
        <v>142</v>
      </c>
      <c r="B17" s="169">
        <v>0.1669675</v>
      </c>
      <c r="C17" s="169">
        <v>0.1366809</v>
      </c>
      <c r="D17" s="169">
        <v>0.1191502</v>
      </c>
      <c r="E17" s="169">
        <v>0.1144436</v>
      </c>
      <c r="F17" s="169">
        <v>0.107406</v>
      </c>
      <c r="G17" s="169">
        <v>-0.127584</v>
      </c>
      <c r="H17"/>
    </row>
    <row r="18" spans="1:8" ht="12.75">
      <c r="A18" s="168" t="s">
        <v>143</v>
      </c>
      <c r="B18" s="169">
        <v>0.01571411</v>
      </c>
      <c r="C18" s="169">
        <v>-0.001403418</v>
      </c>
      <c r="D18" s="169">
        <v>0.02879243</v>
      </c>
      <c r="E18" s="169">
        <v>0.007130872</v>
      </c>
      <c r="F18" s="169">
        <v>0.01452586</v>
      </c>
      <c r="G18" s="169">
        <v>-0.1587232</v>
      </c>
      <c r="H18"/>
    </row>
    <row r="19" spans="1:8" ht="12.75">
      <c r="A19" s="168" t="s">
        <v>113</v>
      </c>
      <c r="B19" s="169">
        <v>-0.1927454</v>
      </c>
      <c r="C19" s="169">
        <v>-0.1826172</v>
      </c>
      <c r="D19" s="169">
        <v>-0.1798215</v>
      </c>
      <c r="E19" s="169">
        <v>-0.1739954</v>
      </c>
      <c r="F19" s="169">
        <v>-0.1299761</v>
      </c>
      <c r="G19" s="169">
        <v>-0.1743064</v>
      </c>
      <c r="H19"/>
    </row>
    <row r="20" spans="1:8" ht="12.75">
      <c r="A20" s="168" t="s">
        <v>115</v>
      </c>
      <c r="B20" s="169">
        <v>0.001220988</v>
      </c>
      <c r="C20" s="169">
        <v>0.003384231</v>
      </c>
      <c r="D20" s="169">
        <v>0.0006755237</v>
      </c>
      <c r="E20" s="169">
        <v>-0.001092162</v>
      </c>
      <c r="F20" s="169">
        <v>-0.008055908</v>
      </c>
      <c r="G20" s="169">
        <v>0.0009050071</v>
      </c>
      <c r="H20"/>
    </row>
    <row r="21" spans="1:8" ht="12.75">
      <c r="A21" s="168" t="s">
        <v>144</v>
      </c>
      <c r="B21" s="169">
        <v>-1114.055</v>
      </c>
      <c r="C21" s="169">
        <v>-1058.868</v>
      </c>
      <c r="D21" s="169">
        <v>-1034.036</v>
      </c>
      <c r="E21" s="169">
        <v>-1028.111</v>
      </c>
      <c r="F21" s="169">
        <v>-1193.988</v>
      </c>
      <c r="G21" s="169">
        <v>-114.869</v>
      </c>
      <c r="H21"/>
    </row>
    <row r="22" spans="1:8" ht="12.75">
      <c r="A22" s="168" t="s">
        <v>145</v>
      </c>
      <c r="B22" s="169">
        <v>109.1907</v>
      </c>
      <c r="C22" s="169">
        <v>51.67043</v>
      </c>
      <c r="D22" s="169">
        <v>-27.26195</v>
      </c>
      <c r="E22" s="169">
        <v>-41.17609</v>
      </c>
      <c r="F22" s="169">
        <v>-87.78574</v>
      </c>
      <c r="G22" s="169">
        <v>0</v>
      </c>
      <c r="H22"/>
    </row>
    <row r="23" spans="1:8" ht="12.75">
      <c r="A23" s="168" t="s">
        <v>92</v>
      </c>
      <c r="B23" s="169">
        <v>-2.703931</v>
      </c>
      <c r="C23" s="169">
        <v>-1.137643</v>
      </c>
      <c r="D23" s="169">
        <v>1.121803</v>
      </c>
      <c r="E23" s="169">
        <v>1.041478</v>
      </c>
      <c r="F23" s="169">
        <v>8.258889</v>
      </c>
      <c r="G23" s="169">
        <v>2.159242</v>
      </c>
      <c r="H23"/>
    </row>
    <row r="24" spans="1:8" ht="12.75">
      <c r="A24" s="168" t="s">
        <v>94</v>
      </c>
      <c r="B24" s="169">
        <v>-1.121814</v>
      </c>
      <c r="C24" s="169">
        <v>-0.739362</v>
      </c>
      <c r="D24" s="169">
        <v>-0.8123424</v>
      </c>
      <c r="E24" s="169">
        <v>-1.928497</v>
      </c>
      <c r="F24" s="169">
        <v>-1.870387</v>
      </c>
      <c r="G24" s="169">
        <v>1.249393</v>
      </c>
      <c r="H24"/>
    </row>
    <row r="25" spans="1:8" ht="12.75">
      <c r="A25" s="168" t="s">
        <v>96</v>
      </c>
      <c r="B25" s="169">
        <v>-3.411251</v>
      </c>
      <c r="C25" s="169">
        <v>-3.007725</v>
      </c>
      <c r="D25" s="169">
        <v>-2.378735</v>
      </c>
      <c r="E25" s="169">
        <v>-2.637325</v>
      </c>
      <c r="F25" s="169">
        <v>-10.06589</v>
      </c>
      <c r="G25" s="169">
        <v>-0.1987331</v>
      </c>
      <c r="H25"/>
    </row>
    <row r="26" spans="1:8" ht="12.75">
      <c r="A26" s="168" t="s">
        <v>98</v>
      </c>
      <c r="B26" s="169">
        <v>1.041174</v>
      </c>
      <c r="C26" s="169">
        <v>0.4657786</v>
      </c>
      <c r="D26" s="169">
        <v>0.1987302</v>
      </c>
      <c r="E26" s="169">
        <v>0.1616631</v>
      </c>
      <c r="F26" s="169">
        <v>2.085208</v>
      </c>
      <c r="G26" s="169">
        <v>0.6277446</v>
      </c>
      <c r="H26"/>
    </row>
    <row r="27" spans="1:8" ht="12.75">
      <c r="A27" s="168" t="s">
        <v>100</v>
      </c>
      <c r="B27" s="169">
        <v>-0.09177765</v>
      </c>
      <c r="C27" s="169">
        <v>0.01778142</v>
      </c>
      <c r="D27" s="169">
        <v>0.03088546</v>
      </c>
      <c r="E27" s="169">
        <v>-0.06613195</v>
      </c>
      <c r="F27" s="169">
        <v>0.4656468</v>
      </c>
      <c r="G27" s="169">
        <v>0.2942476</v>
      </c>
      <c r="H27"/>
    </row>
    <row r="28" spans="1:8" ht="12.75">
      <c r="A28" s="168" t="s">
        <v>102</v>
      </c>
      <c r="B28" s="169">
        <v>-0.1748417</v>
      </c>
      <c r="C28" s="169">
        <v>-0.103968</v>
      </c>
      <c r="D28" s="169">
        <v>-0.110111</v>
      </c>
      <c r="E28" s="169">
        <v>-0.2085868</v>
      </c>
      <c r="F28" s="169">
        <v>-0.4627755</v>
      </c>
      <c r="G28" s="169">
        <v>0.1887826</v>
      </c>
      <c r="H28"/>
    </row>
    <row r="29" spans="1:8" ht="12.75">
      <c r="A29" s="168" t="s">
        <v>104</v>
      </c>
      <c r="B29" s="169">
        <v>0.3430484</v>
      </c>
      <c r="C29" s="169">
        <v>0.05872083</v>
      </c>
      <c r="D29" s="169">
        <v>0.03764802</v>
      </c>
      <c r="E29" s="169">
        <v>0.0358939</v>
      </c>
      <c r="F29" s="169">
        <v>0.2377252</v>
      </c>
      <c r="G29" s="169">
        <v>0.07107651</v>
      </c>
      <c r="H29"/>
    </row>
    <row r="30" spans="1:8" ht="12.75">
      <c r="A30" s="168" t="s">
        <v>106</v>
      </c>
      <c r="B30" s="169">
        <v>0.04333593</v>
      </c>
      <c r="C30" s="169">
        <v>0.07725268</v>
      </c>
      <c r="D30" s="169">
        <v>0.04701413</v>
      </c>
      <c r="E30" s="169">
        <v>0.01148116</v>
      </c>
      <c r="F30" s="169">
        <v>0.2298967</v>
      </c>
      <c r="G30" s="169">
        <v>0.06962891</v>
      </c>
      <c r="H30"/>
    </row>
    <row r="31" spans="1:8" ht="12.75">
      <c r="A31" s="168" t="s">
        <v>108</v>
      </c>
      <c r="B31" s="169">
        <v>-0.06062599</v>
      </c>
      <c r="C31" s="169">
        <v>-0.03155255</v>
      </c>
      <c r="D31" s="169">
        <v>-0.03383725</v>
      </c>
      <c r="E31" s="169">
        <v>-0.04339817</v>
      </c>
      <c r="F31" s="169">
        <v>0.02139376</v>
      </c>
      <c r="G31" s="169">
        <v>0.03408902</v>
      </c>
      <c r="H31"/>
    </row>
    <row r="32" spans="1:8" ht="12.75">
      <c r="A32" s="168" t="s">
        <v>110</v>
      </c>
      <c r="B32" s="169">
        <v>-0.03978342</v>
      </c>
      <c r="C32" s="169">
        <v>-0.009489189</v>
      </c>
      <c r="D32" s="169">
        <v>-0.04236926</v>
      </c>
      <c r="E32" s="169">
        <v>-0.01994222</v>
      </c>
      <c r="F32" s="169">
        <v>-0.06363481</v>
      </c>
      <c r="G32" s="169">
        <v>0.03153019</v>
      </c>
      <c r="H32"/>
    </row>
    <row r="33" spans="1:8" ht="12.75">
      <c r="A33" s="168" t="s">
        <v>112</v>
      </c>
      <c r="B33" s="169">
        <v>0.1969309</v>
      </c>
      <c r="C33" s="169">
        <v>0.1649866</v>
      </c>
      <c r="D33" s="169">
        <v>0.1499408</v>
      </c>
      <c r="E33" s="169">
        <v>0.1485105</v>
      </c>
      <c r="F33" s="169">
        <v>0.1402738</v>
      </c>
      <c r="G33" s="169">
        <v>0.0125222</v>
      </c>
      <c r="H33"/>
    </row>
    <row r="34" spans="1:8" ht="12.75">
      <c r="A34" s="168" t="s">
        <v>114</v>
      </c>
      <c r="B34" s="169">
        <v>-0.0227232</v>
      </c>
      <c r="C34" s="169">
        <v>-0.00354105</v>
      </c>
      <c r="D34" s="169">
        <v>0.00253232</v>
      </c>
      <c r="E34" s="169">
        <v>0.004200823</v>
      </c>
      <c r="F34" s="169">
        <v>-0.01364251</v>
      </c>
      <c r="G34" s="169">
        <v>-0.00433588</v>
      </c>
      <c r="H34"/>
    </row>
    <row r="35" spans="1:8" ht="12.75">
      <c r="A35" s="168" t="s">
        <v>116</v>
      </c>
      <c r="B35" s="169">
        <v>-0.002263695</v>
      </c>
      <c r="C35" s="169">
        <v>0.0004324028</v>
      </c>
      <c r="D35" s="169">
        <v>0.001109501</v>
      </c>
      <c r="E35" s="169">
        <v>0.001880997</v>
      </c>
      <c r="F35" s="169">
        <v>0.003062251</v>
      </c>
      <c r="G35" s="169">
        <v>0.0001850244</v>
      </c>
      <c r="H35"/>
    </row>
    <row r="36" spans="1:6" ht="12.75">
      <c r="A36" s="168" t="s">
        <v>146</v>
      </c>
      <c r="B36" s="169">
        <v>22.66846</v>
      </c>
      <c r="C36" s="169">
        <v>22.65625</v>
      </c>
      <c r="D36" s="169">
        <v>22.65625</v>
      </c>
      <c r="E36" s="169">
        <v>22.6471</v>
      </c>
      <c r="F36" s="169">
        <v>22.65015</v>
      </c>
    </row>
    <row r="37" spans="1:6" ht="12.75">
      <c r="A37" s="168" t="s">
        <v>147</v>
      </c>
      <c r="B37" s="169">
        <v>0.2822876</v>
      </c>
      <c r="C37" s="169">
        <v>0.2492269</v>
      </c>
      <c r="D37" s="169">
        <v>0.239563</v>
      </c>
      <c r="E37" s="169">
        <v>0.2380371</v>
      </c>
      <c r="F37" s="169">
        <v>0.2375285</v>
      </c>
    </row>
    <row r="38" spans="1:7" ht="12.75">
      <c r="A38" s="168" t="s">
        <v>148</v>
      </c>
      <c r="B38" s="169">
        <v>0.0003443792</v>
      </c>
      <c r="C38" s="169">
        <v>8.365017E-05</v>
      </c>
      <c r="D38" s="169">
        <v>0.0002265095</v>
      </c>
      <c r="E38" s="169">
        <v>6.679581E-05</v>
      </c>
      <c r="F38" s="169">
        <v>0.0004097742</v>
      </c>
      <c r="G38" s="169">
        <v>9.144825E-05</v>
      </c>
    </row>
    <row r="39" spans="1:7" ht="12.75">
      <c r="A39" s="168" t="s">
        <v>149</v>
      </c>
      <c r="B39" s="169">
        <v>0.001890134</v>
      </c>
      <c r="C39" s="169">
        <v>0.001799644</v>
      </c>
      <c r="D39" s="169">
        <v>0.001758479</v>
      </c>
      <c r="E39" s="169">
        <v>0.001748063</v>
      </c>
      <c r="F39" s="169">
        <v>0.002033376</v>
      </c>
      <c r="G39" s="169">
        <v>0.0009114123</v>
      </c>
    </row>
    <row r="40" spans="2:5" ht="12.75">
      <c r="B40" s="168" t="s">
        <v>150</v>
      </c>
      <c r="C40" s="168">
        <v>0.003758</v>
      </c>
      <c r="D40" s="168" t="s">
        <v>151</v>
      </c>
      <c r="E40" s="168">
        <v>3.116736</v>
      </c>
    </row>
    <row r="42" ht="12.75">
      <c r="A42" s="168" t="s">
        <v>152</v>
      </c>
    </row>
    <row r="50" spans="1:8" ht="12.75">
      <c r="A50" s="168" t="s">
        <v>153</v>
      </c>
      <c r="B50" s="168">
        <f>-0.017/(B7*B7+B22*B22)*(B21*B22+B6*B7)</f>
        <v>0.000344379186715251</v>
      </c>
      <c r="C50" s="168">
        <f>-0.017/(C7*C7+C22*C22)*(C21*C22+C6*C7)</f>
        <v>8.36501707083073E-05</v>
      </c>
      <c r="D50" s="168">
        <f>-0.017/(D7*D7+D22*D22)*(D21*D22+D6*D7)</f>
        <v>0.00022650940413644933</v>
      </c>
      <c r="E50" s="168">
        <f>-0.017/(E7*E7+E22*E22)*(E21*E22+E6*E7)</f>
        <v>6.679581301555181E-05</v>
      </c>
      <c r="F50" s="168">
        <f>-0.017/(F7*F7+F22*F22)*(F21*F22+F6*F7)</f>
        <v>0.00040977431099185907</v>
      </c>
      <c r="G50" s="168">
        <f>(B50*B$4+C50*C$4+D50*D$4+E50*E$4+F50*F$4)/SUM(B$4:F$4)</f>
        <v>0.0001952285516341336</v>
      </c>
      <c r="H50"/>
    </row>
    <row r="51" spans="1:8" ht="12.75">
      <c r="A51" s="168" t="s">
        <v>154</v>
      </c>
      <c r="B51" s="168">
        <f>-0.017/(B7*B7+B22*B22)*(B21*B7-B6*B22)</f>
        <v>0.0018901331995537132</v>
      </c>
      <c r="C51" s="168">
        <f>-0.017/(C7*C7+C22*C22)*(C21*C7-C6*C22)</f>
        <v>0.0017996433759709931</v>
      </c>
      <c r="D51" s="168">
        <f>-0.017/(D7*D7+D22*D22)*(D21*D7-D6*D22)</f>
        <v>0.0017584787088050096</v>
      </c>
      <c r="E51" s="168">
        <f>-0.017/(E7*E7+E22*E22)*(E21*E7-E6*E22)</f>
        <v>0.0017480637390408357</v>
      </c>
      <c r="F51" s="168">
        <f>-0.017/(F7*F7+F22*F22)*(F21*F7-F6*F22)</f>
        <v>0.002033376834112341</v>
      </c>
      <c r="G51" s="168">
        <f>(B51*B$4+C51*C$4+D51*D$4+E51*E$4+F51*F$4)/SUM(B$4:F$4)</f>
        <v>0.0018216235390242207</v>
      </c>
      <c r="H51"/>
    </row>
    <row r="58" ht="12.75">
      <c r="A58" s="168" t="s">
        <v>155</v>
      </c>
    </row>
    <row r="60" spans="2:6" ht="12.75">
      <c r="B60" s="168" t="s">
        <v>84</v>
      </c>
      <c r="C60" s="168" t="s">
        <v>85</v>
      </c>
      <c r="D60" s="168" t="s">
        <v>86</v>
      </c>
      <c r="E60" s="168" t="s">
        <v>87</v>
      </c>
      <c r="F60" s="168" t="s">
        <v>88</v>
      </c>
    </row>
    <row r="61" spans="1:6" ht="12.75">
      <c r="A61" s="168" t="s">
        <v>157</v>
      </c>
      <c r="B61" s="168">
        <f>B6+(1/0.017)*(B7*B50-B22*B51)</f>
        <v>0</v>
      </c>
      <c r="C61" s="168">
        <f>C6+(1/0.017)*(C7*C50-C22*C51)</f>
        <v>0</v>
      </c>
      <c r="D61" s="168">
        <f>D6+(1/0.017)*(D7*D50-D22*D51)</f>
        <v>0</v>
      </c>
      <c r="E61" s="168">
        <f>E6+(1/0.017)*(E7*E50-E22*E51)</f>
        <v>0</v>
      </c>
      <c r="F61" s="168">
        <f>F6+(1/0.017)*(F7*F50-F22*F51)</f>
        <v>0</v>
      </c>
    </row>
    <row r="62" spans="1:6" ht="12.75">
      <c r="A62" s="168" t="s">
        <v>160</v>
      </c>
      <c r="B62" s="168">
        <f>B7+(2/0.017)*(B8*B50-B23*B51)</f>
        <v>10000.48205142599</v>
      </c>
      <c r="C62" s="168">
        <f>C7+(2/0.017)*(C8*C50-C23*C51)</f>
        <v>10000.227558455448</v>
      </c>
      <c r="D62" s="168">
        <f>D7+(2/0.017)*(D8*D50-D23*D51)</f>
        <v>9999.728586395664</v>
      </c>
      <c r="E62" s="168">
        <f>E7+(2/0.017)*(E8*E50-E23*E51)</f>
        <v>9999.766021220099</v>
      </c>
      <c r="F62" s="168">
        <f>F7+(2/0.017)*(F8*F50-F23*F51)</f>
        <v>9997.862904028876</v>
      </c>
    </row>
    <row r="63" spans="1:6" ht="12.75">
      <c r="A63" s="168" t="s">
        <v>161</v>
      </c>
      <c r="B63" s="168">
        <f>B8+(3/0.017)*(B9*B50-B24*B51)</f>
        <v>-2.611956338743203</v>
      </c>
      <c r="C63" s="168">
        <f>C8+(3/0.017)*(C9*C50-C24*C51)</f>
        <v>-1.1239872538713898</v>
      </c>
      <c r="D63" s="168">
        <f>D8+(3/0.017)*(D9*D50-D24*D51)</f>
        <v>-1.2327869118157517</v>
      </c>
      <c r="E63" s="168">
        <f>E8+(3/0.017)*(E9*E50-E24*E51)</f>
        <v>-1.9248784812536845</v>
      </c>
      <c r="F63" s="168">
        <f>F8+(3/0.017)*(F9*F50-F24*F51)</f>
        <v>-2.8945347497196323</v>
      </c>
    </row>
    <row r="64" spans="1:6" ht="12.75">
      <c r="A64" s="168" t="s">
        <v>162</v>
      </c>
      <c r="B64" s="168">
        <f>B9+(4/0.017)*(B10*B50-B25*B51)</f>
        <v>0.8061588582230734</v>
      </c>
      <c r="C64" s="168">
        <f>C9+(4/0.017)*(C10*C50-C25*C51)</f>
        <v>0.8180749914160363</v>
      </c>
      <c r="D64" s="168">
        <f>D9+(4/0.017)*(D10*D50-D25*D51)</f>
        <v>0.7455109787130882</v>
      </c>
      <c r="E64" s="168">
        <f>E9+(4/0.017)*(E10*E50-E25*E51)</f>
        <v>1.0095159336033301</v>
      </c>
      <c r="F64" s="168">
        <f>F9+(4/0.017)*(F10*F50-F25*F51)</f>
        <v>1.7114214124193379</v>
      </c>
    </row>
    <row r="65" spans="1:6" ht="12.75">
      <c r="A65" s="168" t="s">
        <v>163</v>
      </c>
      <c r="B65" s="168">
        <f>B10+(5/0.017)*(B11*B50-B26*B51)</f>
        <v>-0.039322703793164895</v>
      </c>
      <c r="C65" s="168">
        <f>C10+(5/0.017)*(C11*C50-C26*C51)</f>
        <v>-0.2698603171294341</v>
      </c>
      <c r="D65" s="168">
        <f>D10+(5/0.017)*(D11*D50-D26*D51)</f>
        <v>-0.1015302224156655</v>
      </c>
      <c r="E65" s="168">
        <f>E10+(5/0.017)*(E11*E50-E26*E51)</f>
        <v>0.1866393957598805</v>
      </c>
      <c r="F65" s="168">
        <f>F10+(5/0.017)*(F11*F50-F26*F51)</f>
        <v>-0.3352656613494438</v>
      </c>
    </row>
    <row r="66" spans="1:6" ht="12.75">
      <c r="A66" s="168" t="s">
        <v>164</v>
      </c>
      <c r="B66" s="168">
        <f>B11+(6/0.017)*(B12*B50-B27*B51)</f>
        <v>4.585030005786066</v>
      </c>
      <c r="C66" s="168">
        <f>C11+(6/0.017)*(C12*C50-C27*C51)</f>
        <v>5.273379124722242</v>
      </c>
      <c r="D66" s="168">
        <f>D11+(6/0.017)*(D12*D50-D27*D51)</f>
        <v>5.350476016075347</v>
      </c>
      <c r="E66" s="168">
        <f>E11+(6/0.017)*(E12*E50-E27*E51)</f>
        <v>5.004154643036705</v>
      </c>
      <c r="F66" s="168">
        <f>F11+(6/0.017)*(F12*F50-F27*F51)</f>
        <v>15.112620521172044</v>
      </c>
    </row>
    <row r="67" spans="1:6" ht="12.75">
      <c r="A67" s="168" t="s">
        <v>165</v>
      </c>
      <c r="B67" s="168">
        <f>B12+(7/0.017)*(B13*B50-B28*B51)</f>
        <v>-0.08967673627854475</v>
      </c>
      <c r="C67" s="168">
        <f>C12+(7/0.017)*(C13*C50-C28*C51)</f>
        <v>-0.10671181998380655</v>
      </c>
      <c r="D67" s="168">
        <f>D12+(7/0.017)*(D13*D50-D28*D51)</f>
        <v>-0.15691641747980972</v>
      </c>
      <c r="E67" s="168">
        <f>E12+(7/0.017)*(E13*E50-E28*E51)</f>
        <v>-0.11718012054260149</v>
      </c>
      <c r="F67" s="168">
        <f>F12+(7/0.017)*(F13*F50-F28*F51)</f>
        <v>-0.2899070427279234</v>
      </c>
    </row>
    <row r="68" spans="1:6" ht="12.75">
      <c r="A68" s="168" t="s">
        <v>166</v>
      </c>
      <c r="B68" s="168">
        <f>B13+(8/0.017)*(B14*B50-B29*B51)</f>
        <v>-0.1264309939772847</v>
      </c>
      <c r="C68" s="168">
        <f>C13+(8/0.017)*(C14*C50-C29*C51)</f>
        <v>-0.018210739076319933</v>
      </c>
      <c r="D68" s="168">
        <f>D13+(8/0.017)*(D14*D50-D29*D51)</f>
        <v>-0.037096781828081536</v>
      </c>
      <c r="E68" s="168">
        <f>E13+(8/0.017)*(E14*E50-E29*E51)</f>
        <v>0.07966576556815967</v>
      </c>
      <c r="F68" s="168">
        <f>F13+(8/0.017)*(F14*F50-F29*F51)</f>
        <v>-0.10173046011327501</v>
      </c>
    </row>
    <row r="69" spans="1:6" ht="12.75">
      <c r="A69" s="168" t="s">
        <v>167</v>
      </c>
      <c r="B69" s="168">
        <f>B14+(9/0.017)*(B15*B50-B30*B51)</f>
        <v>-0.024687022393034955</v>
      </c>
      <c r="C69" s="168">
        <f>C14+(9/0.017)*(C15*C50-C30*C51)</f>
        <v>-0.039004535999051244</v>
      </c>
      <c r="D69" s="168">
        <f>D14+(9/0.017)*(D15*D50-D30*D51)</f>
        <v>-0.03446449738120734</v>
      </c>
      <c r="E69" s="168">
        <f>E14+(9/0.017)*(E15*E50-E30*E51)</f>
        <v>0.010794000962987252</v>
      </c>
      <c r="F69" s="168">
        <f>F14+(9/0.017)*(F15*F50-F30*F51)</f>
        <v>0.007177639053427942</v>
      </c>
    </row>
    <row r="70" spans="1:6" ht="12.75">
      <c r="A70" s="168" t="s">
        <v>168</v>
      </c>
      <c r="B70" s="168">
        <f>B15+(10/0.017)*(B16*B50-B31*B51)</f>
        <v>-0.3137934732926966</v>
      </c>
      <c r="C70" s="168">
        <f>C15+(10/0.017)*(C16*C50-C31*C51)</f>
        <v>-0.02230601077359036</v>
      </c>
      <c r="D70" s="168">
        <f>D15+(10/0.017)*(D16*D50-D31*D51)</f>
        <v>0.013327377806082077</v>
      </c>
      <c r="E70" s="168">
        <f>E15+(10/0.017)*(E16*E50-E31*E51)</f>
        <v>-0.013623212578642824</v>
      </c>
      <c r="F70" s="168">
        <f>F15+(10/0.017)*(F16*F50-F31*F51)</f>
        <v>-0.2978167737882332</v>
      </c>
    </row>
    <row r="71" spans="1:6" ht="12.75">
      <c r="A71" s="168" t="s">
        <v>169</v>
      </c>
      <c r="B71" s="168">
        <f>B16+(11/0.017)*(B17*B50-B32*B51)</f>
        <v>0.0545393189828439</v>
      </c>
      <c r="C71" s="168">
        <f>C16+(11/0.017)*(C17*C50-C32*C51)</f>
        <v>0.01576917236425122</v>
      </c>
      <c r="D71" s="168">
        <f>D16+(11/0.017)*(D17*D50-D32*D51)</f>
        <v>0.025797191567540435</v>
      </c>
      <c r="E71" s="168">
        <f>E16+(11/0.017)*(E17*E50-E32*E51)</f>
        <v>0.0004662126240245236</v>
      </c>
      <c r="F71" s="168">
        <f>F16+(11/0.017)*(F17*F50-F32*F51)</f>
        <v>0.01624142232816772</v>
      </c>
    </row>
    <row r="72" spans="1:6" ht="12.75">
      <c r="A72" s="168" t="s">
        <v>170</v>
      </c>
      <c r="B72" s="168">
        <f>B17+(12/0.017)*(B18*B50-B33*B51)</f>
        <v>-0.09196004330793295</v>
      </c>
      <c r="C72" s="168">
        <f>C17+(12/0.017)*(C18*C50-C33*C51)</f>
        <v>-0.07299046797829481</v>
      </c>
      <c r="D72" s="168">
        <f>D17+(12/0.017)*(D18*D50-D33*D51)</f>
        <v>-0.06236458697758811</v>
      </c>
      <c r="E72" s="168">
        <f>E17+(12/0.017)*(E18*E50-E33*E51)</f>
        <v>-0.06847134648758177</v>
      </c>
      <c r="F72" s="168">
        <f>F17+(12/0.017)*(F18*F50-F33*F51)</f>
        <v>-0.08973082664459542</v>
      </c>
    </row>
    <row r="73" spans="1:6" ht="12.75">
      <c r="A73" s="168" t="s">
        <v>171</v>
      </c>
      <c r="B73" s="168">
        <f>B18+(13/0.017)*(B19*B50-B34*B51)</f>
        <v>-0.0022011359926522693</v>
      </c>
      <c r="C73" s="168">
        <f>C18+(13/0.017)*(C19*C50-C34*C51)</f>
        <v>-0.008211848947722537</v>
      </c>
      <c r="D73" s="168">
        <f>D18+(13/0.017)*(D19*D50-D34*D51)</f>
        <v>-0.00576026359161453</v>
      </c>
      <c r="E73" s="168">
        <f>E18+(13/0.017)*(E19*E50-E34*E51)</f>
        <v>-0.007372134902184321</v>
      </c>
      <c r="F73" s="168">
        <f>F18+(13/0.017)*(F19*F50-F34*F51)</f>
        <v>-0.004989818787465837</v>
      </c>
    </row>
    <row r="74" spans="1:6" ht="12.75">
      <c r="A74" s="168" t="s">
        <v>172</v>
      </c>
      <c r="B74" s="168">
        <f>B19+(14/0.017)*(B20*B50-B35*B51)</f>
        <v>-0.18887549700080591</v>
      </c>
      <c r="C74" s="168">
        <f>C19+(14/0.017)*(C20*C50-C35*C51)</f>
        <v>-0.18302491239262764</v>
      </c>
      <c r="D74" s="168">
        <f>D19+(14/0.017)*(D20*D50-D35*D51)</f>
        <v>-0.18130222351834302</v>
      </c>
      <c r="E74" s="168">
        <f>E19+(14/0.017)*(E20*E50-E35*E51)</f>
        <v>-0.17676332723338295</v>
      </c>
      <c r="F74" s="168">
        <f>F19+(14/0.017)*(F20*F50-F35*F51)</f>
        <v>-0.1378225353830892</v>
      </c>
    </row>
    <row r="75" spans="1:6" ht="12.75">
      <c r="A75" s="168" t="s">
        <v>173</v>
      </c>
      <c r="B75" s="169">
        <f>B20</f>
        <v>0.001220988</v>
      </c>
      <c r="C75" s="169">
        <f>C20</f>
        <v>0.003384231</v>
      </c>
      <c r="D75" s="169">
        <f>D20</f>
        <v>0.0006755237</v>
      </c>
      <c r="E75" s="169">
        <f>E20</f>
        <v>-0.001092162</v>
      </c>
      <c r="F75" s="169">
        <f>F20</f>
        <v>-0.008055908</v>
      </c>
    </row>
    <row r="78" ht="12.75">
      <c r="A78" s="168" t="s">
        <v>155</v>
      </c>
    </row>
    <row r="80" spans="2:6" ht="12.75">
      <c r="B80" s="168" t="s">
        <v>84</v>
      </c>
      <c r="C80" s="168" t="s">
        <v>85</v>
      </c>
      <c r="D80" s="168" t="s">
        <v>86</v>
      </c>
      <c r="E80" s="168" t="s">
        <v>87</v>
      </c>
      <c r="F80" s="168" t="s">
        <v>88</v>
      </c>
    </row>
    <row r="81" spans="1:6" ht="12.75">
      <c r="A81" s="168" t="s">
        <v>174</v>
      </c>
      <c r="B81" s="168">
        <f>B21+(1/0.017)*(B7*B51+B22*B50)</f>
        <v>0</v>
      </c>
      <c r="C81" s="168">
        <f>C21+(1/0.017)*(C7*C51+C22*C50)</f>
        <v>0</v>
      </c>
      <c r="D81" s="168">
        <f>D21+(1/0.017)*(D7*D51+D22*D50)</f>
        <v>0</v>
      </c>
      <c r="E81" s="168">
        <f>E21+(1/0.017)*(E7*E51+E22*E50)</f>
        <v>0</v>
      </c>
      <c r="F81" s="168">
        <f>F21+(1/0.017)*(F7*F51+F22*F50)</f>
        <v>0</v>
      </c>
    </row>
    <row r="82" spans="1:6" ht="12.75">
      <c r="A82" s="168" t="s">
        <v>175</v>
      </c>
      <c r="B82" s="168">
        <f>B22+(2/0.017)*(B8*B51+B23*B50)</f>
        <v>108.42681916294968</v>
      </c>
      <c r="C82" s="168">
        <f>C22+(2/0.017)*(C8*C51+C23*C50)</f>
        <v>51.372960301912606</v>
      </c>
      <c r="D82" s="168">
        <f>D22+(2/0.017)*(D8*D51+D23*D50)</f>
        <v>-27.53742990395619</v>
      </c>
      <c r="E82" s="168">
        <f>E22+(2/0.017)*(E8*E51+E23*E50)</f>
        <v>-41.685921993924126</v>
      </c>
      <c r="F82" s="168">
        <f>F22+(2/0.017)*(F8*F51+F23*F50)</f>
        <v>-88.18847595920718</v>
      </c>
    </row>
    <row r="83" spans="1:6" ht="12.75">
      <c r="A83" s="168" t="s">
        <v>176</v>
      </c>
      <c r="B83" s="168">
        <f>B23+(3/0.017)*(B9*B51+B24*B50)</f>
        <v>-3.011360680629489</v>
      </c>
      <c r="C83" s="168">
        <f>C23+(3/0.017)*(C9*C51+C24*C50)</f>
        <v>-1.2922679060408737</v>
      </c>
      <c r="D83" s="168">
        <f>D23+(3/0.017)*(D9*D51+D24*D50)</f>
        <v>1.0211707620183816</v>
      </c>
      <c r="E83" s="168">
        <f>E23+(3/0.017)*(E9*E51+E24*E50)</f>
        <v>0.9947012132876913</v>
      </c>
      <c r="F83" s="168">
        <f>F23+(3/0.017)*(F9*F51+F24*F50)</f>
        <v>7.042915919024913</v>
      </c>
    </row>
    <row r="84" spans="1:6" ht="12.75">
      <c r="A84" s="168" t="s">
        <v>177</v>
      </c>
      <c r="B84" s="168">
        <f>B24+(4/0.017)*(B10*B51+B25*B50)</f>
        <v>-1.363444078332182</v>
      </c>
      <c r="C84" s="168">
        <f>C24+(4/0.017)*(C10*C51+C25*C50)</f>
        <v>-0.863548888789583</v>
      </c>
      <c r="D84" s="168">
        <f>D24+(4/0.017)*(D10*D51+D25*D50)</f>
        <v>-1.0871352473437668</v>
      </c>
      <c r="E84" s="168">
        <f>E24+(4/0.017)*(E10*E51+E25*E50)</f>
        <v>-1.8991516389356298</v>
      </c>
      <c r="F84" s="168">
        <f>F24+(4/0.017)*(F10*F51+F25*F50)</f>
        <v>-3.3011188812219743</v>
      </c>
    </row>
    <row r="85" spans="1:6" ht="12.75">
      <c r="A85" s="168" t="s">
        <v>178</v>
      </c>
      <c r="B85" s="168">
        <f>B25+(5/0.017)*(B11*B51+B26*B50)</f>
        <v>-0.7740808979688705</v>
      </c>
      <c r="C85" s="168">
        <f>C25+(5/0.017)*(C11*C51+C26*C50)</f>
        <v>-0.19616380226931485</v>
      </c>
      <c r="D85" s="168">
        <f>D25+(5/0.017)*(D11*D51+D26*D50)</f>
        <v>0.42143981363788274</v>
      </c>
      <c r="E85" s="168">
        <f>E25+(5/0.017)*(E11*E51+E26*E50)</f>
        <v>-0.07903199065659772</v>
      </c>
      <c r="F85" s="168">
        <f>F25+(5/0.017)*(F11*F51+F26*F50)</f>
        <v>-0.5170330535934884</v>
      </c>
    </row>
    <row r="86" spans="1:6" ht="12.75">
      <c r="A86" s="168" t="s">
        <v>179</v>
      </c>
      <c r="B86" s="168">
        <f>B26+(6/0.017)*(B12*B51+B27*B50)</f>
        <v>0.8638461028911286</v>
      </c>
      <c r="C86" s="168">
        <f>C26+(6/0.017)*(C12*C51+C27*C50)</f>
        <v>0.34893044926590494</v>
      </c>
      <c r="D86" s="168">
        <f>D26+(6/0.017)*(D12*D51+D27*D50)</f>
        <v>0.05474123730789532</v>
      </c>
      <c r="E86" s="168">
        <f>E26+(6/0.017)*(E12*E51+E27*E50)</f>
        <v>-0.006662474878859903</v>
      </c>
      <c r="F86" s="168">
        <f>F26+(6/0.017)*(F12*F51+F27*F50)</f>
        <v>1.6584068603090514</v>
      </c>
    </row>
    <row r="87" spans="1:6" ht="12.75">
      <c r="A87" s="168" t="s">
        <v>180</v>
      </c>
      <c r="B87" s="168">
        <f>B27+(7/0.017)*(B13*B51+B28*B50)</f>
        <v>0.011535172978263952</v>
      </c>
      <c r="C87" s="168">
        <f>C27+(7/0.017)*(C13*C51+C28*C50)</f>
        <v>0.036476099594792796</v>
      </c>
      <c r="D87" s="168">
        <f>D27+(7/0.017)*(D13*D51+D28*D50)</f>
        <v>0.015443352438171333</v>
      </c>
      <c r="E87" s="168">
        <f>E27+(7/0.017)*(E13*E51+E28*E50)</f>
        <v>0.006196621076063918</v>
      </c>
      <c r="F87" s="168">
        <f>F27+(7/0.017)*(F13*F51+F28*F50)</f>
        <v>0.4430039979295946</v>
      </c>
    </row>
    <row r="88" spans="1:6" ht="12.75">
      <c r="A88" s="168" t="s">
        <v>181</v>
      </c>
      <c r="B88" s="168">
        <f>B28+(8/0.017)*(B14*B51+B29*B50)</f>
        <v>-0.041844599636824464</v>
      </c>
      <c r="C88" s="168">
        <f>C28+(8/0.017)*(C14*C51+C29*C50)</f>
        <v>-0.07027123708285925</v>
      </c>
      <c r="D88" s="168">
        <f>D28+(8/0.017)*(D14*D51+D29*D50)</f>
        <v>-0.09677542870713998</v>
      </c>
      <c r="E88" s="168">
        <f>E28+(8/0.017)*(E14*E51+E29*E50)</f>
        <v>-0.18817518776138215</v>
      </c>
      <c r="F88" s="168">
        <f>F28+(8/0.017)*(F14*F51+F29*F50)</f>
        <v>-0.12154506768297385</v>
      </c>
    </row>
    <row r="89" spans="1:6" ht="12.75">
      <c r="A89" s="168" t="s">
        <v>182</v>
      </c>
      <c r="B89" s="168">
        <f>B29+(9/0.017)*(B15*B51+B30*B50)</f>
        <v>-0.024152399498121424</v>
      </c>
      <c r="C89" s="168">
        <f>C29+(9/0.017)*(C15*C51+C30*C50)</f>
        <v>0.009191676174937144</v>
      </c>
      <c r="D89" s="168">
        <f>D29+(9/0.017)*(D15*D51+D30*D50)</f>
        <v>0.028054552868023837</v>
      </c>
      <c r="E89" s="168">
        <f>E29+(9/0.017)*(E15*E51+E30*E50)</f>
        <v>-0.016622670747454757</v>
      </c>
      <c r="F89" s="168">
        <f>F29+(9/0.017)*(F15*F51+F30*F50)</f>
        <v>0.019448046091178617</v>
      </c>
    </row>
    <row r="90" spans="1:6" ht="12.75">
      <c r="A90" s="168" t="s">
        <v>183</v>
      </c>
      <c r="B90" s="168">
        <f>B30+(10/0.017)*(B16*B51+B31*B50)</f>
        <v>-0.003771544541752922</v>
      </c>
      <c r="C90" s="168">
        <f>C30+(10/0.017)*(C16*C51+C31*C50)</f>
        <v>0.07286426796383073</v>
      </c>
      <c r="D90" s="168">
        <f>D30+(10/0.017)*(D16*D51+D31*D50)</f>
        <v>0.0012584916681560032</v>
      </c>
      <c r="E90" s="168">
        <f>E30+(10/0.017)*(E16*E51+E31*E50)</f>
        <v>-0.018025211051153893</v>
      </c>
      <c r="F90" s="168">
        <f>F30+(10/0.017)*(F16*F51+F31*F50)</f>
        <v>0.12027262656565775</v>
      </c>
    </row>
    <row r="91" spans="1:6" ht="12.75">
      <c r="A91" s="168" t="s">
        <v>184</v>
      </c>
      <c r="B91" s="168">
        <f>B31+(11/0.017)*(B17*B51+B32*B50)</f>
        <v>0.1347147491113804</v>
      </c>
      <c r="C91" s="168">
        <f>C31+(11/0.017)*(C17*C51+C32*C50)</f>
        <v>0.1270953408410131</v>
      </c>
      <c r="D91" s="168">
        <f>D31+(11/0.017)*(D17*D51+D32*D50)</f>
        <v>0.0955266673028894</v>
      </c>
      <c r="E91" s="168">
        <f>E31+(11/0.017)*(E17*E51+E32*E50)</f>
        <v>0.08518707445868508</v>
      </c>
      <c r="F91" s="168">
        <f>F31+(11/0.017)*(F17*F51+F32*F50)</f>
        <v>0.1458367352964732</v>
      </c>
    </row>
    <row r="92" spans="1:6" ht="12.75">
      <c r="A92" s="168" t="s">
        <v>185</v>
      </c>
      <c r="B92" s="168">
        <f>B32+(12/0.017)*(B18*B51+B33*B50)</f>
        <v>0.029054695901323355</v>
      </c>
      <c r="C92" s="168">
        <f>C32+(12/0.017)*(C18*C51+C33*C50)</f>
        <v>-0.0015300087549425263</v>
      </c>
      <c r="D92" s="168">
        <f>D32+(12/0.017)*(D18*D51+D33*D50)</f>
        <v>0.01734406451305963</v>
      </c>
      <c r="E92" s="168">
        <f>E32+(12/0.017)*(E18*E51+E33*E50)</f>
        <v>-0.00414097409897338</v>
      </c>
      <c r="F92" s="168">
        <f>F32+(12/0.017)*(F18*F51+F33*F50)</f>
        <v>-0.0022109415542807473</v>
      </c>
    </row>
    <row r="93" spans="1:6" ht="12.75">
      <c r="A93" s="168" t="s">
        <v>186</v>
      </c>
      <c r="B93" s="168">
        <f>B33+(13/0.017)*(B19*B51+B34*B50)</f>
        <v>-0.08764665279875103</v>
      </c>
      <c r="C93" s="168">
        <f>C33+(13/0.017)*(C19*C51+C34*C50)</f>
        <v>-0.08655731581291978</v>
      </c>
      <c r="D93" s="168">
        <f>D33+(13/0.017)*(D19*D51+D34*D50)</f>
        <v>-0.09142995899613313</v>
      </c>
      <c r="E93" s="168">
        <f>E33+(13/0.017)*(E19*E51+E34*E50)</f>
        <v>-0.08386408102704251</v>
      </c>
      <c r="F93" s="168">
        <f>F33+(13/0.017)*(F19*F51+F34*F50)</f>
        <v>-0.06610559007225542</v>
      </c>
    </row>
    <row r="94" spans="1:6" ht="12.75">
      <c r="A94" s="168" t="s">
        <v>187</v>
      </c>
      <c r="B94" s="168">
        <f>B34+(14/0.017)*(B20*B51+B35*B50)</f>
        <v>-0.021464632519541508</v>
      </c>
      <c r="C94" s="168">
        <f>C34+(14/0.017)*(C20*C51+C35*C50)</f>
        <v>0.0015043683870097743</v>
      </c>
      <c r="D94" s="168">
        <f>D34+(14/0.017)*(D20*D51+D35*D50)</f>
        <v>0.003717548844587511</v>
      </c>
      <c r="E94" s="168">
        <f>E34+(14/0.017)*(E20*E51+E35*E50)</f>
        <v>0.0027320368284418205</v>
      </c>
      <c r="F94" s="168">
        <f>F34+(14/0.017)*(F20*F51+F35*F50)</f>
        <v>-0.02609910463286095</v>
      </c>
    </row>
    <row r="95" spans="1:6" ht="12.75">
      <c r="A95" s="168" t="s">
        <v>188</v>
      </c>
      <c r="B95" s="169">
        <f>B35</f>
        <v>-0.002263695</v>
      </c>
      <c r="C95" s="169">
        <f>C35</f>
        <v>0.0004324028</v>
      </c>
      <c r="D95" s="169">
        <f>D35</f>
        <v>0.001109501</v>
      </c>
      <c r="E95" s="169">
        <f>E35</f>
        <v>0.001880997</v>
      </c>
      <c r="F95" s="169">
        <f>F35</f>
        <v>0.003062251</v>
      </c>
    </row>
    <row r="98" ht="12.75">
      <c r="A98" s="168" t="s">
        <v>156</v>
      </c>
    </row>
    <row r="100" spans="2:11" ht="12.75">
      <c r="B100" s="168" t="s">
        <v>84</v>
      </c>
      <c r="C100" s="168" t="s">
        <v>85</v>
      </c>
      <c r="D100" s="168" t="s">
        <v>86</v>
      </c>
      <c r="E100" s="168" t="s">
        <v>87</v>
      </c>
      <c r="F100" s="168" t="s">
        <v>88</v>
      </c>
      <c r="G100" s="168" t="s">
        <v>158</v>
      </c>
      <c r="H100" s="168" t="s">
        <v>159</v>
      </c>
      <c r="I100" s="168" t="s">
        <v>192</v>
      </c>
      <c r="K100" s="168" t="s">
        <v>189</v>
      </c>
    </row>
    <row r="101" spans="1:9" ht="12.75">
      <c r="A101" s="168" t="s">
        <v>157</v>
      </c>
      <c r="B101" s="168">
        <f>B61*10000/B62</f>
        <v>0</v>
      </c>
      <c r="C101" s="168">
        <f>C61*10000/C62</f>
        <v>0</v>
      </c>
      <c r="D101" s="168">
        <f>D61*10000/D62</f>
        <v>0</v>
      </c>
      <c r="E101" s="168">
        <f>E61*10000/E62</f>
        <v>0</v>
      </c>
      <c r="F101" s="168">
        <f>F61*10000/F62</f>
        <v>0</v>
      </c>
      <c r="G101" s="168">
        <f>AVERAGE(C101:E101)</f>
        <v>0</v>
      </c>
      <c r="H101" s="168">
        <f>STDEV(C101:E101)</f>
        <v>0</v>
      </c>
      <c r="I101" s="168">
        <f>(B101*B4+C101*C4+D101*D4+E101*E4+F101*F4)/SUM(B4:F4)</f>
        <v>0</v>
      </c>
    </row>
    <row r="102" spans="1:9" ht="12.75">
      <c r="A102" s="168" t="s">
        <v>160</v>
      </c>
      <c r="B102" s="168">
        <f>B62*10000/B62</f>
        <v>10000</v>
      </c>
      <c r="C102" s="168">
        <f>C62*10000/C62</f>
        <v>10000</v>
      </c>
      <c r="D102" s="168">
        <f>D62*10000/D62</f>
        <v>10000</v>
      </c>
      <c r="E102" s="168">
        <f>E62*10000/E62</f>
        <v>10000</v>
      </c>
      <c r="F102" s="168">
        <f>F62*10000/F62</f>
        <v>10000</v>
      </c>
      <c r="G102" s="168">
        <f>AVERAGE(C102:E102)</f>
        <v>10000</v>
      </c>
      <c r="H102" s="168">
        <f>STDEV(C102:E102)</f>
        <v>0</v>
      </c>
      <c r="I102" s="168">
        <f>(B102*B4+C102*C4+D102*D4+E102*E4+F102*F4)/SUM(B4:F4)</f>
        <v>9999.999999999998</v>
      </c>
    </row>
    <row r="103" spans="1:11" ht="12.75">
      <c r="A103" s="168" t="s">
        <v>161</v>
      </c>
      <c r="B103" s="168">
        <f>B63*10000/B62</f>
        <v>-2.6118304350846353</v>
      </c>
      <c r="C103" s="168">
        <f>C63*10000/C62</f>
        <v>-1.1239616771730658</v>
      </c>
      <c r="D103" s="168">
        <f>D63*10000/D62</f>
        <v>-1.2328203722378246</v>
      </c>
      <c r="E103" s="168">
        <f>E63*10000/E62</f>
        <v>-1.9249235203793544</v>
      </c>
      <c r="F103" s="168">
        <f>F63*10000/F62</f>
        <v>-2.8951534718016694</v>
      </c>
      <c r="G103" s="168">
        <f>AVERAGE(C103:E103)</f>
        <v>-1.4272351899300817</v>
      </c>
      <c r="H103" s="168">
        <f>STDEV(C103:E103)</f>
        <v>0.434433895514426</v>
      </c>
      <c r="I103" s="168">
        <f>(B103*B4+C103*C4+D103*D4+E103*E4+F103*F4)/SUM(B4:F4)</f>
        <v>-1.794595127938376</v>
      </c>
      <c r="K103" s="168">
        <f>(LN(H103)+LN(H123))/2-LN(K114*K115^3)</f>
        <v>-4.153536500396817</v>
      </c>
    </row>
    <row r="104" spans="1:11" ht="12.75">
      <c r="A104" s="168" t="s">
        <v>162</v>
      </c>
      <c r="B104" s="168">
        <f>B64*10000/B62</f>
        <v>0.8061199990935652</v>
      </c>
      <c r="C104" s="168">
        <f>C64*10000/C62</f>
        <v>0.8180563758515005</v>
      </c>
      <c r="D104" s="168">
        <f>D64*10000/D62</f>
        <v>0.7455312134444668</v>
      </c>
      <c r="E104" s="168">
        <f>E64*10000/E62</f>
        <v>1.0095395546866568</v>
      </c>
      <c r="F104" s="168">
        <f>F64*10000/F62</f>
        <v>1.711787237780266</v>
      </c>
      <c r="G104" s="168">
        <f>AVERAGE(C104:E104)</f>
        <v>0.857709047994208</v>
      </c>
      <c r="H104" s="168">
        <f>STDEV(C104:E104)</f>
        <v>0.13639777075673173</v>
      </c>
      <c r="I104" s="168">
        <f>(B104*B4+C104*C4+D104*D4+E104*E4+F104*F4)/SUM(B4:F4)</f>
        <v>0.9642563157570915</v>
      </c>
      <c r="K104" s="168">
        <f>(LN(H104)+LN(H124))/2-LN(K114*K115^4)</f>
        <v>-4.586831509842417</v>
      </c>
    </row>
    <row r="105" spans="1:11" ht="12.75">
      <c r="A105" s="168" t="s">
        <v>163</v>
      </c>
      <c r="B105" s="168">
        <f>B65*10000/B62</f>
        <v>-0.03932080832799234</v>
      </c>
      <c r="C105" s="168">
        <f>C65*10000/C62</f>
        <v>-0.269854176369477</v>
      </c>
      <c r="D105" s="168">
        <f>D65*10000/D62</f>
        <v>-0.1015329781588216</v>
      </c>
      <c r="E105" s="168">
        <f>E65*10000/E62</f>
        <v>0.18664376282787076</v>
      </c>
      <c r="F105" s="168">
        <f>F65*10000/F62</f>
        <v>-0.33533732615431294</v>
      </c>
      <c r="G105" s="168">
        <f>AVERAGE(C105:E105)</f>
        <v>-0.061581130566809285</v>
      </c>
      <c r="H105" s="168">
        <f>STDEV(C105:E105)</f>
        <v>0.23085645911987798</v>
      </c>
      <c r="I105" s="168">
        <f>(B105*B4+C105*C4+D105*D4+E105*E4+F105*F4)/SUM(B4:F4)</f>
        <v>-0.09490422036386535</v>
      </c>
      <c r="K105" s="168">
        <f>(LN(H105)+LN(H125))/2-LN(K114*K115^5)</f>
        <v>-3.98622001404133</v>
      </c>
    </row>
    <row r="106" spans="1:11" ht="12.75">
      <c r="A106" s="168" t="s">
        <v>164</v>
      </c>
      <c r="B106" s="168">
        <f>B66*10000/B62</f>
        <v>4.584808994414701</v>
      </c>
      <c r="C106" s="168">
        <f>C66*10000/C62</f>
        <v>5.273259127252024</v>
      </c>
      <c r="D106" s="168">
        <f>D66*10000/D62</f>
        <v>5.350621239214944</v>
      </c>
      <c r="E106" s="168">
        <f>E66*10000/E62</f>
        <v>5.004271732376129</v>
      </c>
      <c r="F106" s="168">
        <f>F66*10000/F62</f>
        <v>15.115850923582933</v>
      </c>
      <c r="G106" s="168">
        <f>AVERAGE(C106:E106)</f>
        <v>5.209384032947699</v>
      </c>
      <c r="H106" s="168">
        <f>STDEV(C106:E106)</f>
        <v>0.18179525839845131</v>
      </c>
      <c r="I106" s="168">
        <f>(B106*B4+C106*C4+D106*D4+E106*E4+F106*F4)/SUM(B4:F4)</f>
        <v>6.441437549811127</v>
      </c>
      <c r="K106" s="168">
        <f>(LN(H106)+LN(H126))/2-LN(K114*K115^6)</f>
        <v>-3.787237914890039</v>
      </c>
    </row>
    <row r="107" spans="1:11" ht="12.75">
      <c r="A107" s="168" t="s">
        <v>165</v>
      </c>
      <c r="B107" s="168">
        <f>B67*10000/B62</f>
        <v>-0.08967241360705963</v>
      </c>
      <c r="C107" s="168">
        <f>C67*10000/C62</f>
        <v>-0.10670939172137035</v>
      </c>
      <c r="D107" s="168">
        <f>D67*10000/D62</f>
        <v>-0.15692067652045066</v>
      </c>
      <c r="E107" s="168">
        <f>E67*10000/E62</f>
        <v>-0.1171828623729178</v>
      </c>
      <c r="F107" s="168">
        <f>F67*10000/F62</f>
        <v>-0.2899690118886292</v>
      </c>
      <c r="G107" s="168">
        <f>AVERAGE(C107:E107)</f>
        <v>-0.12693764353824627</v>
      </c>
      <c r="H107" s="168">
        <f>STDEV(C107:E107)</f>
        <v>0.026488867415976336</v>
      </c>
      <c r="I107" s="168">
        <f>(B107*B4+C107*C4+D107*D4+E107*E4+F107*F4)/SUM(B4:F4)</f>
        <v>-0.14330879299506596</v>
      </c>
      <c r="K107" s="168">
        <f>(LN(H107)+LN(H127))/2-LN(K114*K115^7)</f>
        <v>-5.41173174163633</v>
      </c>
    </row>
    <row r="108" spans="1:9" ht="12.75">
      <c r="A108" s="168" t="s">
        <v>166</v>
      </c>
      <c r="B108" s="168">
        <f>B68*10000/B62</f>
        <v>-0.12642489964696915</v>
      </c>
      <c r="C108" s="168">
        <f>C68*10000/C62</f>
        <v>-0.01821032468498408</v>
      </c>
      <c r="D108" s="168">
        <f>D68*10000/D62</f>
        <v>-0.03709778871253627</v>
      </c>
      <c r="E108" s="168">
        <f>E68*10000/E62</f>
        <v>0.07966762962163731</v>
      </c>
      <c r="F108" s="168">
        <f>F68*10000/F62</f>
        <v>-0.10175220553612543</v>
      </c>
      <c r="G108" s="168">
        <f>AVERAGE(C108:E108)</f>
        <v>0.00811983874137232</v>
      </c>
      <c r="H108" s="168">
        <f>STDEV(C108:E108)</f>
        <v>0.06267773814706956</v>
      </c>
      <c r="I108" s="168">
        <f>(B108*B4+C108*C4+D108*D4+E108*E4+F108*F4)/SUM(B4:F4)</f>
        <v>-0.026015145641509706</v>
      </c>
    </row>
    <row r="109" spans="1:9" ht="12.75">
      <c r="A109" s="168" t="s">
        <v>167</v>
      </c>
      <c r="B109" s="168">
        <f>B69*10000/B62</f>
        <v>-0.024685832408963503</v>
      </c>
      <c r="C109" s="168">
        <f>C69*10000/C62</f>
        <v>-0.03900364843805171</v>
      </c>
      <c r="D109" s="168">
        <f>D69*10000/D62</f>
        <v>-0.034465432819942</v>
      </c>
      <c r="E109" s="168">
        <f>E69*10000/E62</f>
        <v>0.010794253525614238</v>
      </c>
      <c r="F109" s="168">
        <f>F69*10000/F62</f>
        <v>0.007179173311663977</v>
      </c>
      <c r="G109" s="168">
        <f>AVERAGE(C109:E109)</f>
        <v>-0.02089160924412649</v>
      </c>
      <c r="H109" s="168">
        <f>STDEV(C109:E109)</f>
        <v>0.027534419820403784</v>
      </c>
      <c r="I109" s="168">
        <f>(B109*B4+C109*C4+D109*D4+E109*E4+F109*F4)/SUM(B4:F4)</f>
        <v>-0.017693412350836813</v>
      </c>
    </row>
    <row r="110" spans="1:11" ht="12.75">
      <c r="A110" s="168" t="s">
        <v>168</v>
      </c>
      <c r="B110" s="168">
        <f>B70*10000/B62</f>
        <v>-0.31377834756270784</v>
      </c>
      <c r="C110" s="168">
        <f>C70*10000/C62</f>
        <v>-0.022305503193004898</v>
      </c>
      <c r="D110" s="168">
        <f>D70*10000/D62</f>
        <v>0.013327739539064673</v>
      </c>
      <c r="E110" s="168">
        <f>E70*10000/E62</f>
        <v>-0.01362353134036692</v>
      </c>
      <c r="F110" s="168">
        <f>F70*10000/F62</f>
        <v>-0.297880433695706</v>
      </c>
      <c r="G110" s="168">
        <f>AVERAGE(C110:E110)</f>
        <v>-0.007533764998102381</v>
      </c>
      <c r="H110" s="168">
        <f>STDEV(C110:E110)</f>
        <v>0.0185807948559307</v>
      </c>
      <c r="I110" s="168">
        <f>(B110*B4+C110*C4+D110*D4+E110*E4+F110*F4)/SUM(B4:F4)</f>
        <v>-0.09060474014571182</v>
      </c>
      <c r="K110" s="168">
        <f>EXP(AVERAGE(K103:K107))</f>
        <v>0.012461498149148612</v>
      </c>
    </row>
    <row r="111" spans="1:9" ht="12.75">
      <c r="A111" s="168" t="s">
        <v>169</v>
      </c>
      <c r="B111" s="168">
        <f>B71*10000/B62</f>
        <v>0.05453669003392393</v>
      </c>
      <c r="C111" s="168">
        <f>C71*10000/C62</f>
        <v>0.015768813531566072</v>
      </c>
      <c r="D111" s="168">
        <f>D71*10000/D62</f>
        <v>0.02579789175741905</v>
      </c>
      <c r="E111" s="168">
        <f>E71*10000/E62</f>
        <v>0.00046622353266585705</v>
      </c>
      <c r="F111" s="168">
        <f>F71*10000/F62</f>
        <v>0.016244894017923426</v>
      </c>
      <c r="G111" s="168">
        <f>AVERAGE(C111:E111)</f>
        <v>0.01401097627388366</v>
      </c>
      <c r="H111" s="168">
        <f>STDEV(C111:E111)</f>
        <v>0.01275699210749207</v>
      </c>
      <c r="I111" s="168">
        <f>(B111*B4+C111*C4+D111*D4+E111*E4+F111*F4)/SUM(B4:F4)</f>
        <v>0.020173075742096345</v>
      </c>
    </row>
    <row r="112" spans="1:9" ht="12.75">
      <c r="A112" s="168" t="s">
        <v>170</v>
      </c>
      <c r="B112" s="168">
        <f>B72*10000/B62</f>
        <v>-0.09195561057461242</v>
      </c>
      <c r="C112" s="168">
        <f>C72*10000/C62</f>
        <v>-0.07298880705627493</v>
      </c>
      <c r="D112" s="168">
        <f>D72*10000/D62</f>
        <v>-0.0623662796832639</v>
      </c>
      <c r="E112" s="168">
        <f>E72*10000/E62</f>
        <v>-0.06847294860927895</v>
      </c>
      <c r="F112" s="168">
        <f>F72*10000/F62</f>
        <v>-0.08975000708244983</v>
      </c>
      <c r="G112" s="168">
        <f>AVERAGE(C112:E112)</f>
        <v>-0.06794267844960593</v>
      </c>
      <c r="H112" s="168">
        <f>STDEV(C112:E112)</f>
        <v>0.005331079794870125</v>
      </c>
      <c r="I112" s="168">
        <f>(B112*B4+C112*C4+D112*D4+E112*E4+F112*F4)/SUM(B4:F4)</f>
        <v>-0.0743283309755035</v>
      </c>
    </row>
    <row r="113" spans="1:9" ht="12.75">
      <c r="A113" s="168" t="s">
        <v>171</v>
      </c>
      <c r="B113" s="168">
        <f>B73*10000/B62</f>
        <v>-0.0022010298916924757</v>
      </c>
      <c r="C113" s="168">
        <f>C73*10000/C62</f>
        <v>-0.008211662084408478</v>
      </c>
      <c r="D113" s="168">
        <f>D73*10000/D62</f>
        <v>-0.005760419937248296</v>
      </c>
      <c r="E113" s="168">
        <f>E73*10000/E62</f>
        <v>-0.007372307398533337</v>
      </c>
      <c r="F113" s="168">
        <f>F73*10000/F62</f>
        <v>-0.00499088538757125</v>
      </c>
      <c r="G113" s="168">
        <f>AVERAGE(C113:E113)</f>
        <v>-0.007114796473396703</v>
      </c>
      <c r="H113" s="168">
        <f>STDEV(C113:E113)</f>
        <v>0.0012457451277958775</v>
      </c>
      <c r="I113" s="168">
        <f>(B113*B4+C113*C4+D113*D4+E113*E4+F113*F4)/SUM(B4:F4)</f>
        <v>-0.0061202726825907855</v>
      </c>
    </row>
    <row r="114" spans="1:11" ht="12.75">
      <c r="A114" s="168" t="s">
        <v>172</v>
      </c>
      <c r="B114" s="168">
        <f>B74*10000/B62</f>
        <v>-0.18886639266941513</v>
      </c>
      <c r="C114" s="168">
        <f>C74*10000/C62</f>
        <v>-0.18302074760076373</v>
      </c>
      <c r="D114" s="168">
        <f>D74*10000/D62</f>
        <v>-0.1813071444408995</v>
      </c>
      <c r="E114" s="168">
        <f>E74*10000/E62</f>
        <v>-0.17676746321691994</v>
      </c>
      <c r="F114" s="168">
        <f>F74*10000/F62</f>
        <v>-0.13785199567754658</v>
      </c>
      <c r="G114" s="168">
        <f>AVERAGE(C114:E114)</f>
        <v>-0.1803651184195277</v>
      </c>
      <c r="H114" s="168">
        <f>STDEV(C114:E114)</f>
        <v>0.0032313234386272646</v>
      </c>
      <c r="I114" s="168">
        <f>(B114*B4+C114*C4+D114*D4+E114*E4+F114*F4)/SUM(B4:F4)</f>
        <v>-0.17592008473540674</v>
      </c>
      <c r="J114" s="168" t="s">
        <v>190</v>
      </c>
      <c r="K114" s="168">
        <v>285</v>
      </c>
    </row>
    <row r="115" spans="1:11" ht="12.75">
      <c r="A115" s="168" t="s">
        <v>173</v>
      </c>
      <c r="B115" s="168">
        <f>B75*10000/B62</f>
        <v>0.0012209291449364653</v>
      </c>
      <c r="C115" s="168">
        <f>C75*10000/C62</f>
        <v>0.003384153990714488</v>
      </c>
      <c r="D115" s="168">
        <f>D75*10000/D62</f>
        <v>0.0006755420351298635</v>
      </c>
      <c r="E115" s="168">
        <f>E75*10000/E62</f>
        <v>-0.0010921875548711513</v>
      </c>
      <c r="F115" s="168">
        <f>F75*10000/F62</f>
        <v>-0.008057629992859456</v>
      </c>
      <c r="G115" s="168">
        <f>AVERAGE(C115:E115)</f>
        <v>0.0009891694903244</v>
      </c>
      <c r="H115" s="168">
        <f>STDEV(C115:E115)</f>
        <v>0.0022545908816618723</v>
      </c>
      <c r="I115" s="168">
        <f>(B115*B4+C115*C4+D115*D4+E115*E4+F115*F4)/SUM(B4:F4)</f>
        <v>-0.00018496458375301045</v>
      </c>
      <c r="J115" s="168" t="s">
        <v>191</v>
      </c>
      <c r="K115" s="168">
        <v>0.5536</v>
      </c>
    </row>
    <row r="118" ht="12.75">
      <c r="A118" s="168" t="s">
        <v>156</v>
      </c>
    </row>
    <row r="120" spans="2:9" ht="12.75">
      <c r="B120" s="168" t="s">
        <v>84</v>
      </c>
      <c r="C120" s="168" t="s">
        <v>85</v>
      </c>
      <c r="D120" s="168" t="s">
        <v>86</v>
      </c>
      <c r="E120" s="168" t="s">
        <v>87</v>
      </c>
      <c r="F120" s="168" t="s">
        <v>88</v>
      </c>
      <c r="G120" s="168" t="s">
        <v>158</v>
      </c>
      <c r="H120" s="168" t="s">
        <v>159</v>
      </c>
      <c r="I120" s="168" t="s">
        <v>192</v>
      </c>
    </row>
    <row r="121" spans="1:9" ht="12.75">
      <c r="A121" s="168" t="s">
        <v>174</v>
      </c>
      <c r="B121" s="168">
        <f>B81*10000/B62</f>
        <v>0</v>
      </c>
      <c r="C121" s="168">
        <f>C81*10000/C62</f>
        <v>0</v>
      </c>
      <c r="D121" s="168">
        <f>D81*10000/D62</f>
        <v>0</v>
      </c>
      <c r="E121" s="168">
        <f>E81*10000/E62</f>
        <v>0</v>
      </c>
      <c r="F121" s="168">
        <f>F81*10000/F62</f>
        <v>0</v>
      </c>
      <c r="G121" s="168">
        <f>AVERAGE(C121:E121)</f>
        <v>0</v>
      </c>
      <c r="H121" s="168">
        <f>STDEV(C121:E121)</f>
        <v>0</v>
      </c>
      <c r="I121" s="168">
        <f>(B121*B4+C121*C4+D121*D4+E121*E4+F121*F4)/SUM(B4:F4)</f>
        <v>0</v>
      </c>
    </row>
    <row r="122" spans="1:9" ht="12.75">
      <c r="A122" s="168" t="s">
        <v>175</v>
      </c>
      <c r="B122" s="168">
        <f>B82*10000/B62</f>
        <v>108.42159268461351</v>
      </c>
      <c r="C122" s="168">
        <f>C82*10000/C62</f>
        <v>51.37179129336457</v>
      </c>
      <c r="D122" s="168">
        <f>D82*10000/D62</f>
        <v>-27.53817732755272</v>
      </c>
      <c r="E122" s="168">
        <f>E82*10000/E62</f>
        <v>-41.68689737886278</v>
      </c>
      <c r="F122" s="168">
        <f>F82*10000/F62</f>
        <v>-88.20732671146105</v>
      </c>
      <c r="G122" s="168">
        <f>AVERAGE(C122:E122)</f>
        <v>-5.951094471016976</v>
      </c>
      <c r="H122" s="168">
        <f>STDEV(C122:E122)</f>
        <v>50.1446058319321</v>
      </c>
      <c r="I122" s="168">
        <f>(B122*B4+C122*C4+D122*D4+E122*E4+F122*F4)/SUM(B4:F4)</f>
        <v>-0.38236223781389084</v>
      </c>
    </row>
    <row r="123" spans="1:9" ht="12.75">
      <c r="A123" s="168" t="s">
        <v>176</v>
      </c>
      <c r="B123" s="168">
        <f>B83*10000/B62</f>
        <v>-3.0112155245557317</v>
      </c>
      <c r="C123" s="168">
        <f>C83*10000/C62</f>
        <v>-1.2922385000611591</v>
      </c>
      <c r="D123" s="168">
        <f>D83*10000/D62</f>
        <v>1.0211984787343673</v>
      </c>
      <c r="E123" s="168">
        <f>E83*10000/E62</f>
        <v>0.994724487729889</v>
      </c>
      <c r="F123" s="168">
        <f>F83*10000/F62</f>
        <v>7.044421379479812</v>
      </c>
      <c r="G123" s="168">
        <f>AVERAGE(C123:E123)</f>
        <v>0.24122815546769905</v>
      </c>
      <c r="H123" s="168">
        <f>STDEV(C123:E123)</f>
        <v>1.3280870475100919</v>
      </c>
      <c r="I123" s="168">
        <f>(B123*B4+C123*C4+D123*D4+E123*E4+F123*F4)/SUM(B4:F4)</f>
        <v>0.6787808256266273</v>
      </c>
    </row>
    <row r="124" spans="1:9" ht="12.75">
      <c r="A124" s="168" t="s">
        <v>177</v>
      </c>
      <c r="B124" s="168">
        <f>B84*10000/B62</f>
        <v>-1.3633783564840911</v>
      </c>
      <c r="C124" s="168">
        <f>C84*10000/C62</f>
        <v>-0.8635292384516093</v>
      </c>
      <c r="D124" s="168">
        <f>D84*10000/D62</f>
        <v>-1.0871647544742187</v>
      </c>
      <c r="E124" s="168">
        <f>E84*10000/E62</f>
        <v>-1.8991960760936974</v>
      </c>
      <c r="F124" s="168">
        <f>F84*10000/F62</f>
        <v>-3.3018245128083423</v>
      </c>
      <c r="G124" s="168">
        <f>AVERAGE(C124:E124)</f>
        <v>-1.2832966896731752</v>
      </c>
      <c r="H124" s="168">
        <f>STDEV(C124:E124)</f>
        <v>0.5449791295559459</v>
      </c>
      <c r="I124" s="168">
        <f>(B124*B4+C124*C4+D124*D4+E124*E4+F124*F4)/SUM(B4:F4)</f>
        <v>-1.5643399753015443</v>
      </c>
    </row>
    <row r="125" spans="1:9" ht="12.75">
      <c r="A125" s="168" t="s">
        <v>178</v>
      </c>
      <c r="B125" s="168">
        <f>B85*10000/B62</f>
        <v>-0.7740435850874734</v>
      </c>
      <c r="C125" s="168">
        <f>C85*10000/C62</f>
        <v>-0.19615933849770584</v>
      </c>
      <c r="D125" s="168">
        <f>D85*10000/D62</f>
        <v>0.4214512523982292</v>
      </c>
      <c r="E125" s="168">
        <f>E85*10000/E62</f>
        <v>-0.07903383988074034</v>
      </c>
      <c r="F125" s="168">
        <f>F85*10000/F62</f>
        <v>-0.5171435721379393</v>
      </c>
      <c r="G125" s="168">
        <f>AVERAGE(C125:E125)</f>
        <v>0.048752691339927684</v>
      </c>
      <c r="H125" s="168">
        <f>STDEV(C125:E125)</f>
        <v>0.32803621548201745</v>
      </c>
      <c r="I125" s="168">
        <f>(B125*B4+C125*C4+D125*D4+E125*E4+F125*F4)/SUM(B4:F4)</f>
        <v>-0.14584448479665463</v>
      </c>
    </row>
    <row r="126" spans="1:9" ht="12.75">
      <c r="A126" s="168" t="s">
        <v>179</v>
      </c>
      <c r="B126" s="168">
        <f>B86*10000/B62</f>
        <v>0.8638044630738085</v>
      </c>
      <c r="C126" s="168">
        <f>C86*10000/C62</f>
        <v>0.3489225092391776</v>
      </c>
      <c r="D126" s="168">
        <f>D86*10000/D62</f>
        <v>0.054742723099874095</v>
      </c>
      <c r="E126" s="168">
        <f>E86*10000/E62</f>
        <v>-0.0066626307702817595</v>
      </c>
      <c r="F126" s="168">
        <f>F86*10000/F62</f>
        <v>1.6587613535296197</v>
      </c>
      <c r="G126" s="168">
        <f>AVERAGE(C126:E126)</f>
        <v>0.1323342005229233</v>
      </c>
      <c r="H126" s="168">
        <f>STDEV(C126:E126)</f>
        <v>0.1900671617492232</v>
      </c>
      <c r="I126" s="168">
        <f>(B126*B4+C126*C4+D126*D4+E126*E4+F126*F4)/SUM(B4:F4)</f>
        <v>0.44193938698709917</v>
      </c>
    </row>
    <row r="127" spans="1:9" ht="12.75">
      <c r="A127" s="168" t="s">
        <v>180</v>
      </c>
      <c r="B127" s="168">
        <f>B87*10000/B62</f>
        <v>0.011534616950409034</v>
      </c>
      <c r="C127" s="168">
        <f>C87*10000/C62</f>
        <v>0.036475269569192274</v>
      </c>
      <c r="D127" s="168">
        <f>D87*10000/D62</f>
        <v>0.01544377160314287</v>
      </c>
      <c r="E127" s="168">
        <f>E87*10000/E62</f>
        <v>0.0061967660672402934</v>
      </c>
      <c r="F127" s="168">
        <f>F87*10000/F62</f>
        <v>0.4430986923726226</v>
      </c>
      <c r="G127" s="168">
        <f>AVERAGE(C127:E127)</f>
        <v>0.019371935746525147</v>
      </c>
      <c r="H127" s="168">
        <f>STDEV(C127:E127)</f>
        <v>0.015516758641302801</v>
      </c>
      <c r="I127" s="168">
        <f>(B127*B4+C127*C4+D127*D4+E127*E4+F127*F4)/SUM(B4:F4)</f>
        <v>0.0748017294008046</v>
      </c>
    </row>
    <row r="128" spans="1:9" ht="12.75">
      <c r="A128" s="168" t="s">
        <v>181</v>
      </c>
      <c r="B128" s="168">
        <f>B88*10000/B62</f>
        <v>-0.041842582609163084</v>
      </c>
      <c r="C128" s="168">
        <f>C88*10000/C62</f>
        <v>-0.07026963803782957</v>
      </c>
      <c r="D128" s="168">
        <f>D88*10000/D62</f>
        <v>-0.09677805539522354</v>
      </c>
      <c r="E128" s="168">
        <f>E88*10000/E62</f>
        <v>-0.1881795907644871</v>
      </c>
      <c r="F128" s="168">
        <f>F88*10000/F62</f>
        <v>-0.12157104858278701</v>
      </c>
      <c r="G128" s="168">
        <f>AVERAGE(C128:E128)</f>
        <v>-0.11840909473251339</v>
      </c>
      <c r="H128" s="168">
        <f>STDEV(C128:E128)</f>
        <v>0.061859644640986984</v>
      </c>
      <c r="I128" s="168">
        <f>(B128*B4+C128*C4+D128*D4+E128*E4+F128*F4)/SUM(B4:F4)</f>
        <v>-0.10775235335208243</v>
      </c>
    </row>
    <row r="129" spans="1:9" ht="12.75">
      <c r="A129" s="168" t="s">
        <v>182</v>
      </c>
      <c r="B129" s="168">
        <f>B89*10000/B62</f>
        <v>-0.0241512352843806</v>
      </c>
      <c r="C129" s="168">
        <f>C89*10000/C62</f>
        <v>0.009191467015333413</v>
      </c>
      <c r="D129" s="168">
        <f>D89*10000/D62</f>
        <v>0.028055314327422073</v>
      </c>
      <c r="E129" s="168">
        <f>E89*10000/E62</f>
        <v>-0.016623059691777246</v>
      </c>
      <c r="F129" s="168">
        <f>F89*10000/F62</f>
        <v>0.019452203213690362</v>
      </c>
      <c r="G129" s="168">
        <f>AVERAGE(C129:E129)</f>
        <v>0.006874573883659412</v>
      </c>
      <c r="H129" s="168">
        <f>STDEV(C129:E129)</f>
        <v>0.02242911660292408</v>
      </c>
      <c r="I129" s="168">
        <f>(B129*B4+C129*C4+D129*D4+E129*E4+F129*F4)/SUM(B4:F4)</f>
        <v>0.004064280550753601</v>
      </c>
    </row>
    <row r="130" spans="1:9" ht="12.75">
      <c r="A130" s="168" t="s">
        <v>183</v>
      </c>
      <c r="B130" s="168">
        <f>B90*10000/B62</f>
        <v>-0.0037713627426741187</v>
      </c>
      <c r="C130" s="168">
        <f>C90*10000/C62</f>
        <v>0.07286260991353355</v>
      </c>
      <c r="D130" s="168">
        <f>D90*10000/D62</f>
        <v>0.0012585258262590687</v>
      </c>
      <c r="E130" s="168">
        <f>E90*10000/E62</f>
        <v>-0.018025632812711138</v>
      </c>
      <c r="F130" s="168">
        <f>F90*10000/F62</f>
        <v>0.12029833547446528</v>
      </c>
      <c r="G130" s="168">
        <f>AVERAGE(C130:E130)</f>
        <v>0.018698500975693828</v>
      </c>
      <c r="H130" s="168">
        <f>STDEV(C130:E130)</f>
        <v>0.04788823150186138</v>
      </c>
      <c r="I130" s="168">
        <f>(B130*B4+C130*C4+D130*D4+E130*E4+F130*F4)/SUM(B4:F4)</f>
        <v>0.029009901380740687</v>
      </c>
    </row>
    <row r="131" spans="1:9" ht="12.75">
      <c r="A131" s="168" t="s">
        <v>184</v>
      </c>
      <c r="B131" s="168">
        <f>B91*10000/B62</f>
        <v>0.1347082554807157</v>
      </c>
      <c r="C131" s="168">
        <f>C91*10000/C62</f>
        <v>0.12709244874487954</v>
      </c>
      <c r="D131" s="168">
        <f>D91*10000/D62</f>
        <v>0.09552926009696965</v>
      </c>
      <c r="E131" s="168">
        <f>E91*10000/E62</f>
        <v>0.08518906770209726</v>
      </c>
      <c r="F131" s="168">
        <f>F91*10000/F62</f>
        <v>0.14586790866846636</v>
      </c>
      <c r="G131" s="168">
        <f>AVERAGE(C131:E131)</f>
        <v>0.10260359218131548</v>
      </c>
      <c r="H131" s="168">
        <f>STDEV(C131:E131)</f>
        <v>0.021829062429107073</v>
      </c>
      <c r="I131" s="168">
        <f>(B131*B4+C131*C4+D131*D4+E131*E4+F131*F4)/SUM(B4:F4)</f>
        <v>0.11302440266421156</v>
      </c>
    </row>
    <row r="132" spans="1:9" ht="12.75">
      <c r="A132" s="168" t="s">
        <v>185</v>
      </c>
      <c r="B132" s="168">
        <f>B92*10000/B62</f>
        <v>0.029053295383076445</v>
      </c>
      <c r="C132" s="168">
        <f>C92*10000/C62</f>
        <v>-0.0015299739390918807</v>
      </c>
      <c r="D132" s="168">
        <f>D92*10000/D62</f>
        <v>0.017344535267342875</v>
      </c>
      <c r="E132" s="168">
        <f>E92*10000/E62</f>
        <v>-0.004141070991247182</v>
      </c>
      <c r="F132" s="168">
        <f>F92*10000/F62</f>
        <v>-0.002211414154708799</v>
      </c>
      <c r="G132" s="168">
        <f>AVERAGE(C132:E132)</f>
        <v>0.0038911634456679375</v>
      </c>
      <c r="H132" s="168">
        <f>STDEV(C132:E132)</f>
        <v>0.011723880201670495</v>
      </c>
      <c r="I132" s="168">
        <f>(B132*B4+C132*C4+D132*D4+E132*E4+F132*F4)/SUM(B4:F4)</f>
        <v>0.006717371518000207</v>
      </c>
    </row>
    <row r="133" spans="1:9" ht="12.75">
      <c r="A133" s="168" t="s">
        <v>186</v>
      </c>
      <c r="B133" s="168">
        <f>B93*10000/B62</f>
        <v>-0.08764242798301239</v>
      </c>
      <c r="C133" s="168">
        <f>C93*10000/C62</f>
        <v>-0.0865553461728312</v>
      </c>
      <c r="D133" s="168">
        <f>D93*10000/D62</f>
        <v>-0.09143244059695868</v>
      </c>
      <c r="E133" s="168">
        <f>E93*10000/E62</f>
        <v>-0.0838660433144915</v>
      </c>
      <c r="F133" s="168">
        <f>F93*10000/F62</f>
        <v>-0.06611972049108275</v>
      </c>
      <c r="G133" s="168">
        <f>AVERAGE(C133:E133)</f>
        <v>-0.08728461002809379</v>
      </c>
      <c r="H133" s="168">
        <f>STDEV(C133:E133)</f>
        <v>0.003835552279265393</v>
      </c>
      <c r="I133" s="168">
        <f>(B133*B4+C133*C4+D133*D4+E133*E4+F133*F4)/SUM(B4:F4)</f>
        <v>-0.08451105691287822</v>
      </c>
    </row>
    <row r="134" spans="1:9" ht="12.75">
      <c r="A134" s="168" t="s">
        <v>187</v>
      </c>
      <c r="B134" s="168">
        <f>B94*10000/B62</f>
        <v>-0.021463597863745798</v>
      </c>
      <c r="C134" s="168">
        <f>C94*10000/C62</f>
        <v>0.001504334154614104</v>
      </c>
      <c r="D134" s="168">
        <f>D94*10000/D62</f>
        <v>0.003717649746659251</v>
      </c>
      <c r="E134" s="168">
        <f>E94*10000/E62</f>
        <v>0.0027321007538019144</v>
      </c>
      <c r="F134" s="168">
        <f>F94*10000/F62</f>
        <v>-0.026104683454244704</v>
      </c>
      <c r="G134" s="168">
        <f>AVERAGE(C134:E134)</f>
        <v>0.002651361551691756</v>
      </c>
      <c r="H134" s="168">
        <f>STDEV(C134:E134)</f>
        <v>0.0011088645505946974</v>
      </c>
      <c r="I134" s="168">
        <f>(B134*B4+C134*C4+D134*D4+E134*E4+F134*F4)/SUM(B4:F4)</f>
        <v>-0.004676646778948258</v>
      </c>
    </row>
    <row r="135" spans="1:9" ht="12.75">
      <c r="A135" s="168" t="s">
        <v>188</v>
      </c>
      <c r="B135" s="168">
        <f>B95*10000/B62</f>
        <v>-0.0022635858835197</v>
      </c>
      <c r="C135" s="168">
        <f>C95*10000/C62</f>
        <v>0.0004323929605325755</v>
      </c>
      <c r="D135" s="168">
        <f>D95*10000/D62</f>
        <v>0.0011095311141838822</v>
      </c>
      <c r="E135" s="168">
        <f>E95*10000/E62</f>
        <v>0.0018810410123681017</v>
      </c>
      <c r="F135" s="168">
        <f>F95*10000/F62</f>
        <v>0.003062905572315853</v>
      </c>
      <c r="G135" s="168">
        <f>AVERAGE(C135:E135)</f>
        <v>0.0011409883623615198</v>
      </c>
      <c r="H135" s="168">
        <f>STDEV(C135:E135)</f>
        <v>0.0007248361631216388</v>
      </c>
      <c r="I135" s="168">
        <f>(B135*B4+C135*C4+D135*D4+E135*E4+F135*F4)/SUM(B4:F4)</f>
        <v>0.0009049207259611887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2003-03-24T08:30:37Z</cp:lastPrinted>
  <dcterms:created xsi:type="dcterms:W3CDTF">1999-06-17T15:15:05Z</dcterms:created>
  <dcterms:modified xsi:type="dcterms:W3CDTF">2003-09-26T12:36:03Z</dcterms:modified>
  <cp:category/>
  <cp:version/>
  <cp:contentType/>
  <cp:contentStatus/>
</cp:coreProperties>
</file>