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5415" windowHeight="2265" tabRatio="1000" firstSheet="3" activeTab="3"/>
  </bookViews>
  <sheets>
    <sheet name="Sommaire" sheetId="1" r:id="rId1"/>
    <sheet name="HCMQAP027_03_pos1ap2" sheetId="2" r:id="rId2"/>
    <sheet name="HCMQAP027_03_pos2ap2" sheetId="3" r:id="rId3"/>
    <sheet name="HCMQAP027_03_pos3ap2" sheetId="4" r:id="rId4"/>
    <sheet name="HCMQAP027_03_pos4ap2" sheetId="5" r:id="rId5"/>
    <sheet name="HCMQAP027_03_pos5ap2" sheetId="6" r:id="rId6"/>
    <sheet name="Lmag_hcmqap" sheetId="7" r:id="rId7"/>
    <sheet name="Result_HCMQAP" sheetId="8" r:id="rId8"/>
  </sheets>
  <definedNames>
    <definedName name="_xlnm.Print_Area" localSheetId="1">'HCMQAP027_03_pos1ap2'!$A$1:$N$28</definedName>
    <definedName name="_xlnm.Print_Area" localSheetId="2">'HCMQAP027_03_pos2ap2'!$A$1:$N$28</definedName>
    <definedName name="_xlnm.Print_Area" localSheetId="3">'HCMQAP027_03_pos3ap2'!$A$1:$N$28</definedName>
    <definedName name="_xlnm.Print_Area" localSheetId="4">'HCMQAP027_03_pos4ap2'!$A$1:$N$28</definedName>
    <definedName name="_xlnm.Print_Area" localSheetId="5">'HCMQAP027_03_pos5ap2'!$A$1:$N$28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<sst xmlns="http://schemas.openxmlformats.org/spreadsheetml/2006/main" count="546" uniqueCount="205">
  <si>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</si>
  <si>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</si>
  <si>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</si>
  <si>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</si>
  <si>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</si>
  <si>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</si>
  <si>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</si>
  <si>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</si>
  <si>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</si>
  <si>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</si>
  <si>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</si>
  <si>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</si>
  <si>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</si>
  <si>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</si>
  <si>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</si>
  <si>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hcmqap027_03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</si>
  <si>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</si>
  <si>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</si>
  <si>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</si>
  <si>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</si>
  <si>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</si>
  <si>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</si>
  <si>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</si>
  <si>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</si>
  <si>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</si>
  <si>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</si>
  <si>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</si>
  <si>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</si>
  <si>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</si>
  <si>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</si>
  <si>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</si>
  <si>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</si>
  <si>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</si>
  <si>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</si>
  <si>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</si>
  <si>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</si>
  <si>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</si>
  <si>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</si>
  <si>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</si>
  <si>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</si>
  <si>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</si>
  <si>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</si>
  <si>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</si>
  <si>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</si>
  <si>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</si>
  <si>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</si>
  <si>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</si>
  <si>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</si>
  <si>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</si>
  <si>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</si>
  <si>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</si>
  <si>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</si>
  <si>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</si>
  <si>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</si>
  <si>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</si>
  <si>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</si>
  <si>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t>avec nouveau bloc moteur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</si>
  <si>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</si>
  <si>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</si>
  <si>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</si>
  <si>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-2.247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</si>
  <si>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</si>
  <si>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</si>
  <si>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</si>
  <si>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</si>
  <si>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</si>
  <si>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</si>
  <si>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</si>
  <si>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</si>
  <si>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HCMQAP027_03_pos1ap2</t>
  </si>
  <si>
    <t>20/03/2003</t>
  </si>
  <si>
    <t>±12.5</t>
  </si>
  <si>
    <t>THCMQAP027_03_pos1ap2.xls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</si>
  <si>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-3.756 mT)</t>
    </r>
  </si>
  <si>
    <t>HCMQAP027_03_pos2ap2</t>
  </si>
  <si>
    <t>THCMQAP027_03_pos2ap2.xls</t>
  </si>
  <si>
    <t>HCMQAP027_03_pos3ap2</t>
  </si>
  <si>
    <t>THCMQAP027_03_pos3ap2.xls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</si>
  <si>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-3.757 mT)</t>
    </r>
  </si>
  <si>
    <t>HCMQAP027_03_pos4ap2</t>
  </si>
  <si>
    <t>THCMQAP027_03_pos4ap2.xls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</si>
  <si>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-2.095 mT)</t>
    </r>
  </si>
  <si>
    <t>HCMQAP027_03_pos5ap2</t>
  </si>
  <si>
    <t>THCMQAP027_03_pos5ap2.xls</t>
  </si>
  <si>
    <t>idem HCMQAP0027_03</t>
  </si>
  <si>
    <t>HCMQAP027_01_pos1ap2</t>
  </si>
  <si>
    <t>THCMQAP027_01_pos1ap2.xls</t>
  </si>
  <si>
    <t>HCMQAP027_01_pos2ap2</t>
  </si>
  <si>
    <t>THCMQAP027_01_pos2ap2.xls</t>
  </si>
  <si>
    <t>HCMQAP027_01_pos3ap2</t>
  </si>
  <si>
    <t>THCMQAP027_01_pos3ap2.xls</t>
  </si>
  <si>
    <t>HCMQAP027_01_pos4ap2</t>
  </si>
  <si>
    <t>THCMQAP027_01_pos4ap2.xls</t>
  </si>
  <si>
    <t>HCMQAP027_01_pos5ap2</t>
  </si>
  <si>
    <t>THCMQAP027_01_pos5ap2.xls</t>
  </si>
  <si>
    <t>Sommaire : Valeurs intégrales calculées avec les fichiers: HCMQAP027_03_pos1ap2+HCMQAP027_03_pos2ap2+HCMQAP027_03_pos3ap2+HCMQAP027_03_pos4ap2+HCMQAP027_03_pos5ap2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</si>
  <si>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</si>
  <si>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</si>
  <si>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</si>
  <si>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</si>
  <si>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</si>
  <si>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</si>
  <si>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</si>
  <si>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</si>
  <si>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</si>
  <si>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</si>
  <si>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</si>
  <si>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</si>
  <si>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</si>
  <si>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</si>
  <si>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</si>
  <si>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</si>
  <si>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</si>
  <si>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</si>
  <si>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</si>
  <si>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</si>
  <si>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</si>
  <si>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</si>
  <si>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</si>
  <si>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</si>
  <si>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</si>
  <si>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</si>
  <si>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</si>
  <si>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</si>
  <si>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</si>
  <si>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</si>
  <si>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</si>
  <si>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</si>
  <si>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</si>
  <si>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</si>
  <si>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</si>
  <si>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</si>
  <si>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</si>
  <si>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</si>
  <si>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</si>
  <si>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</si>
  <si>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</si>
  <si>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</si>
  <si>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</si>
  <si>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=-3.756</t>
    </r>
  </si>
  <si>
    <t>Gradient (T/m)</t>
  </si>
  <si>
    <t>Sommaire : Valeurs intégrales calculées avec les fichiers: HCMQAP027_01_pos1ap2+HCMQAP027_01_pos2ap2+HCMQAP027_01_pos3ap2+HCMQAP027_01_pos4ap2+HCMQAP027_01_pos5ap2</t>
  </si>
  <si>
    <t xml:space="preserve"> Thu 20/03/2003       15:56:56</t>
  </si>
  <si>
    <t>LE NOA</t>
  </si>
  <si>
    <t>HCMQAP027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</si>
  <si>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</si>
  <si>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</si>
  <si>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</si>
  <si>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</si>
  <si>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</si>
  <si>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</si>
  <si>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</si>
  <si>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</si>
  <si>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</si>
  <si>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b12*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</si>
  <si>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</si>
  <si>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</si>
  <si>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</si>
  <si>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</si>
  <si>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</si>
  <si>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</si>
  <si>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</si>
  <si>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</si>
  <si>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</si>
  <si>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</si>
  <si>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</si>
  <si>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</si>
  <si>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</si>
  <si>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</si>
  <si>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</si>
  <si>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</si>
  <si>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</si>
  <si>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</si>
  <si>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</si>
  <si>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</si>
  <si>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</si>
  <si>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</si>
  <si>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</si>
  <si>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</si>
  <si>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</si>
  <si>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</si>
  <si>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</si>
  <si>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</si>
  <si>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</si>
  <si>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</si>
  <si>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</si>
  <si>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</si>
  <si>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</si>
  <si>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</si>
  <si>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</si>
  <si>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</si>
  <si>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</si>
  <si>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</si>
  <si>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</si>
  <si>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</si>
  <si>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</si>
  <si>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</si>
  <si>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</si>
  <si>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</si>
  <si>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</si>
  <si>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</si>
  <si>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</si>
  <si>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</si>
  <si>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</si>
  <si>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Integrals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</si>
</sst>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\ h:mm:ss"/>
    <numFmt numFmtId="181" formatCode="0.0##"/>
    <numFmt numFmtId="182" formatCode="0.00E+0"/>
    <numFmt numFmtId="183" formatCode="0.0###"/>
    <numFmt numFmtId="184" formatCode="dd/mm/yy\ h:mm"/>
    <numFmt numFmtId="185" formatCode="0.0#"/>
    <numFmt numFmtId="186" formatCode="0.#"/>
    <numFmt numFmtId="187" formatCode="0.000"/>
    <numFmt numFmtId="188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8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81" fontId="3" fillId="0" borderId="2" xfId="0" applyNumberFormat="1" applyFont="1" applyFill="1" applyBorder="1" applyAlignment="1">
      <alignment horizontal="left" vertical="top" wrapText="1"/>
    </xf>
    <xf numFmtId="181" fontId="3" fillId="0" borderId="3" xfId="0" applyNumberFormat="1" applyFont="1" applyFill="1" applyBorder="1" applyAlignment="1">
      <alignment horizontal="left"/>
    </xf>
    <xf numFmtId="181" fontId="3" fillId="0" borderId="3" xfId="0" applyNumberFormat="1" applyFont="1" applyFill="1" applyBorder="1" applyAlignment="1">
      <alignment horizontal="center"/>
    </xf>
    <xf numFmtId="181" fontId="3" fillId="0" borderId="3" xfId="0" applyNumberFormat="1" applyFont="1" applyFill="1" applyBorder="1" applyAlignment="1">
      <alignment horizontal="right"/>
    </xf>
    <xf numFmtId="181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right" vertical="top" wrapText="1"/>
    </xf>
    <xf numFmtId="181" fontId="2" fillId="0" borderId="3" xfId="0" applyNumberFormat="1" applyFont="1" applyFill="1" applyBorder="1" applyAlignment="1">
      <alignment horizontal="right" vertical="center"/>
    </xf>
    <xf numFmtId="186" fontId="3" fillId="0" borderId="2" xfId="0" applyNumberFormat="1" applyFont="1" applyFill="1" applyBorder="1" applyAlignment="1">
      <alignment horizontal="center" vertical="top" wrapText="1"/>
    </xf>
    <xf numFmtId="186" fontId="3" fillId="0" borderId="3" xfId="0" applyNumberFormat="1" applyFont="1" applyFill="1" applyBorder="1" applyAlignment="1">
      <alignment horizontal="center"/>
    </xf>
    <xf numFmtId="186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86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left"/>
    </xf>
    <xf numFmtId="181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81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left"/>
    </xf>
    <xf numFmtId="181" fontId="2" fillId="2" borderId="3" xfId="0" applyNumberFormat="1" applyFont="1" applyFill="1" applyBorder="1" applyAlignment="1">
      <alignment horizontal="right"/>
    </xf>
    <xf numFmtId="181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8" fontId="3" fillId="0" borderId="2" xfId="0" applyNumberFormat="1" applyFont="1" applyFill="1" applyBorder="1" applyAlignment="1">
      <alignment horizontal="left" vertical="top"/>
    </xf>
    <xf numFmtId="188" fontId="3" fillId="2" borderId="3" xfId="0" applyNumberFormat="1" applyFont="1" applyFill="1" applyBorder="1" applyAlignment="1">
      <alignment horizontal="left"/>
    </xf>
    <xf numFmtId="188" fontId="4" fillId="2" borderId="3" xfId="0" applyNumberFormat="1" applyFont="1" applyFill="1" applyBorder="1" applyAlignment="1">
      <alignment horizontal="left"/>
    </xf>
    <xf numFmtId="188" fontId="2" fillId="0" borderId="3" xfId="0" applyNumberFormat="1" applyFont="1" applyFill="1" applyBorder="1" applyAlignment="1">
      <alignment horizontal="left" vertical="center"/>
    </xf>
    <xf numFmtId="188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81" fontId="3" fillId="0" borderId="7" xfId="0" applyNumberFormat="1" applyFont="1" applyFill="1" applyBorder="1" applyAlignment="1">
      <alignment horizontal="left"/>
    </xf>
    <xf numFmtId="181" fontId="3" fillId="0" borderId="8" xfId="0" applyNumberFormat="1" applyFont="1" applyFill="1" applyBorder="1" applyAlignment="1">
      <alignment horizontal="center"/>
    </xf>
    <xf numFmtId="181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81" fontId="3" fillId="0" borderId="12" xfId="0" applyNumberFormat="1" applyFont="1" applyFill="1" applyBorder="1" applyAlignment="1">
      <alignment horizontal="left"/>
    </xf>
    <xf numFmtId="181" fontId="3" fillId="0" borderId="13" xfId="0" applyNumberFormat="1" applyFont="1" applyFill="1" applyBorder="1" applyAlignment="1">
      <alignment horizontal="center"/>
    </xf>
    <xf numFmtId="181" fontId="3" fillId="0" borderId="14" xfId="0" applyNumberFormat="1" applyFont="1" applyFill="1" applyBorder="1" applyAlignment="1">
      <alignment horizontal="center"/>
    </xf>
    <xf numFmtId="182" fontId="3" fillId="0" borderId="15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84" fontId="3" fillId="0" borderId="11" xfId="0" applyNumberFormat="1" applyFont="1" applyFill="1" applyBorder="1" applyAlignment="1">
      <alignment horizontal="left"/>
    </xf>
    <xf numFmtId="181" fontId="3" fillId="0" borderId="16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center"/>
    </xf>
    <xf numFmtId="181" fontId="3" fillId="0" borderId="18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5" fillId="0" borderId="13" xfId="0" applyNumberFormat="1" applyFont="1" applyFill="1" applyBorder="1" applyAlignment="1">
      <alignment horizontal="left"/>
    </xf>
    <xf numFmtId="181" fontId="5" fillId="0" borderId="13" xfId="0" applyNumberFormat="1" applyFont="1" applyFill="1" applyBorder="1" applyAlignment="1">
      <alignment horizontal="center"/>
    </xf>
    <xf numFmtId="181" fontId="5" fillId="0" borderId="14" xfId="0" applyNumberFormat="1" applyFont="1" applyFill="1" applyBorder="1" applyAlignment="1">
      <alignment horizontal="center"/>
    </xf>
    <xf numFmtId="181" fontId="5" fillId="0" borderId="19" xfId="0" applyNumberFormat="1" applyFont="1" applyFill="1" applyBorder="1" applyAlignment="1">
      <alignment horizontal="center"/>
    </xf>
    <xf numFmtId="181" fontId="5" fillId="0" borderId="20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left"/>
    </xf>
    <xf numFmtId="181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81" fontId="3" fillId="0" borderId="22" xfId="0" applyNumberFormat="1" applyFont="1" applyFill="1" applyBorder="1" applyAlignment="1">
      <alignment horizontal="center"/>
    </xf>
    <xf numFmtId="181" fontId="4" fillId="0" borderId="23" xfId="0" applyNumberFormat="1" applyFont="1" applyFill="1" applyBorder="1" applyAlignment="1">
      <alignment horizontal="center"/>
    </xf>
    <xf numFmtId="181" fontId="3" fillId="0" borderId="23" xfId="0" applyNumberFormat="1" applyFont="1" applyFill="1" applyBorder="1" applyAlignment="1">
      <alignment horizontal="center"/>
    </xf>
    <xf numFmtId="181" fontId="3" fillId="0" borderId="24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81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center"/>
    </xf>
    <xf numFmtId="181" fontId="3" fillId="3" borderId="15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left"/>
    </xf>
    <xf numFmtId="181" fontId="3" fillId="4" borderId="10" xfId="0" applyNumberFormat="1" applyFont="1" applyFill="1" applyBorder="1" applyAlignment="1">
      <alignment horizontal="center"/>
    </xf>
    <xf numFmtId="181" fontId="5" fillId="0" borderId="11" xfId="0" applyNumberFormat="1" applyFont="1" applyFill="1" applyBorder="1" applyAlignment="1">
      <alignment horizontal="left"/>
    </xf>
    <xf numFmtId="181" fontId="3" fillId="3" borderId="10" xfId="0" applyNumberFormat="1" applyFont="1" applyFill="1" applyBorder="1" applyAlignment="1">
      <alignment horizontal="center"/>
    </xf>
    <xf numFmtId="185" fontId="3" fillId="0" borderId="11" xfId="0" applyNumberFormat="1" applyFont="1" applyFill="1" applyBorder="1" applyAlignment="1">
      <alignment horizontal="left"/>
    </xf>
    <xf numFmtId="181" fontId="3" fillId="0" borderId="25" xfId="0" applyNumberFormat="1" applyFont="1" applyFill="1" applyBorder="1" applyAlignment="1">
      <alignment horizontal="center"/>
    </xf>
    <xf numFmtId="181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81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81" fontId="2" fillId="0" borderId="28" xfId="0" applyNumberFormat="1" applyFont="1" applyFill="1" applyBorder="1" applyAlignment="1">
      <alignment horizontal="left"/>
    </xf>
    <xf numFmtId="181" fontId="2" fillId="0" borderId="29" xfId="0" applyNumberFormat="1" applyFont="1" applyFill="1" applyBorder="1" applyAlignment="1">
      <alignment horizontal="left"/>
    </xf>
    <xf numFmtId="181" fontId="7" fillId="0" borderId="29" xfId="0" applyNumberFormat="1" applyFont="1" applyFill="1" applyBorder="1" applyAlignment="1">
      <alignment horizontal="left"/>
    </xf>
    <xf numFmtId="181" fontId="2" fillId="0" borderId="30" xfId="0" applyNumberFormat="1" applyFont="1" applyFill="1" applyBorder="1" applyAlignment="1">
      <alignment horizontal="left"/>
    </xf>
    <xf numFmtId="181" fontId="2" fillId="0" borderId="31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center"/>
    </xf>
    <xf numFmtId="181" fontId="2" fillId="0" borderId="33" xfId="0" applyNumberFormat="1" applyFont="1" applyFill="1" applyBorder="1" applyAlignment="1">
      <alignment horizontal="left"/>
    </xf>
    <xf numFmtId="181" fontId="2" fillId="0" borderId="34" xfId="0" applyNumberFormat="1" applyFont="1" applyFill="1" applyBorder="1" applyAlignment="1">
      <alignment horizontal="left"/>
    </xf>
    <xf numFmtId="181" fontId="2" fillId="0" borderId="35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center"/>
    </xf>
    <xf numFmtId="181" fontId="2" fillId="0" borderId="37" xfId="0" applyNumberFormat="1" applyFont="1" applyFill="1" applyBorder="1" applyAlignment="1">
      <alignment horizontal="left"/>
    </xf>
    <xf numFmtId="181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81" fontId="2" fillId="0" borderId="40" xfId="0" applyNumberFormat="1" applyFont="1" applyFill="1" applyBorder="1" applyAlignment="1">
      <alignment horizontal="left" vertical="center"/>
    </xf>
    <xf numFmtId="181" fontId="2" fillId="0" borderId="41" xfId="0" applyNumberFormat="1" applyFont="1" applyFill="1" applyBorder="1" applyAlignment="1">
      <alignment horizontal="left" vertical="center"/>
    </xf>
    <xf numFmtId="181" fontId="5" fillId="3" borderId="15" xfId="0" applyNumberFormat="1" applyFont="1" applyFill="1" applyBorder="1" applyAlignment="1">
      <alignment horizontal="center"/>
    </xf>
    <xf numFmtId="181" fontId="5" fillId="3" borderId="10" xfId="0" applyNumberFormat="1" applyFont="1" applyFill="1" applyBorder="1" applyAlignment="1">
      <alignment horizontal="center"/>
    </xf>
    <xf numFmtId="187" fontId="5" fillId="0" borderId="15" xfId="0" applyNumberFormat="1" applyFont="1" applyFill="1" applyBorder="1" applyAlignment="1">
      <alignment horizontal="center"/>
    </xf>
    <xf numFmtId="187" fontId="3" fillId="0" borderId="15" xfId="0" applyNumberFormat="1" applyFont="1" applyFill="1" applyBorder="1" applyAlignment="1">
      <alignment horizontal="center"/>
    </xf>
    <xf numFmtId="187" fontId="3" fillId="3" borderId="15" xfId="0" applyNumberFormat="1" applyFont="1" applyFill="1" applyBorder="1" applyAlignment="1">
      <alignment horizontal="center"/>
    </xf>
    <xf numFmtId="187" fontId="3" fillId="0" borderId="42" xfId="0" applyNumberFormat="1" applyFont="1" applyFill="1" applyBorder="1" applyAlignment="1">
      <alignment horizontal="center"/>
    </xf>
    <xf numFmtId="187" fontId="0" fillId="0" borderId="43" xfId="0" applyNumberFormat="1" applyBorder="1" applyAlignment="1">
      <alignment horizontal="left"/>
    </xf>
    <xf numFmtId="187" fontId="0" fillId="0" borderId="44" xfId="0" applyNumberFormat="1" applyBorder="1" applyAlignment="1">
      <alignment horizontal="center"/>
    </xf>
    <xf numFmtId="187" fontId="0" fillId="0" borderId="15" xfId="0" applyNumberFormat="1" applyBorder="1" applyAlignment="1">
      <alignment horizontal="center"/>
    </xf>
    <xf numFmtId="187" fontId="0" fillId="0" borderId="45" xfId="0" applyNumberFormat="1" applyBorder="1" applyAlignment="1">
      <alignment horizontal="center"/>
    </xf>
    <xf numFmtId="187" fontId="0" fillId="0" borderId="46" xfId="0" applyNumberFormat="1" applyBorder="1" applyAlignment="1">
      <alignment horizontal="center"/>
    </xf>
    <xf numFmtId="187" fontId="0" fillId="0" borderId="43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47" xfId="0" applyNumberFormat="1" applyBorder="1" applyAlignment="1">
      <alignment horizontal="left"/>
    </xf>
    <xf numFmtId="187" fontId="0" fillId="0" borderId="20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7" fontId="0" fillId="0" borderId="49" xfId="0" applyNumberFormat="1" applyBorder="1" applyAlignment="1">
      <alignment horizontal="left"/>
    </xf>
    <xf numFmtId="187" fontId="0" fillId="0" borderId="14" xfId="0" applyNumberFormat="1" applyBorder="1" applyAlignment="1">
      <alignment horizontal="center"/>
    </xf>
    <xf numFmtId="187" fontId="5" fillId="0" borderId="14" xfId="0" applyNumberFormat="1" applyFont="1" applyFill="1" applyBorder="1" applyAlignment="1">
      <alignment horizontal="center"/>
    </xf>
    <xf numFmtId="187" fontId="3" fillId="0" borderId="14" xfId="0" applyNumberFormat="1" applyFont="1" applyFill="1" applyBorder="1" applyAlignment="1">
      <alignment horizontal="center"/>
    </xf>
    <xf numFmtId="187" fontId="3" fillId="4" borderId="14" xfId="0" applyNumberFormat="1" applyFont="1" applyFill="1" applyBorder="1" applyAlignment="1">
      <alignment horizontal="center"/>
    </xf>
    <xf numFmtId="187" fontId="3" fillId="3" borderId="14" xfId="0" applyNumberFormat="1" applyFont="1" applyFill="1" applyBorder="1" applyAlignment="1">
      <alignment horizontal="center"/>
    </xf>
    <xf numFmtId="187" fontId="3" fillId="0" borderId="50" xfId="0" applyNumberFormat="1" applyFont="1" applyFill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87" fontId="5" fillId="0" borderId="55" xfId="0" applyNumberFormat="1" applyFont="1" applyFill="1" applyBorder="1" applyAlignment="1">
      <alignment horizontal="center"/>
    </xf>
    <xf numFmtId="187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3" xfId="0" applyNumberFormat="1" applyBorder="1" applyAlignment="1">
      <alignment horizontal="center"/>
    </xf>
    <xf numFmtId="187" fontId="0" fillId="0" borderId="59" xfId="0" applyNumberFormat="1" applyBorder="1" applyAlignment="1">
      <alignment horizontal="center"/>
    </xf>
    <xf numFmtId="187" fontId="5" fillId="0" borderId="60" xfId="0" applyNumberFormat="1" applyFont="1" applyFill="1" applyBorder="1" applyAlignment="1">
      <alignment horizontal="center"/>
    </xf>
    <xf numFmtId="187" fontId="3" fillId="3" borderId="20" xfId="0" applyNumberFormat="1" applyFont="1" applyFill="1" applyBorder="1" applyAlignment="1">
      <alignment horizontal="center"/>
    </xf>
    <xf numFmtId="187" fontId="3" fillId="0" borderId="20" xfId="0" applyNumberFormat="1" applyFont="1" applyFill="1" applyBorder="1" applyAlignment="1">
      <alignment horizontal="center"/>
    </xf>
    <xf numFmtId="187" fontId="5" fillId="3" borderId="20" xfId="0" applyNumberFormat="1" applyFont="1" applyFill="1" applyBorder="1" applyAlignment="1">
      <alignment horizontal="center"/>
    </xf>
    <xf numFmtId="187" fontId="5" fillId="0" borderId="20" xfId="0" applyNumberFormat="1" applyFont="1" applyFill="1" applyBorder="1" applyAlignment="1">
      <alignment horizontal="center"/>
    </xf>
    <xf numFmtId="187" fontId="3" fillId="0" borderId="61" xfId="0" applyNumberFormat="1" applyFont="1" applyFill="1" applyBorder="1" applyAlignment="1">
      <alignment horizontal="center"/>
    </xf>
    <xf numFmtId="187" fontId="0" fillId="0" borderId="62" xfId="0" applyNumberFormat="1" applyBorder="1" applyAlignment="1">
      <alignment horizontal="center"/>
    </xf>
    <xf numFmtId="187" fontId="0" fillId="0" borderId="63" xfId="0" applyNumberFormat="1" applyBorder="1" applyAlignment="1">
      <alignment horizontal="center"/>
    </xf>
    <xf numFmtId="187" fontId="0" fillId="0" borderId="64" xfId="0" applyNumberFormat="1" applyBorder="1" applyAlignment="1">
      <alignment horizontal="center"/>
    </xf>
    <xf numFmtId="187" fontId="10" fillId="0" borderId="64" xfId="0" applyNumberFormat="1" applyFont="1" applyBorder="1" applyAlignment="1">
      <alignment horizontal="center"/>
    </xf>
    <xf numFmtId="187" fontId="0" fillId="0" borderId="65" xfId="0" applyNumberFormat="1" applyBorder="1" applyAlignment="1">
      <alignment horizontal="center"/>
    </xf>
    <xf numFmtId="187" fontId="11" fillId="0" borderId="66" xfId="0" applyNumberFormat="1" applyFont="1" applyBorder="1" applyAlignment="1">
      <alignment horizontal="center"/>
    </xf>
    <xf numFmtId="187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81" fontId="3" fillId="0" borderId="59" xfId="0" applyNumberFormat="1" applyFont="1" applyFill="1" applyBorder="1" applyAlignment="1">
      <alignment horizontal="center"/>
    </xf>
    <xf numFmtId="181" fontId="3" fillId="0" borderId="58" xfId="0" applyNumberFormat="1" applyFont="1" applyFill="1" applyBorder="1" applyAlignment="1">
      <alignment horizontal="center"/>
    </xf>
    <xf numFmtId="181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27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1.5866288</c:v>
                </c:pt>
                <c:pt idx="1">
                  <c:v>-0.86656967</c:v>
                </c:pt>
                <c:pt idx="2">
                  <c:v>-0.020290413</c:v>
                </c:pt>
                <c:pt idx="3">
                  <c:v>-0.95606484</c:v>
                </c:pt>
                <c:pt idx="4">
                  <c:v>-2.9276974000000004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0.4972405999999999</c:v>
                </c:pt>
                <c:pt idx="1">
                  <c:v>-0.22189934500000003</c:v>
                </c:pt>
                <c:pt idx="2">
                  <c:v>-1.26539819</c:v>
                </c:pt>
                <c:pt idx="3">
                  <c:v>-0.33660992199999995</c:v>
                </c:pt>
                <c:pt idx="4">
                  <c:v>6.1619637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4.0685778</c:v>
                </c:pt>
                <c:pt idx="1">
                  <c:v>4.5765298</c:v>
                </c:pt>
                <c:pt idx="2">
                  <c:v>4.9785417</c:v>
                </c:pt>
                <c:pt idx="3">
                  <c:v>4.6512856</c:v>
                </c:pt>
                <c:pt idx="4">
                  <c:v>14.945146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0.9369134800000001</c:v>
                </c:pt>
                <c:pt idx="1">
                  <c:v>0.24213062999999999</c:v>
                </c:pt>
                <c:pt idx="2">
                  <c:v>0.135979352</c:v>
                </c:pt>
                <c:pt idx="3">
                  <c:v>0.14331832000000003</c:v>
                </c:pt>
                <c:pt idx="4">
                  <c:v>1.6874668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-0.43600718</c:v>
                </c:pt>
                <c:pt idx="1">
                  <c:v>-0.05494388100000001</c:v>
                </c:pt>
                <c:pt idx="2">
                  <c:v>-0.043060443000000004</c:v>
                </c:pt>
                <c:pt idx="3">
                  <c:v>-0.052159173999999996</c:v>
                </c:pt>
                <c:pt idx="4">
                  <c:v>-0.33918095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0.08719991899999999</c:v>
                </c:pt>
                <c:pt idx="1">
                  <c:v>0.12382221</c:v>
                </c:pt>
                <c:pt idx="2">
                  <c:v>0.073924662</c:v>
                </c:pt>
                <c:pt idx="3">
                  <c:v>0.069151881</c:v>
                </c:pt>
                <c:pt idx="4">
                  <c:v>0.17884141</c:v>
                </c:pt>
              </c:numCache>
            </c:numRef>
          </c:val>
          <c:smooth val="0"/>
        </c:ser>
        <c:marker val="1"/>
        <c:axId val="41368244"/>
        <c:axId val="36769877"/>
      </c:lineChart>
      <c:catAx>
        <c:axId val="413682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6769877"/>
        <c:crosses val="autoZero"/>
        <c:auto val="1"/>
        <c:lblOffset val="100"/>
        <c:noMultiLvlLbl val="0"/>
      </c:catAx>
      <c:valAx>
        <c:axId val="36769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136824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133350</xdr:rowOff>
    </xdr:from>
    <xdr:to>
      <xdr:col>6</xdr:col>
      <xdr:colOff>742950</xdr:colOff>
      <xdr:row>55</xdr:row>
      <xdr:rowOff>57150</xdr:rowOff>
    </xdr:to>
    <xdr:graphicFrame>
      <xdr:nvGraphicFramePr>
        <xdr:cNvPr id="1" name="Chart 1"/>
        <xdr:cNvGraphicFramePr/>
      </xdr:nvGraphicFramePr>
      <xdr:xfrm>
        <a:off x="142875" y="5953125"/>
        <a:ext cx="52863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12" sqref="A12:IV12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12</v>
      </c>
    </row>
    <row r="2" spans="1:14" s="29" customFormat="1" ht="15" customHeight="1" thickTop="1">
      <c r="A2" s="40" t="s">
        <v>70</v>
      </c>
      <c r="B2" s="24">
        <v>80</v>
      </c>
      <c r="C2" s="24" t="s">
        <v>71</v>
      </c>
      <c r="D2" s="25">
        <v>5</v>
      </c>
      <c r="E2" s="25">
        <v>1</v>
      </c>
      <c r="F2" s="26"/>
      <c r="G2" s="26" t="s">
        <v>69</v>
      </c>
      <c r="H2" s="25">
        <v>1544</v>
      </c>
      <c r="I2" s="27" t="s">
        <v>72</v>
      </c>
      <c r="J2" s="30"/>
      <c r="K2" s="28" t="s">
        <v>56</v>
      </c>
      <c r="L2" s="28"/>
      <c r="M2" s="28"/>
      <c r="N2" s="28"/>
    </row>
    <row r="3" spans="1:14" s="29" customFormat="1" ht="15" customHeight="1">
      <c r="A3" s="40" t="s">
        <v>70</v>
      </c>
      <c r="B3" s="24">
        <v>80</v>
      </c>
      <c r="C3" s="24" t="s">
        <v>71</v>
      </c>
      <c r="D3" s="25">
        <v>5</v>
      </c>
      <c r="E3" s="25">
        <v>2</v>
      </c>
      <c r="F3" s="26"/>
      <c r="G3" s="26" t="s">
        <v>74</v>
      </c>
      <c r="H3" s="25">
        <v>1544</v>
      </c>
      <c r="I3" s="27" t="s">
        <v>75</v>
      </c>
      <c r="J3" s="30"/>
      <c r="K3" s="28" t="s">
        <v>56</v>
      </c>
      <c r="L3" s="28"/>
      <c r="M3" s="28"/>
      <c r="N3" s="28"/>
    </row>
    <row r="4" spans="1:14" s="29" customFormat="1" ht="15" customHeight="1">
      <c r="A4" s="40" t="s">
        <v>70</v>
      </c>
      <c r="B4" s="24">
        <v>80</v>
      </c>
      <c r="C4" s="24" t="s">
        <v>71</v>
      </c>
      <c r="D4" s="25">
        <v>5</v>
      </c>
      <c r="E4" s="25">
        <v>3</v>
      </c>
      <c r="F4" s="26"/>
      <c r="G4" s="26" t="s">
        <v>76</v>
      </c>
      <c r="H4" s="25">
        <v>1544</v>
      </c>
      <c r="I4" s="27" t="s">
        <v>77</v>
      </c>
      <c r="J4" s="30"/>
      <c r="K4" s="31" t="s">
        <v>56</v>
      </c>
      <c r="L4" s="31"/>
      <c r="M4" s="31"/>
      <c r="N4" s="28"/>
    </row>
    <row r="5" spans="1:14" s="29" customFormat="1" ht="15" customHeight="1">
      <c r="A5" s="40" t="s">
        <v>70</v>
      </c>
      <c r="B5" s="24">
        <v>80</v>
      </c>
      <c r="C5" s="24" t="s">
        <v>71</v>
      </c>
      <c r="D5" s="25">
        <v>5</v>
      </c>
      <c r="E5" s="25">
        <v>4</v>
      </c>
      <c r="F5" s="26"/>
      <c r="G5" s="26" t="s">
        <v>79</v>
      </c>
      <c r="H5" s="25">
        <v>1544</v>
      </c>
      <c r="I5" s="27" t="s">
        <v>80</v>
      </c>
      <c r="J5" s="30"/>
      <c r="K5" s="28" t="s">
        <v>56</v>
      </c>
      <c r="L5" s="28"/>
      <c r="M5" s="28"/>
      <c r="N5" s="28"/>
    </row>
    <row r="6" spans="1:11" ht="15" customHeight="1">
      <c r="A6" t="s">
        <v>70</v>
      </c>
      <c r="B6">
        <v>80</v>
      </c>
      <c r="C6" t="s">
        <v>71</v>
      </c>
      <c r="D6">
        <v>5</v>
      </c>
      <c r="E6">
        <v>5</v>
      </c>
      <c r="G6" t="s">
        <v>82</v>
      </c>
      <c r="H6">
        <v>1544</v>
      </c>
      <c r="I6" t="s">
        <v>83</v>
      </c>
      <c r="K6" t="s">
        <v>56</v>
      </c>
    </row>
    <row r="7" spans="1:14" s="29" customFormat="1" ht="15" customHeight="1">
      <c r="A7" s="40" t="s">
        <v>95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 t="s">
        <v>70</v>
      </c>
      <c r="B8" s="24">
        <v>80</v>
      </c>
      <c r="C8" s="24" t="s">
        <v>71</v>
      </c>
      <c r="D8" s="25">
        <v>5</v>
      </c>
      <c r="E8" s="25">
        <v>1</v>
      </c>
      <c r="F8" s="26"/>
      <c r="G8" s="26" t="s">
        <v>85</v>
      </c>
      <c r="H8" s="25">
        <v>1534</v>
      </c>
      <c r="I8" s="27" t="s">
        <v>86</v>
      </c>
      <c r="J8" s="30"/>
      <c r="K8" s="28" t="s">
        <v>84</v>
      </c>
      <c r="L8" s="28"/>
      <c r="M8" s="28"/>
      <c r="N8" s="28"/>
    </row>
    <row r="9" spans="1:14" s="29" customFormat="1" ht="15" customHeight="1">
      <c r="A9" s="40" t="s">
        <v>70</v>
      </c>
      <c r="B9" s="24">
        <v>80</v>
      </c>
      <c r="C9" s="24" t="s">
        <v>71</v>
      </c>
      <c r="D9" s="25">
        <v>5</v>
      </c>
      <c r="E9" s="25">
        <v>2</v>
      </c>
      <c r="F9" s="26"/>
      <c r="G9" s="26" t="s">
        <v>87</v>
      </c>
      <c r="H9" s="25">
        <v>1534</v>
      </c>
      <c r="I9" s="27" t="s">
        <v>88</v>
      </c>
      <c r="J9" s="30"/>
      <c r="K9" s="28" t="s">
        <v>84</v>
      </c>
      <c r="L9" s="28"/>
      <c r="M9" s="28"/>
      <c r="N9" s="28"/>
    </row>
    <row r="10" spans="1:14" s="29" customFormat="1" ht="18" customHeight="1">
      <c r="A10" s="41" t="s">
        <v>70</v>
      </c>
      <c r="B10" s="24">
        <v>80</v>
      </c>
      <c r="C10" s="24" t="s">
        <v>71</v>
      </c>
      <c r="D10" s="25">
        <v>5</v>
      </c>
      <c r="E10" s="33">
        <v>3</v>
      </c>
      <c r="F10" s="34"/>
      <c r="G10" s="167" t="s">
        <v>89</v>
      </c>
      <c r="H10" s="33">
        <v>1534</v>
      </c>
      <c r="I10" s="35" t="s">
        <v>90</v>
      </c>
      <c r="J10" s="36"/>
      <c r="K10" s="37" t="s">
        <v>84</v>
      </c>
      <c r="L10" s="37"/>
      <c r="M10" s="28"/>
      <c r="N10" s="28"/>
    </row>
    <row r="11" spans="1:14" s="29" customFormat="1" ht="18" customHeight="1">
      <c r="A11" s="40" t="s">
        <v>70</v>
      </c>
      <c r="B11" s="24">
        <v>80</v>
      </c>
      <c r="C11" s="24" t="s">
        <v>71</v>
      </c>
      <c r="D11" s="38">
        <v>5</v>
      </c>
      <c r="E11" s="33">
        <v>4</v>
      </c>
      <c r="F11" s="34"/>
      <c r="G11" s="34" t="s">
        <v>91</v>
      </c>
      <c r="H11" s="33">
        <v>1534</v>
      </c>
      <c r="I11" s="35" t="s">
        <v>92</v>
      </c>
      <c r="J11" s="36"/>
      <c r="K11" s="37" t="s">
        <v>84</v>
      </c>
      <c r="L11" s="37"/>
      <c r="M11" s="28"/>
      <c r="N11" s="28"/>
    </row>
    <row r="12" spans="1:14" s="29" customFormat="1" ht="18" customHeight="1">
      <c r="A12" s="40" t="s">
        <v>70</v>
      </c>
      <c r="B12" s="24">
        <v>80</v>
      </c>
      <c r="C12" s="24" t="s">
        <v>71</v>
      </c>
      <c r="D12" s="25">
        <v>5</v>
      </c>
      <c r="E12" s="33">
        <v>5</v>
      </c>
      <c r="F12" s="34"/>
      <c r="G12" s="34" t="s">
        <v>93</v>
      </c>
      <c r="H12" s="33">
        <v>1534</v>
      </c>
      <c r="I12" s="35" t="s">
        <v>94</v>
      </c>
      <c r="J12" s="36"/>
      <c r="K12" s="37" t="s">
        <v>84</v>
      </c>
      <c r="L12" s="37"/>
      <c r="M12" s="28"/>
      <c r="N12" s="28"/>
    </row>
    <row r="13" spans="1:14" s="29" customFormat="1" ht="18" customHeight="1">
      <c r="A13" s="40" t="s">
        <v>141</v>
      </c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 s="4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7.872515E-06</v>
      </c>
      <c r="L2" s="54">
        <v>1.5474913014293527E-07</v>
      </c>
      <c r="M2" s="54">
        <v>0.00016684927999999997</v>
      </c>
      <c r="N2" s="55">
        <v>1.1220693655302324E-07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-3.2311699E-05</v>
      </c>
      <c r="L3" s="54">
        <v>1.102159259082297E-07</v>
      </c>
      <c r="M3" s="54">
        <v>1.4557100000000002E-05</v>
      </c>
      <c r="N3" s="55">
        <v>2.6006571669489275E-07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-0.0022473949421075294</v>
      </c>
      <c r="L4" s="54">
        <v>-1.8108995552091157E-05</v>
      </c>
      <c r="M4" s="54">
        <v>5.7637121201360435E-08</v>
      </c>
      <c r="N4" s="55">
        <v>4.0287987</v>
      </c>
    </row>
    <row r="5" spans="1:14" ht="15" customHeight="1" thickBot="1">
      <c r="A5" t="s">
        <v>18</v>
      </c>
      <c r="B5" s="58">
        <v>37700.64275462963</v>
      </c>
      <c r="D5" s="59"/>
      <c r="E5" s="60" t="s">
        <v>60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1544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1.5866288</v>
      </c>
      <c r="E8" s="77">
        <v>0.014459838092458082</v>
      </c>
      <c r="F8" s="77">
        <v>0.4972405999999999</v>
      </c>
      <c r="G8" s="77">
        <v>0.020461633305580054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-1.0636698500000001</v>
      </c>
      <c r="E9" s="79">
        <v>0.023783911918346883</v>
      </c>
      <c r="F9" s="79">
        <v>1.14174051</v>
      </c>
      <c r="G9" s="79">
        <v>0.026986924905008893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0.5562150899999999</v>
      </c>
      <c r="E10" s="79">
        <v>0.002467071255661367</v>
      </c>
      <c r="F10" s="83">
        <v>-2.5476558000000002</v>
      </c>
      <c r="G10" s="79">
        <v>0.013356761144112642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1</v>
      </c>
      <c r="D11" s="76">
        <v>4.0685778</v>
      </c>
      <c r="E11" s="77">
        <v>0.013173718801580801</v>
      </c>
      <c r="F11" s="77">
        <v>0.9369134800000001</v>
      </c>
      <c r="G11" s="77">
        <v>0.0077127654007703335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0.04919187579999999</v>
      </c>
      <c r="E12" s="79">
        <v>0.006154168441512998</v>
      </c>
      <c r="F12" s="79">
        <v>-0.07574638400000001</v>
      </c>
      <c r="G12" s="79">
        <v>0.006492245751675787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21.859742</v>
      </c>
      <c r="D13" s="85">
        <v>0.40171539</v>
      </c>
      <c r="E13" s="79">
        <v>0.003957960805692985</v>
      </c>
      <c r="F13" s="79">
        <v>0.024606333600000002</v>
      </c>
      <c r="G13" s="79">
        <v>0.005330367685227894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6">
        <v>12.5</v>
      </c>
      <c r="D14" s="82">
        <v>0.076944497</v>
      </c>
      <c r="E14" s="79">
        <v>0.004743207385903181</v>
      </c>
      <c r="F14" s="83">
        <v>0.6227103599999999</v>
      </c>
      <c r="G14" s="79">
        <v>0.004499961249772897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-0.43600718</v>
      </c>
      <c r="E15" s="77">
        <v>0.004768771795293677</v>
      </c>
      <c r="F15" s="77">
        <v>0.08719991899999999</v>
      </c>
      <c r="G15" s="77">
        <v>0.0032457852902934795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-0.014881277000000002</v>
      </c>
      <c r="E16" s="79">
        <v>0.001143564069340226</v>
      </c>
      <c r="F16" s="79">
        <v>-0.13744274</v>
      </c>
      <c r="G16" s="79">
        <v>0.0028592209834841947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-0.18799999356269836</v>
      </c>
      <c r="D17" s="87">
        <v>0.28843374</v>
      </c>
      <c r="E17" s="79">
        <v>0.0039042762381030992</v>
      </c>
      <c r="F17" s="79">
        <v>-0.0296643516</v>
      </c>
      <c r="G17" s="79">
        <v>0.001655992041275073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140.88900756835938</v>
      </c>
      <c r="D18" s="82">
        <v>0.01083937725</v>
      </c>
      <c r="E18" s="79">
        <v>0.0025504214587668416</v>
      </c>
      <c r="F18" s="83">
        <v>0.24432361</v>
      </c>
      <c r="G18" s="79">
        <v>0.0028053969596841598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-0.37299999594688416</v>
      </c>
      <c r="D19" s="87">
        <v>-0.18764373</v>
      </c>
      <c r="E19" s="79">
        <v>0.0012573827562032125</v>
      </c>
      <c r="F19" s="79">
        <v>0.0023850003</v>
      </c>
      <c r="G19" s="79">
        <v>0.0011801778861831214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8">
        <v>0.0697798</v>
      </c>
      <c r="D20" s="89">
        <v>-0.0007622885000000001</v>
      </c>
      <c r="E20" s="90">
        <v>0.0012973715892221859</v>
      </c>
      <c r="F20" s="90">
        <v>-0.00191402262</v>
      </c>
      <c r="G20" s="90">
        <v>0.0019672938281699243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1.2615262999999999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68</v>
      </c>
      <c r="B24" s="96">
        <v>0.2308333569943882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48</v>
      </c>
      <c r="F25" s="102"/>
      <c r="G25" s="103"/>
      <c r="H25" s="104">
        <v>-2.2474679</v>
      </c>
      <c r="I25" s="102" t="s">
        <v>49</v>
      </c>
      <c r="J25" s="103"/>
      <c r="K25" s="102"/>
      <c r="L25" s="105">
        <v>4.17506074011607</v>
      </c>
    </row>
    <row r="26" spans="1:12" ht="18" customHeight="1" thickBot="1">
      <c r="A26" s="56" t="s">
        <v>50</v>
      </c>
      <c r="B26" s="57" t="s">
        <v>51</v>
      </c>
      <c r="E26" s="106" t="s">
        <v>52</v>
      </c>
      <c r="F26" s="107"/>
      <c r="G26" s="108"/>
      <c r="H26" s="109">
        <v>1.6627204104351998</v>
      </c>
      <c r="I26" s="107" t="s">
        <v>53</v>
      </c>
      <c r="J26" s="108"/>
      <c r="K26" s="107"/>
      <c r="L26" s="110">
        <v>0.4446415262716236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 t="s">
        <v>56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HCMQAP027_03_pos1ap2res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5.0434911000000004E-05</v>
      </c>
      <c r="L2" s="54">
        <v>2.205966669595431E-07</v>
      </c>
      <c r="M2" s="54">
        <v>0.00017260226</v>
      </c>
      <c r="N2" s="55">
        <v>1.8873378182539086E-07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-2.9795589E-05</v>
      </c>
      <c r="L3" s="54">
        <v>4.525060390687381E-08</v>
      </c>
      <c r="M3" s="54">
        <v>1.3210799999999997E-05</v>
      </c>
      <c r="N3" s="55">
        <v>1.724719107564198E-07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-0.0037559402193205515</v>
      </c>
      <c r="L4" s="54">
        <v>-2.261234861025541E-06</v>
      </c>
      <c r="M4" s="54">
        <v>7.726471491272086E-08</v>
      </c>
      <c r="N4" s="55">
        <v>0.30102111</v>
      </c>
    </row>
    <row r="5" spans="1:14" ht="15" customHeight="1" thickBot="1">
      <c r="A5" t="s">
        <v>18</v>
      </c>
      <c r="B5" s="58">
        <v>37700.64748842592</v>
      </c>
      <c r="D5" s="59"/>
      <c r="E5" s="60" t="s">
        <v>73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1544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-0.86656967</v>
      </c>
      <c r="E8" s="77">
        <v>0.007985499204037502</v>
      </c>
      <c r="F8" s="77">
        <v>-0.22189934500000003</v>
      </c>
      <c r="G8" s="77">
        <v>0.0026075277511321956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-0.79472637</v>
      </c>
      <c r="E9" s="79">
        <v>0.008882371307351821</v>
      </c>
      <c r="F9" s="79">
        <v>0.36598438</v>
      </c>
      <c r="G9" s="79">
        <v>0.015224419836651201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0.21414829659999998</v>
      </c>
      <c r="E10" s="79">
        <v>0.007007105616818185</v>
      </c>
      <c r="F10" s="79">
        <v>-2.1723564</v>
      </c>
      <c r="G10" s="79">
        <v>0.005748510401853408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2</v>
      </c>
      <c r="D11" s="76">
        <v>4.5765298</v>
      </c>
      <c r="E11" s="77">
        <v>0.0054184407405166</v>
      </c>
      <c r="F11" s="77">
        <v>0.24213062999999999</v>
      </c>
      <c r="G11" s="77">
        <v>0.004637514231634483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0.0125389436</v>
      </c>
      <c r="E12" s="79">
        <v>0.002085598180583145</v>
      </c>
      <c r="F12" s="79">
        <v>-0.09458816985</v>
      </c>
      <c r="G12" s="79">
        <v>0.005489072187972603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21.878052</v>
      </c>
      <c r="D13" s="82">
        <v>-0.0249568211</v>
      </c>
      <c r="E13" s="79">
        <v>0.0037241315062573883</v>
      </c>
      <c r="F13" s="79">
        <v>0.0054198363</v>
      </c>
      <c r="G13" s="79">
        <v>0.0030227949260635523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6">
        <v>12.5</v>
      </c>
      <c r="D14" s="82">
        <v>0.13120653999999998</v>
      </c>
      <c r="E14" s="79">
        <v>0.0018477244508879906</v>
      </c>
      <c r="F14" s="79">
        <v>-0.01303250076</v>
      </c>
      <c r="G14" s="79">
        <v>0.003908461438306983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-0.05494388100000001</v>
      </c>
      <c r="E15" s="77">
        <v>0.002254071490716955</v>
      </c>
      <c r="F15" s="77">
        <v>0.12382221</v>
      </c>
      <c r="G15" s="77">
        <v>0.0032620119952879254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-0.0239589739</v>
      </c>
      <c r="E16" s="79">
        <v>0.0023387226492978573</v>
      </c>
      <c r="F16" s="79">
        <v>-0.0164124895</v>
      </c>
      <c r="G16" s="79">
        <v>0.0028967413580748965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0.4339999854564667</v>
      </c>
      <c r="D17" s="82">
        <v>0.08893112</v>
      </c>
      <c r="E17" s="79">
        <v>0.0016255623033651558</v>
      </c>
      <c r="F17" s="79">
        <v>-0.044251635</v>
      </c>
      <c r="G17" s="79">
        <v>0.002021226083455311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10.680999755859375</v>
      </c>
      <c r="D18" s="82">
        <v>0.04089005</v>
      </c>
      <c r="E18" s="79">
        <v>0.0018079882381530272</v>
      </c>
      <c r="F18" s="79">
        <v>0.13026869000000002</v>
      </c>
      <c r="G18" s="79">
        <v>0.0014448543370860327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0.3610000014305115</v>
      </c>
      <c r="D19" s="87">
        <v>-0.16857888</v>
      </c>
      <c r="E19" s="79">
        <v>0.001457754010661223</v>
      </c>
      <c r="F19" s="79">
        <v>0.008629049</v>
      </c>
      <c r="G19" s="79">
        <v>0.0006425260252637976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8">
        <v>0.2287453</v>
      </c>
      <c r="D20" s="89">
        <v>-0.00365187254</v>
      </c>
      <c r="E20" s="90">
        <v>0.0012584937089045577</v>
      </c>
      <c r="F20" s="90">
        <v>0.0030552288599999997</v>
      </c>
      <c r="G20" s="90">
        <v>0.0007233582605563582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0.7810838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68</v>
      </c>
      <c r="B24" s="96">
        <v>0.017247253715475284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48</v>
      </c>
      <c r="F25" s="102"/>
      <c r="G25" s="103"/>
      <c r="H25" s="104">
        <v>-3.7559409</v>
      </c>
      <c r="I25" s="102" t="s">
        <v>49</v>
      </c>
      <c r="J25" s="103"/>
      <c r="K25" s="102"/>
      <c r="L25" s="105">
        <v>4.582930531032763</v>
      </c>
    </row>
    <row r="26" spans="1:12" ht="18" customHeight="1" thickBot="1">
      <c r="A26" s="56" t="s">
        <v>50</v>
      </c>
      <c r="B26" s="57" t="s">
        <v>51</v>
      </c>
      <c r="E26" s="106" t="s">
        <v>52</v>
      </c>
      <c r="F26" s="107"/>
      <c r="G26" s="108"/>
      <c r="H26" s="109">
        <v>0.8945291008543758</v>
      </c>
      <c r="I26" s="107" t="s">
        <v>53</v>
      </c>
      <c r="J26" s="108"/>
      <c r="K26" s="107"/>
      <c r="L26" s="110">
        <v>0.1354650130056697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 t="s">
        <v>56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HCMQAP027_03_pos2ap2res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tabSelected="1"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1.5737624000000002E-05</v>
      </c>
      <c r="L2" s="54">
        <v>8.40428835948607E-07</v>
      </c>
      <c r="M2" s="54">
        <v>0.00022673088000000003</v>
      </c>
      <c r="N2" s="55">
        <v>2.2452363481966344E-07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-2.885066E-05</v>
      </c>
      <c r="L3" s="54">
        <v>1.7372571620201765E-07</v>
      </c>
      <c r="M3" s="54">
        <v>1.1304660000000001E-05</v>
      </c>
      <c r="N3" s="55">
        <v>1.1129960197587478E-07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-0.0037555463263138876</v>
      </c>
      <c r="L4" s="54">
        <v>1.983396964678727E-05</v>
      </c>
      <c r="M4" s="54">
        <v>7.628279522955258E-08</v>
      </c>
      <c r="N4" s="55">
        <v>-2.6405992000000005</v>
      </c>
    </row>
    <row r="5" spans="1:14" ht="15" customHeight="1" thickBot="1">
      <c r="A5" t="s">
        <v>18</v>
      </c>
      <c r="B5" s="58">
        <v>37700.65193287037</v>
      </c>
      <c r="D5" s="59"/>
      <c r="E5" s="60" t="s">
        <v>73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1544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-0.020290413</v>
      </c>
      <c r="E8" s="77">
        <v>0.00814282997770836</v>
      </c>
      <c r="F8" s="77">
        <v>-1.26539819</v>
      </c>
      <c r="G8" s="77">
        <v>0.005381749201608123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-1.0154049200000002</v>
      </c>
      <c r="E9" s="79">
        <v>0.006179605150939646</v>
      </c>
      <c r="F9" s="79">
        <v>-0.6151005300000001</v>
      </c>
      <c r="G9" s="79">
        <v>0.021093079470019288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-0.14208964</v>
      </c>
      <c r="E10" s="79">
        <v>0.013599039797919637</v>
      </c>
      <c r="F10" s="83">
        <v>-3.3391744</v>
      </c>
      <c r="G10" s="79">
        <v>0.004012935090192359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3</v>
      </c>
      <c r="D11" s="76">
        <v>4.9785417</v>
      </c>
      <c r="E11" s="77">
        <v>0.006519233487251979</v>
      </c>
      <c r="F11" s="77">
        <v>0.135979352</v>
      </c>
      <c r="G11" s="77">
        <v>0.004197099572148004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-0.0423055569</v>
      </c>
      <c r="E12" s="79">
        <v>0.003504866847419327</v>
      </c>
      <c r="F12" s="79">
        <v>0.023162719999999998</v>
      </c>
      <c r="G12" s="79">
        <v>0.003339963718175704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21.899415</v>
      </c>
      <c r="D13" s="82">
        <v>-0.16552594999999998</v>
      </c>
      <c r="E13" s="79">
        <v>0.004131523210875196</v>
      </c>
      <c r="F13" s="79">
        <v>-0.008460446</v>
      </c>
      <c r="G13" s="79">
        <v>0.003881556764748392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6">
        <v>12.5</v>
      </c>
      <c r="D14" s="82">
        <v>0.029540030000000002</v>
      </c>
      <c r="E14" s="79">
        <v>0.003656459601477916</v>
      </c>
      <c r="F14" s="79">
        <v>-0.083238246</v>
      </c>
      <c r="G14" s="79">
        <v>0.0011566072931573474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-0.043060443000000004</v>
      </c>
      <c r="E15" s="77">
        <v>0.002011799989866222</v>
      </c>
      <c r="F15" s="77">
        <v>0.073924662</v>
      </c>
      <c r="G15" s="77">
        <v>0.0020093195487914353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-0.012708672999999998</v>
      </c>
      <c r="E16" s="79">
        <v>0.0022523516757578833</v>
      </c>
      <c r="F16" s="79">
        <v>-0.084264525</v>
      </c>
      <c r="G16" s="79">
        <v>0.002123990432240909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-0.3400000035762787</v>
      </c>
      <c r="D17" s="87">
        <v>0.17237859000000003</v>
      </c>
      <c r="E17" s="79">
        <v>0.0010531525589359536</v>
      </c>
      <c r="F17" s="79">
        <v>-0.0295782179</v>
      </c>
      <c r="G17" s="79">
        <v>0.0019426574724914652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26.957000732421875</v>
      </c>
      <c r="D18" s="82">
        <v>0.023821876999999998</v>
      </c>
      <c r="E18" s="79">
        <v>0.0015050422046859473</v>
      </c>
      <c r="F18" s="83">
        <v>0.18277448000000002</v>
      </c>
      <c r="G18" s="79">
        <v>0.0016834854016584187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-0.42800000309944153</v>
      </c>
      <c r="D19" s="87">
        <v>-0.18148999999999998</v>
      </c>
      <c r="E19" s="79">
        <v>0.0006496613556332852</v>
      </c>
      <c r="F19" s="79">
        <v>0.0066074933</v>
      </c>
      <c r="G19" s="79">
        <v>0.001563146761914267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8">
        <v>0.0658358</v>
      </c>
      <c r="D20" s="89">
        <v>-0.0005747929480000001</v>
      </c>
      <c r="E20" s="90">
        <v>0.0009067192359569129</v>
      </c>
      <c r="F20" s="90">
        <v>-0.0064953864</v>
      </c>
      <c r="G20" s="90">
        <v>0.0010179861771593684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1.0266712999999998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68</v>
      </c>
      <c r="B24" s="96">
        <v>-0.1512953173393091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48</v>
      </c>
      <c r="F25" s="102"/>
      <c r="G25" s="103"/>
      <c r="H25" s="104">
        <v>-3.7555987</v>
      </c>
      <c r="I25" s="102" t="s">
        <v>49</v>
      </c>
      <c r="J25" s="103"/>
      <c r="K25" s="102"/>
      <c r="L25" s="105">
        <v>4.980398361859143</v>
      </c>
    </row>
    <row r="26" spans="1:12" ht="18" customHeight="1" thickBot="1">
      <c r="A26" s="56" t="s">
        <v>50</v>
      </c>
      <c r="B26" s="57" t="s">
        <v>51</v>
      </c>
      <c r="E26" s="106" t="s">
        <v>52</v>
      </c>
      <c r="F26" s="107"/>
      <c r="G26" s="108"/>
      <c r="H26" s="109">
        <v>1.2655608559508258</v>
      </c>
      <c r="I26" s="107" t="s">
        <v>53</v>
      </c>
      <c r="J26" s="108"/>
      <c r="K26" s="107"/>
      <c r="L26" s="110">
        <v>0.0855514897776216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 t="s">
        <v>56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HCMQAP027_03_pos3ap2res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7.1590148E-05</v>
      </c>
      <c r="L2" s="54">
        <v>3.231098213138354E-08</v>
      </c>
      <c r="M2" s="54">
        <v>0.00020309925000000002</v>
      </c>
      <c r="N2" s="55">
        <v>1.4689370640937667E-07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-2.9143091999999997E-05</v>
      </c>
      <c r="L3" s="54">
        <v>8.498581414639664E-08</v>
      </c>
      <c r="M3" s="54">
        <v>1.0617689999999996E-05</v>
      </c>
      <c r="N3" s="55">
        <v>6.232828731806183E-08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-0.003756548943736525</v>
      </c>
      <c r="L4" s="54">
        <v>5.2393614653742554E-05</v>
      </c>
      <c r="M4" s="54">
        <v>3.9820384534743135E-08</v>
      </c>
      <c r="N4" s="55">
        <v>-6.9731845</v>
      </c>
    </row>
    <row r="5" spans="1:14" ht="15" customHeight="1" thickBot="1">
      <c r="A5" t="s">
        <v>18</v>
      </c>
      <c r="B5" s="58">
        <v>37700.65644675926</v>
      </c>
      <c r="D5" s="59"/>
      <c r="E5" s="60" t="s">
        <v>78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1544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-0.95606484</v>
      </c>
      <c r="E8" s="77">
        <v>0.015333884799867532</v>
      </c>
      <c r="F8" s="77">
        <v>-0.33660992199999995</v>
      </c>
      <c r="G8" s="77">
        <v>0.010132325230916638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-0.64275249</v>
      </c>
      <c r="E9" s="79">
        <v>0.013654429440492801</v>
      </c>
      <c r="F9" s="79">
        <v>-2.2557398</v>
      </c>
      <c r="G9" s="79">
        <v>0.015077458109981564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-0.71310537</v>
      </c>
      <c r="E10" s="79">
        <v>0.003431814823176382</v>
      </c>
      <c r="F10" s="83">
        <v>-2.5194566000000003</v>
      </c>
      <c r="G10" s="79">
        <v>0.002931759956023691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4</v>
      </c>
      <c r="D11" s="76">
        <v>4.6512856</v>
      </c>
      <c r="E11" s="77">
        <v>0.004025978966710591</v>
      </c>
      <c r="F11" s="77">
        <v>0.14331832000000003</v>
      </c>
      <c r="G11" s="77">
        <v>0.0035911335395097934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-0.15808623000000002</v>
      </c>
      <c r="E12" s="79">
        <v>0.00568594677011601</v>
      </c>
      <c r="F12" s="79">
        <v>-0.11643203500000002</v>
      </c>
      <c r="G12" s="79">
        <v>0.004800675608811443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21.954346</v>
      </c>
      <c r="D13" s="82">
        <v>0.0328050728</v>
      </c>
      <c r="E13" s="79">
        <v>0.005135248272727994</v>
      </c>
      <c r="F13" s="79">
        <v>-0.21657207</v>
      </c>
      <c r="G13" s="79">
        <v>0.0038015262464718273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6">
        <v>12.5</v>
      </c>
      <c r="D14" s="82">
        <v>0.039876273000000004</v>
      </c>
      <c r="E14" s="79">
        <v>0.003697134068248752</v>
      </c>
      <c r="F14" s="79">
        <v>-0.029920541000000002</v>
      </c>
      <c r="G14" s="79">
        <v>0.0024664178554522852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-0.052159173999999996</v>
      </c>
      <c r="E15" s="77">
        <v>0.0017448215368353816</v>
      </c>
      <c r="F15" s="77">
        <v>0.069151881</v>
      </c>
      <c r="G15" s="77">
        <v>0.0018565914654293703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-0.044108034</v>
      </c>
      <c r="E16" s="79">
        <v>0.002201741382865908</v>
      </c>
      <c r="F16" s="79">
        <v>-0.029359845000000002</v>
      </c>
      <c r="G16" s="79">
        <v>0.002527763992719637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0.4350000023841858</v>
      </c>
      <c r="D17" s="82">
        <v>0.10752192899999999</v>
      </c>
      <c r="E17" s="79">
        <v>0.001363551381574929</v>
      </c>
      <c r="F17" s="79">
        <v>-0.086247309</v>
      </c>
      <c r="G17" s="79">
        <v>0.002145309618482697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11.697999954223633</v>
      </c>
      <c r="D18" s="82">
        <v>0.052686763000000005</v>
      </c>
      <c r="E18" s="79">
        <v>0.0017048690923046539</v>
      </c>
      <c r="F18" s="83">
        <v>0.15110115999999998</v>
      </c>
      <c r="G18" s="79">
        <v>0.0008722976180194857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0.3569999933242798</v>
      </c>
      <c r="D19" s="87">
        <v>-0.16865334</v>
      </c>
      <c r="E19" s="79">
        <v>0.001399776296913776</v>
      </c>
      <c r="F19" s="79">
        <v>0.0068266877</v>
      </c>
      <c r="G19" s="79">
        <v>0.0009080895920909716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8">
        <v>0.31109129999999996</v>
      </c>
      <c r="D20" s="89">
        <v>-0.0035594618200000005</v>
      </c>
      <c r="E20" s="90">
        <v>0.0005983125950244337</v>
      </c>
      <c r="F20" s="90">
        <v>0.00233035064</v>
      </c>
      <c r="G20" s="90">
        <v>0.0010573093330238693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0.9234435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68</v>
      </c>
      <c r="B24" s="96">
        <v>-0.3995343790882961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48</v>
      </c>
      <c r="F25" s="102"/>
      <c r="G25" s="103"/>
      <c r="H25" s="104">
        <v>-3.7569142999999996</v>
      </c>
      <c r="I25" s="102" t="s">
        <v>49</v>
      </c>
      <c r="J25" s="103"/>
      <c r="K25" s="102"/>
      <c r="L25" s="105">
        <v>4.653493083009255</v>
      </c>
    </row>
    <row r="26" spans="1:12" ht="18" customHeight="1" thickBot="1">
      <c r="A26" s="56" t="s">
        <v>50</v>
      </c>
      <c r="B26" s="57" t="s">
        <v>51</v>
      </c>
      <c r="E26" s="106" t="s">
        <v>52</v>
      </c>
      <c r="F26" s="107"/>
      <c r="G26" s="108"/>
      <c r="H26" s="109">
        <v>1.0135907546308183</v>
      </c>
      <c r="I26" s="107" t="s">
        <v>53</v>
      </c>
      <c r="J26" s="108"/>
      <c r="K26" s="107"/>
      <c r="L26" s="110">
        <v>0.08661733128075719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 t="s">
        <v>56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HCMQAP027_03_pos4ap2res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-2.254723000000001E-06</v>
      </c>
      <c r="L2" s="54">
        <v>1.7850242420202334E-07</v>
      </c>
      <c r="M2" s="54">
        <v>0.00013348293</v>
      </c>
      <c r="N2" s="55">
        <v>1.4452467124999516E-07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-3.1233195E-05</v>
      </c>
      <c r="L3" s="54">
        <v>4.045413044517399E-08</v>
      </c>
      <c r="M3" s="54">
        <v>9.967249999999995E-06</v>
      </c>
      <c r="N3" s="55">
        <v>1.5684758525391356E-07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-0.0020942121472181307</v>
      </c>
      <c r="L4" s="54">
        <v>3.6859629356196295E-05</v>
      </c>
      <c r="M4" s="54">
        <v>3.2968169642728645E-08</v>
      </c>
      <c r="N4" s="55">
        <v>-8.7994485</v>
      </c>
    </row>
    <row r="5" spans="1:14" ht="15" customHeight="1" thickBot="1">
      <c r="A5" t="s">
        <v>18</v>
      </c>
      <c r="B5" s="58">
        <v>37700.661041666666</v>
      </c>
      <c r="D5" s="59"/>
      <c r="E5" s="60" t="s">
        <v>81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1544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-2.9276974000000004</v>
      </c>
      <c r="E8" s="77">
        <v>0.0138233132221408</v>
      </c>
      <c r="F8" s="115">
        <v>6.1619637</v>
      </c>
      <c r="G8" s="77">
        <v>0.009073249101133761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7">
        <v>-4.464454099999999</v>
      </c>
      <c r="E9" s="79">
        <v>0.02269467911526738</v>
      </c>
      <c r="F9" s="79">
        <v>-1.7086320000000002</v>
      </c>
      <c r="G9" s="79">
        <v>0.01909671659538029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0.85943854</v>
      </c>
      <c r="E10" s="79">
        <v>0.016650938307898218</v>
      </c>
      <c r="F10" s="83">
        <v>-10.60263</v>
      </c>
      <c r="G10" s="79">
        <v>0.008048125247645787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5</v>
      </c>
      <c r="D11" s="116">
        <v>14.945146</v>
      </c>
      <c r="E11" s="77">
        <v>0.014781094141038025</v>
      </c>
      <c r="F11" s="77">
        <v>1.6874668</v>
      </c>
      <c r="G11" s="77">
        <v>0.016448524555717936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-0.25708276999999996</v>
      </c>
      <c r="E12" s="79">
        <v>0.009023661045585343</v>
      </c>
      <c r="F12" s="79">
        <v>0.38526197</v>
      </c>
      <c r="G12" s="79">
        <v>0.010000407042945752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22.045899</v>
      </c>
      <c r="D13" s="82">
        <v>-0.019326854119999997</v>
      </c>
      <c r="E13" s="79">
        <v>0.005572154826263483</v>
      </c>
      <c r="F13" s="79">
        <v>-0.31179901</v>
      </c>
      <c r="G13" s="79">
        <v>0.005274714056172713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6">
        <v>12.5</v>
      </c>
      <c r="D14" s="82">
        <v>0.14607728399999997</v>
      </c>
      <c r="E14" s="79">
        <v>0.0037501770849965505</v>
      </c>
      <c r="F14" s="79">
        <v>0.31584116</v>
      </c>
      <c r="G14" s="79">
        <v>0.0025577274058035805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-0.33918095</v>
      </c>
      <c r="E15" s="77">
        <v>0.0031406692864767594</v>
      </c>
      <c r="F15" s="77">
        <v>0.17884141</v>
      </c>
      <c r="G15" s="77">
        <v>0.003221363198461887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0.01692014</v>
      </c>
      <c r="E16" s="79">
        <v>0.002098072712279051</v>
      </c>
      <c r="F16" s="79">
        <v>-0.00945315266</v>
      </c>
      <c r="G16" s="79">
        <v>0.004332540653826415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0.00800000037997961</v>
      </c>
      <c r="D17" s="82">
        <v>0.10581611100000002</v>
      </c>
      <c r="E17" s="79">
        <v>0.0016090455859550513</v>
      </c>
      <c r="F17" s="79">
        <v>0.067266015</v>
      </c>
      <c r="G17" s="79">
        <v>0.0027757130759772115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201.9250030517578</v>
      </c>
      <c r="D18" s="82">
        <v>-0.069163175</v>
      </c>
      <c r="E18" s="79">
        <v>0.0019171879260912231</v>
      </c>
      <c r="F18" s="79">
        <v>0.12304261999999999</v>
      </c>
      <c r="G18" s="79">
        <v>0.001847809664062341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-0.3310000002384186</v>
      </c>
      <c r="D19" s="82">
        <v>-0.13287871</v>
      </c>
      <c r="E19" s="79">
        <v>0.0011039915078469662</v>
      </c>
      <c r="F19" s="79">
        <v>-0.028832921</v>
      </c>
      <c r="G19" s="79">
        <v>0.002622475780392269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8">
        <v>-0.0373888</v>
      </c>
      <c r="D20" s="89">
        <v>-0.00283966257</v>
      </c>
      <c r="E20" s="90">
        <v>0.0018333389782505172</v>
      </c>
      <c r="F20" s="90">
        <v>0.0029718022999999996</v>
      </c>
      <c r="G20" s="90">
        <v>0.0011057821537881055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1.0829019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68</v>
      </c>
      <c r="B24" s="96">
        <v>-0.5041716869483287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48</v>
      </c>
      <c r="F25" s="102"/>
      <c r="G25" s="103"/>
      <c r="H25" s="104">
        <v>-2.0945365</v>
      </c>
      <c r="I25" s="102" t="s">
        <v>49</v>
      </c>
      <c r="J25" s="103"/>
      <c r="K25" s="102"/>
      <c r="L25" s="105">
        <v>15.040110809512615</v>
      </c>
    </row>
    <row r="26" spans="1:12" ht="18" customHeight="1" thickBot="1">
      <c r="A26" s="56" t="s">
        <v>50</v>
      </c>
      <c r="B26" s="57" t="s">
        <v>51</v>
      </c>
      <c r="E26" s="106" t="s">
        <v>52</v>
      </c>
      <c r="F26" s="107"/>
      <c r="G26" s="108"/>
      <c r="H26" s="109">
        <v>6.822111748284724</v>
      </c>
      <c r="I26" s="107" t="s">
        <v>53</v>
      </c>
      <c r="J26" s="108"/>
      <c r="K26" s="107"/>
      <c r="L26" s="110">
        <v>0.38344226002579657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 t="s">
        <v>56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HCMQAP027_03_pos5ap2res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B1" sqref="B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0" t="s">
        <v>132</v>
      </c>
      <c r="B1" s="131" t="s">
        <v>69</v>
      </c>
      <c r="C1" s="121" t="s">
        <v>74</v>
      </c>
      <c r="D1" s="121" t="s">
        <v>76</v>
      </c>
      <c r="E1" s="121" t="s">
        <v>79</v>
      </c>
      <c r="F1" s="128" t="s">
        <v>82</v>
      </c>
      <c r="G1" s="164" t="s">
        <v>133</v>
      </c>
    </row>
    <row r="2" spans="1:7" ht="13.5" thickBot="1">
      <c r="A2" s="141" t="s">
        <v>102</v>
      </c>
      <c r="B2" s="132">
        <v>-2.2474679</v>
      </c>
      <c r="C2" s="123">
        <v>-3.7559409</v>
      </c>
      <c r="D2" s="123">
        <v>-3.7555987</v>
      </c>
      <c r="E2" s="123">
        <v>-3.7569142999999996</v>
      </c>
      <c r="F2" s="129">
        <v>-2.0945365</v>
      </c>
      <c r="G2" s="165">
        <v>3.116563137158506</v>
      </c>
    </row>
    <row r="3" spans="1:7" ht="14.25" thickBot="1" thickTop="1">
      <c r="A3" s="149" t="s">
        <v>101</v>
      </c>
      <c r="B3" s="150" t="s">
        <v>96</v>
      </c>
      <c r="C3" s="151" t="s">
        <v>97</v>
      </c>
      <c r="D3" s="151" t="s">
        <v>98</v>
      </c>
      <c r="E3" s="151" t="s">
        <v>99</v>
      </c>
      <c r="F3" s="152" t="s">
        <v>100</v>
      </c>
      <c r="G3" s="159" t="s">
        <v>134</v>
      </c>
    </row>
    <row r="4" spans="1:7" ht="12.75">
      <c r="A4" s="146" t="s">
        <v>103</v>
      </c>
      <c r="B4" s="147">
        <v>1.5866288</v>
      </c>
      <c r="C4" s="148">
        <v>-0.86656967</v>
      </c>
      <c r="D4" s="148">
        <v>-0.020290413</v>
      </c>
      <c r="E4" s="148">
        <v>-0.95606484</v>
      </c>
      <c r="F4" s="153">
        <v>-2.9276974000000004</v>
      </c>
      <c r="G4" s="160">
        <v>-0.6078689279801963</v>
      </c>
    </row>
    <row r="5" spans="1:7" ht="12.75">
      <c r="A5" s="141" t="s">
        <v>105</v>
      </c>
      <c r="B5" s="134">
        <v>-1.0636698500000001</v>
      </c>
      <c r="C5" s="118">
        <v>-0.79472637</v>
      </c>
      <c r="D5" s="118">
        <v>-1.0154049200000002</v>
      </c>
      <c r="E5" s="118">
        <v>-0.64275249</v>
      </c>
      <c r="F5" s="154">
        <v>-4.464454099999999</v>
      </c>
      <c r="G5" s="161">
        <v>-1.3423494815047299</v>
      </c>
    </row>
    <row r="6" spans="1:7" ht="12.75">
      <c r="A6" s="141" t="s">
        <v>107</v>
      </c>
      <c r="B6" s="134">
        <v>0.5562150899999999</v>
      </c>
      <c r="C6" s="118">
        <v>0.21414829659999998</v>
      </c>
      <c r="D6" s="118">
        <v>-0.14208964</v>
      </c>
      <c r="E6" s="118">
        <v>-0.71310537</v>
      </c>
      <c r="F6" s="155">
        <v>0.85943854</v>
      </c>
      <c r="G6" s="161">
        <v>0.04111486390155072</v>
      </c>
    </row>
    <row r="7" spans="1:7" ht="12.75">
      <c r="A7" s="141" t="s">
        <v>109</v>
      </c>
      <c r="B7" s="133">
        <v>4.0685778</v>
      </c>
      <c r="C7" s="117">
        <v>4.5765298</v>
      </c>
      <c r="D7" s="117">
        <v>4.9785417</v>
      </c>
      <c r="E7" s="117">
        <v>4.6512856</v>
      </c>
      <c r="F7" s="156">
        <v>14.945146</v>
      </c>
      <c r="G7" s="161">
        <v>6.009318341109198</v>
      </c>
    </row>
    <row r="8" spans="1:7" ht="12.75">
      <c r="A8" s="141" t="s">
        <v>111</v>
      </c>
      <c r="B8" s="134">
        <v>0.04919187579999999</v>
      </c>
      <c r="C8" s="118">
        <v>0.0125389436</v>
      </c>
      <c r="D8" s="118">
        <v>-0.0423055569</v>
      </c>
      <c r="E8" s="118">
        <v>-0.15808623000000002</v>
      </c>
      <c r="F8" s="155">
        <v>-0.25708276999999996</v>
      </c>
      <c r="G8" s="161">
        <v>-0.07261898678473071</v>
      </c>
    </row>
    <row r="9" spans="1:7" ht="12.75">
      <c r="A9" s="141" t="s">
        <v>113</v>
      </c>
      <c r="B9" s="135">
        <v>0.40171539</v>
      </c>
      <c r="C9" s="118">
        <v>-0.0249568211</v>
      </c>
      <c r="D9" s="118">
        <v>-0.16552594999999998</v>
      </c>
      <c r="E9" s="118">
        <v>0.0328050728</v>
      </c>
      <c r="F9" s="155">
        <v>-0.019326854119999997</v>
      </c>
      <c r="G9" s="161">
        <v>0.01731032470402159</v>
      </c>
    </row>
    <row r="10" spans="1:7" ht="12.75">
      <c r="A10" s="141" t="s">
        <v>115</v>
      </c>
      <c r="B10" s="134">
        <v>0.076944497</v>
      </c>
      <c r="C10" s="118">
        <v>0.13120653999999998</v>
      </c>
      <c r="D10" s="118">
        <v>0.029540030000000002</v>
      </c>
      <c r="E10" s="118">
        <v>0.039876273000000004</v>
      </c>
      <c r="F10" s="155">
        <v>0.14607728399999997</v>
      </c>
      <c r="G10" s="161">
        <v>0.07895032388074494</v>
      </c>
    </row>
    <row r="11" spans="1:7" ht="12.75">
      <c r="A11" s="141" t="s">
        <v>117</v>
      </c>
      <c r="B11" s="133">
        <v>-0.43600718</v>
      </c>
      <c r="C11" s="117">
        <v>-0.05494388100000001</v>
      </c>
      <c r="D11" s="117">
        <v>-0.043060443000000004</v>
      </c>
      <c r="E11" s="117">
        <v>-0.052159173999999996</v>
      </c>
      <c r="F11" s="157">
        <v>-0.33918095</v>
      </c>
      <c r="G11" s="161">
        <v>-0.14441474030143256</v>
      </c>
    </row>
    <row r="12" spans="1:7" ht="12.75">
      <c r="A12" s="141" t="s">
        <v>119</v>
      </c>
      <c r="B12" s="134">
        <v>-0.014881277000000002</v>
      </c>
      <c r="C12" s="118">
        <v>-0.0239589739</v>
      </c>
      <c r="D12" s="118">
        <v>-0.012708672999999998</v>
      </c>
      <c r="E12" s="118">
        <v>-0.044108034</v>
      </c>
      <c r="F12" s="155">
        <v>0.01692014</v>
      </c>
      <c r="G12" s="161">
        <v>-0.01930965800174183</v>
      </c>
    </row>
    <row r="13" spans="1:7" ht="12.75">
      <c r="A13" s="141" t="s">
        <v>121</v>
      </c>
      <c r="B13" s="136">
        <v>0.28843374</v>
      </c>
      <c r="C13" s="118">
        <v>0.08893112</v>
      </c>
      <c r="D13" s="119">
        <v>0.17237859000000003</v>
      </c>
      <c r="E13" s="118">
        <v>0.10752192899999999</v>
      </c>
      <c r="F13" s="155">
        <v>0.10581611100000002</v>
      </c>
      <c r="G13" s="162">
        <v>0.14446960796345254</v>
      </c>
    </row>
    <row r="14" spans="1:7" ht="12.75">
      <c r="A14" s="141" t="s">
        <v>123</v>
      </c>
      <c r="B14" s="134">
        <v>0.01083937725</v>
      </c>
      <c r="C14" s="118">
        <v>0.04089005</v>
      </c>
      <c r="D14" s="118">
        <v>0.023821876999999998</v>
      </c>
      <c r="E14" s="118">
        <v>0.052686763000000005</v>
      </c>
      <c r="F14" s="155">
        <v>-0.069163175</v>
      </c>
      <c r="G14" s="161">
        <v>0.020529956686678032</v>
      </c>
    </row>
    <row r="15" spans="1:7" ht="12.75">
      <c r="A15" s="141" t="s">
        <v>125</v>
      </c>
      <c r="B15" s="136">
        <v>-0.18764373</v>
      </c>
      <c r="C15" s="119">
        <v>-0.16857888</v>
      </c>
      <c r="D15" s="119">
        <v>-0.18148999999999998</v>
      </c>
      <c r="E15" s="119">
        <v>-0.16865334</v>
      </c>
      <c r="F15" s="155">
        <v>-0.13287871</v>
      </c>
      <c r="G15" s="161">
        <v>-0.16965771152914427</v>
      </c>
    </row>
    <row r="16" spans="1:7" ht="12.75">
      <c r="A16" s="141" t="s">
        <v>127</v>
      </c>
      <c r="B16" s="134">
        <v>-0.0007622885000000001</v>
      </c>
      <c r="C16" s="118">
        <v>-0.00365187254</v>
      </c>
      <c r="D16" s="118">
        <v>-0.0005747929480000001</v>
      </c>
      <c r="E16" s="118">
        <v>-0.0035594618200000005</v>
      </c>
      <c r="F16" s="155">
        <v>-0.00283966257</v>
      </c>
      <c r="G16" s="161">
        <v>-0.002364344288953441</v>
      </c>
    </row>
    <row r="17" spans="1:7" ht="12.75">
      <c r="A17" s="141" t="s">
        <v>104</v>
      </c>
      <c r="B17" s="133">
        <v>0.4972405999999999</v>
      </c>
      <c r="C17" s="117">
        <v>-0.22189934500000003</v>
      </c>
      <c r="D17" s="117">
        <v>-1.26539819</v>
      </c>
      <c r="E17" s="117">
        <v>-0.33660992199999995</v>
      </c>
      <c r="F17" s="156">
        <v>6.1619637</v>
      </c>
      <c r="G17" s="161">
        <v>0.45953852078789015</v>
      </c>
    </row>
    <row r="18" spans="1:7" ht="12.75">
      <c r="A18" s="141" t="s">
        <v>106</v>
      </c>
      <c r="B18" s="134">
        <v>1.14174051</v>
      </c>
      <c r="C18" s="118">
        <v>0.36598438</v>
      </c>
      <c r="D18" s="118">
        <v>-0.6151005300000001</v>
      </c>
      <c r="E18" s="118">
        <v>-2.2557398</v>
      </c>
      <c r="F18" s="155">
        <v>-1.7086320000000002</v>
      </c>
      <c r="G18" s="161">
        <v>-0.66768335069616</v>
      </c>
    </row>
    <row r="19" spans="1:7" ht="12.75">
      <c r="A19" s="141" t="s">
        <v>108</v>
      </c>
      <c r="B19" s="136">
        <v>-2.5476558000000002</v>
      </c>
      <c r="C19" s="118">
        <v>-2.1723564</v>
      </c>
      <c r="D19" s="119">
        <v>-3.3391744</v>
      </c>
      <c r="E19" s="119">
        <v>-2.5194566000000003</v>
      </c>
      <c r="F19" s="154">
        <v>-10.60263</v>
      </c>
      <c r="G19" s="162">
        <v>-3.721773753328129</v>
      </c>
    </row>
    <row r="20" spans="1:7" ht="12.75">
      <c r="A20" s="141" t="s">
        <v>110</v>
      </c>
      <c r="B20" s="133">
        <v>0.9369134800000001</v>
      </c>
      <c r="C20" s="117">
        <v>0.24213062999999999</v>
      </c>
      <c r="D20" s="117">
        <v>0.135979352</v>
      </c>
      <c r="E20" s="117">
        <v>0.14331832000000003</v>
      </c>
      <c r="F20" s="157">
        <v>1.6874668</v>
      </c>
      <c r="G20" s="161">
        <v>0.48676922165272224</v>
      </c>
    </row>
    <row r="21" spans="1:7" ht="12.75">
      <c r="A21" s="141" t="s">
        <v>112</v>
      </c>
      <c r="B21" s="134">
        <v>-0.07574638400000001</v>
      </c>
      <c r="C21" s="118">
        <v>-0.09458816985</v>
      </c>
      <c r="D21" s="118">
        <v>0.023162719999999998</v>
      </c>
      <c r="E21" s="118">
        <v>-0.11643203500000002</v>
      </c>
      <c r="F21" s="155">
        <v>0.38526197</v>
      </c>
      <c r="G21" s="161">
        <v>-0.004419804913675535</v>
      </c>
    </row>
    <row r="22" spans="1:7" ht="12.75">
      <c r="A22" s="141" t="s">
        <v>114</v>
      </c>
      <c r="B22" s="134">
        <v>0.024606333600000002</v>
      </c>
      <c r="C22" s="118">
        <v>0.0054198363</v>
      </c>
      <c r="D22" s="118">
        <v>-0.008460446</v>
      </c>
      <c r="E22" s="118">
        <v>-0.21657207</v>
      </c>
      <c r="F22" s="155">
        <v>-0.31179901</v>
      </c>
      <c r="G22" s="161">
        <v>-0.09114611479012887</v>
      </c>
    </row>
    <row r="23" spans="1:7" ht="12.75">
      <c r="A23" s="141" t="s">
        <v>116</v>
      </c>
      <c r="B23" s="136">
        <v>0.6227103599999999</v>
      </c>
      <c r="C23" s="118">
        <v>-0.01303250076</v>
      </c>
      <c r="D23" s="118">
        <v>-0.083238246</v>
      </c>
      <c r="E23" s="118">
        <v>-0.029920541000000002</v>
      </c>
      <c r="F23" s="155">
        <v>0.31584116</v>
      </c>
      <c r="G23" s="161">
        <v>0.10166868217261131</v>
      </c>
    </row>
    <row r="24" spans="1:7" ht="12.75">
      <c r="A24" s="141" t="s">
        <v>118</v>
      </c>
      <c r="B24" s="133">
        <v>0.08719991899999999</v>
      </c>
      <c r="C24" s="117">
        <v>0.12382221</v>
      </c>
      <c r="D24" s="117">
        <v>0.073924662</v>
      </c>
      <c r="E24" s="117">
        <v>0.069151881</v>
      </c>
      <c r="F24" s="157">
        <v>0.17884141</v>
      </c>
      <c r="G24" s="161">
        <v>0.10077006116885703</v>
      </c>
    </row>
    <row r="25" spans="1:7" ht="12.75">
      <c r="A25" s="141" t="s">
        <v>120</v>
      </c>
      <c r="B25" s="134">
        <v>-0.13744274</v>
      </c>
      <c r="C25" s="118">
        <v>-0.0164124895</v>
      </c>
      <c r="D25" s="118">
        <v>-0.084264525</v>
      </c>
      <c r="E25" s="118">
        <v>-0.029359845000000002</v>
      </c>
      <c r="F25" s="155">
        <v>-0.00945315266</v>
      </c>
      <c r="G25" s="161">
        <v>-0.05234366643679897</v>
      </c>
    </row>
    <row r="26" spans="1:7" ht="12.75">
      <c r="A26" s="141" t="s">
        <v>122</v>
      </c>
      <c r="B26" s="134">
        <v>-0.0296643516</v>
      </c>
      <c r="C26" s="118">
        <v>-0.044251635</v>
      </c>
      <c r="D26" s="118">
        <v>-0.0295782179</v>
      </c>
      <c r="E26" s="118">
        <v>-0.086247309</v>
      </c>
      <c r="F26" s="155">
        <v>0.067266015</v>
      </c>
      <c r="G26" s="161">
        <v>-0.03376536007074265</v>
      </c>
    </row>
    <row r="27" spans="1:7" ht="12.75">
      <c r="A27" s="141" t="s">
        <v>124</v>
      </c>
      <c r="B27" s="136">
        <v>0.24432361</v>
      </c>
      <c r="C27" s="118">
        <v>0.13026869000000002</v>
      </c>
      <c r="D27" s="119">
        <v>0.18277448000000002</v>
      </c>
      <c r="E27" s="119">
        <v>0.15110115999999998</v>
      </c>
      <c r="F27" s="155">
        <v>0.12304261999999999</v>
      </c>
      <c r="G27" s="162">
        <v>0.1633654752035649</v>
      </c>
    </row>
    <row r="28" spans="1:7" ht="12.75">
      <c r="A28" s="141" t="s">
        <v>126</v>
      </c>
      <c r="B28" s="134">
        <v>0.0023850003</v>
      </c>
      <c r="C28" s="118">
        <v>0.008629049</v>
      </c>
      <c r="D28" s="118">
        <v>0.0066074933</v>
      </c>
      <c r="E28" s="118">
        <v>0.0068266877</v>
      </c>
      <c r="F28" s="155">
        <v>-0.028832921</v>
      </c>
      <c r="G28" s="161">
        <v>0.0017834952441038068</v>
      </c>
    </row>
    <row r="29" spans="1:7" ht="13.5" thickBot="1">
      <c r="A29" s="142" t="s">
        <v>128</v>
      </c>
      <c r="B29" s="137">
        <v>-0.00191402262</v>
      </c>
      <c r="C29" s="120">
        <v>0.0030552288599999997</v>
      </c>
      <c r="D29" s="120">
        <v>-0.0064953864</v>
      </c>
      <c r="E29" s="120">
        <v>0.00233035064</v>
      </c>
      <c r="F29" s="158">
        <v>0.0029718022999999996</v>
      </c>
      <c r="G29" s="163">
        <v>-0.00014355978597137682</v>
      </c>
    </row>
    <row r="30" spans="1:7" ht="13.5" thickTop="1">
      <c r="A30" s="143" t="s">
        <v>129</v>
      </c>
      <c r="B30" s="138">
        <v>0.2308333569943882</v>
      </c>
      <c r="C30" s="126">
        <v>0.017247253715475284</v>
      </c>
      <c r="D30" s="126">
        <v>-0.1512953173393091</v>
      </c>
      <c r="E30" s="126">
        <v>-0.3995343790882961</v>
      </c>
      <c r="F30" s="122">
        <v>-0.5041716869483287</v>
      </c>
      <c r="G30" s="164" t="s">
        <v>140</v>
      </c>
    </row>
    <row r="31" spans="1:7" ht="13.5" thickBot="1">
      <c r="A31" s="144" t="s">
        <v>130</v>
      </c>
      <c r="B31" s="132">
        <v>21.859742</v>
      </c>
      <c r="C31" s="123">
        <v>21.878052</v>
      </c>
      <c r="D31" s="123">
        <v>21.899415</v>
      </c>
      <c r="E31" s="123">
        <v>21.954346</v>
      </c>
      <c r="F31" s="124">
        <v>22.045899</v>
      </c>
      <c r="G31" s="166">
        <v>-209.81</v>
      </c>
    </row>
    <row r="32" spans="1:7" ht="15.75" thickBot="1" thickTop="1">
      <c r="A32" s="145" t="s">
        <v>131</v>
      </c>
      <c r="B32" s="139">
        <v>-0.28049999475479126</v>
      </c>
      <c r="C32" s="127">
        <v>0.3974999934434891</v>
      </c>
      <c r="D32" s="127">
        <v>-0.3840000033378601</v>
      </c>
      <c r="E32" s="127">
        <v>0.3959999978542328</v>
      </c>
      <c r="F32" s="125">
        <v>-0.16149999992921948</v>
      </c>
      <c r="G32" s="130" t="s">
        <v>139</v>
      </c>
    </row>
    <row r="33" spans="1:7" ht="15" thickTop="1">
      <c r="A33" t="s">
        <v>135</v>
      </c>
      <c r="G33" s="32" t="s">
        <v>136</v>
      </c>
    </row>
    <row r="34" ht="14.25">
      <c r="A34" t="s">
        <v>137</v>
      </c>
    </row>
    <row r="35" spans="1:2" ht="12.75">
      <c r="A35" t="s">
        <v>138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workbookViewId="0" topLeftCell="A1">
      <selection activeCell="C1" sqref="C1"/>
    </sheetView>
  </sheetViews>
  <sheetFormatPr defaultColWidth="10.66015625" defaultRowHeight="12.75"/>
  <cols>
    <col min="1" max="1" width="49.33203125" style="168" bestFit="1" customWidth="1"/>
    <col min="2" max="2" width="15.66015625" style="168" bestFit="1" customWidth="1"/>
    <col min="3" max="3" width="14.83203125" style="168" bestFit="1" customWidth="1"/>
    <col min="4" max="4" width="16" style="168" bestFit="1" customWidth="1"/>
    <col min="5" max="5" width="21.33203125" style="168" bestFit="1" customWidth="1"/>
    <col min="6" max="7" width="14.83203125" style="168" bestFit="1" customWidth="1"/>
    <col min="8" max="8" width="14.16015625" style="168" bestFit="1" customWidth="1"/>
    <col min="9" max="9" width="14.83203125" style="168" bestFit="1" customWidth="1"/>
    <col min="10" max="10" width="6.33203125" style="168" bestFit="1" customWidth="1"/>
    <col min="11" max="11" width="15" style="168" bestFit="1" customWidth="1"/>
    <col min="12" max="16384" width="10.66015625" style="168" customWidth="1"/>
  </cols>
  <sheetData>
    <row r="1" spans="1:5" ht="12.75">
      <c r="A1" s="168" t="s">
        <v>142</v>
      </c>
      <c r="B1" s="168" t="s">
        <v>143</v>
      </c>
      <c r="C1" s="168" t="s">
        <v>144</v>
      </c>
      <c r="D1" s="168" t="s">
        <v>145</v>
      </c>
      <c r="E1" s="168" t="s">
        <v>146</v>
      </c>
    </row>
    <row r="3" spans="1:8" ht="12.75">
      <c r="A3" s="168" t="s">
        <v>147</v>
      </c>
      <c r="B3" s="168" t="s">
        <v>96</v>
      </c>
      <c r="C3" s="168" t="s">
        <v>97</v>
      </c>
      <c r="D3" s="168" t="s">
        <v>98</v>
      </c>
      <c r="E3" s="168" t="s">
        <v>99</v>
      </c>
      <c r="F3" s="168" t="s">
        <v>100</v>
      </c>
      <c r="G3" s="168" t="s">
        <v>148</v>
      </c>
      <c r="H3"/>
    </row>
    <row r="4" spans="1:8" ht="12.75">
      <c r="A4" s="168" t="s">
        <v>149</v>
      </c>
      <c r="B4" s="168">
        <v>0.002247</v>
      </c>
      <c r="C4" s="168">
        <v>0.003754</v>
      </c>
      <c r="D4" s="168">
        <v>0.003754</v>
      </c>
      <c r="E4" s="168">
        <v>0.003755</v>
      </c>
      <c r="F4" s="168">
        <v>0.002094</v>
      </c>
      <c r="G4" s="168">
        <v>0.011701</v>
      </c>
      <c r="H4"/>
    </row>
    <row r="5" spans="1:8" ht="12.75">
      <c r="A5" s="168" t="s">
        <v>150</v>
      </c>
      <c r="B5" s="168">
        <v>6.543031</v>
      </c>
      <c r="C5" s="168">
        <v>3.399191</v>
      </c>
      <c r="D5" s="168">
        <v>-0.115399</v>
      </c>
      <c r="E5" s="168">
        <v>-3.716612</v>
      </c>
      <c r="F5" s="168">
        <v>-6.280241</v>
      </c>
      <c r="G5" s="168">
        <v>-2.902425</v>
      </c>
      <c r="H5"/>
    </row>
    <row r="6" spans="1:8" ht="12.75">
      <c r="A6" s="168" t="s">
        <v>151</v>
      </c>
      <c r="B6" s="169">
        <v>-115.8475</v>
      </c>
      <c r="C6" s="169">
        <v>-219.1817</v>
      </c>
      <c r="D6" s="169">
        <v>-130.7671</v>
      </c>
      <c r="E6" s="169">
        <v>-283.3581</v>
      </c>
      <c r="F6" s="169">
        <v>-85.15063</v>
      </c>
      <c r="G6" s="169">
        <v>1157.248</v>
      </c>
      <c r="H6"/>
    </row>
    <row r="7" spans="1:8" ht="12.75">
      <c r="A7" s="168" t="s">
        <v>152</v>
      </c>
      <c r="B7" s="169">
        <v>10000</v>
      </c>
      <c r="C7" s="169">
        <v>10000</v>
      </c>
      <c r="D7" s="169">
        <v>10000</v>
      </c>
      <c r="E7" s="169">
        <v>10000</v>
      </c>
      <c r="F7" s="169">
        <v>10000</v>
      </c>
      <c r="G7" s="169">
        <v>10000</v>
      </c>
      <c r="H7"/>
    </row>
    <row r="8" spans="1:8" ht="12.75">
      <c r="A8" s="168" t="s">
        <v>103</v>
      </c>
      <c r="B8" s="169">
        <v>1.536771</v>
      </c>
      <c r="C8" s="169">
        <v>-0.8652469</v>
      </c>
      <c r="D8" s="169">
        <v>-0.002454821</v>
      </c>
      <c r="E8" s="169">
        <v>-1.005387</v>
      </c>
      <c r="F8" s="169">
        <v>-2.636995</v>
      </c>
      <c r="G8" s="169">
        <v>0.4575868</v>
      </c>
      <c r="H8"/>
    </row>
    <row r="9" spans="1:8" ht="12.75">
      <c r="A9" s="168" t="s">
        <v>105</v>
      </c>
      <c r="B9" s="169">
        <v>-0.9561289</v>
      </c>
      <c r="C9" s="169">
        <v>-0.9101658</v>
      </c>
      <c r="D9" s="169">
        <v>-0.9851605</v>
      </c>
      <c r="E9" s="169">
        <v>-0.7435695</v>
      </c>
      <c r="F9" s="169">
        <v>-4.305897</v>
      </c>
      <c r="G9" s="169">
        <v>1.350351</v>
      </c>
      <c r="H9"/>
    </row>
    <row r="10" spans="1:8" ht="12.75">
      <c r="A10" s="168" t="s">
        <v>153</v>
      </c>
      <c r="B10" s="169">
        <v>0.4459254</v>
      </c>
      <c r="C10" s="169">
        <v>0.3714161</v>
      </c>
      <c r="D10" s="169">
        <v>-0.2735239</v>
      </c>
      <c r="E10" s="169">
        <v>-0.5430643</v>
      </c>
      <c r="F10" s="169">
        <v>-0.3376785</v>
      </c>
      <c r="G10" s="169">
        <v>3.693313</v>
      </c>
      <c r="H10"/>
    </row>
    <row r="11" spans="1:8" ht="12.75">
      <c r="A11" s="168" t="s">
        <v>109</v>
      </c>
      <c r="B11" s="169">
        <v>4.030739</v>
      </c>
      <c r="C11" s="169">
        <v>4.563736</v>
      </c>
      <c r="D11" s="169">
        <v>4.97983</v>
      </c>
      <c r="E11" s="169">
        <v>4.641404</v>
      </c>
      <c r="F11" s="169">
        <v>15.00379</v>
      </c>
      <c r="G11" s="169">
        <v>6.006613</v>
      </c>
      <c r="H11"/>
    </row>
    <row r="12" spans="1:8" ht="12.75">
      <c r="A12" s="168" t="s">
        <v>111</v>
      </c>
      <c r="B12" s="169">
        <v>0.0367206</v>
      </c>
      <c r="C12" s="169">
        <v>0.01531475</v>
      </c>
      <c r="D12" s="169">
        <v>-0.03329619</v>
      </c>
      <c r="E12" s="169">
        <v>-0.1629647</v>
      </c>
      <c r="F12" s="169">
        <v>-0.2201287</v>
      </c>
      <c r="G12" s="169">
        <v>0.003401887</v>
      </c>
      <c r="H12"/>
    </row>
    <row r="13" spans="1:8" ht="12.75">
      <c r="A13" s="168" t="s">
        <v>113</v>
      </c>
      <c r="B13" s="169">
        <v>0.3205446</v>
      </c>
      <c r="C13" s="169">
        <v>-0.02048126</v>
      </c>
      <c r="D13" s="169">
        <v>-0.1638771</v>
      </c>
      <c r="E13" s="169">
        <v>0.02920206</v>
      </c>
      <c r="F13" s="169">
        <v>-0.05990134</v>
      </c>
      <c r="G13" s="169">
        <v>-0.0007870046</v>
      </c>
      <c r="H13"/>
    </row>
    <row r="14" spans="1:8" ht="12.75">
      <c r="A14" s="168" t="s">
        <v>115</v>
      </c>
      <c r="B14" s="169">
        <v>0.04993283</v>
      </c>
      <c r="C14" s="169">
        <v>0.1430569</v>
      </c>
      <c r="D14" s="169">
        <v>0.02950344</v>
      </c>
      <c r="E14" s="169">
        <v>0.03723338</v>
      </c>
      <c r="F14" s="169">
        <v>0.1839667</v>
      </c>
      <c r="G14" s="169">
        <v>-0.09163767</v>
      </c>
      <c r="H14"/>
    </row>
    <row r="15" spans="1:8" ht="12.75">
      <c r="A15" s="168" t="s">
        <v>117</v>
      </c>
      <c r="B15" s="169">
        <v>-0.4238185</v>
      </c>
      <c r="C15" s="169">
        <v>-0.06403087</v>
      </c>
      <c r="D15" s="169">
        <v>-0.0413208</v>
      </c>
      <c r="E15" s="169">
        <v>-0.05555957</v>
      </c>
      <c r="F15" s="169">
        <v>-0.3308719</v>
      </c>
      <c r="G15" s="169">
        <v>-0.1441343</v>
      </c>
      <c r="H15"/>
    </row>
    <row r="16" spans="1:8" ht="12.75">
      <c r="A16" s="168" t="s">
        <v>119</v>
      </c>
      <c r="B16" s="169">
        <v>-0.01945996</v>
      </c>
      <c r="C16" s="169">
        <v>-0.02406296</v>
      </c>
      <c r="D16" s="169">
        <v>-0.02262288</v>
      </c>
      <c r="E16" s="169">
        <v>-0.03815097</v>
      </c>
      <c r="F16" s="169">
        <v>-0.002605739</v>
      </c>
      <c r="G16" s="169">
        <v>-0.0515774</v>
      </c>
      <c r="H16"/>
    </row>
    <row r="17" spans="1:8" ht="12.75">
      <c r="A17" s="168" t="s">
        <v>154</v>
      </c>
      <c r="B17" s="169">
        <v>0.2448098</v>
      </c>
      <c r="C17" s="169">
        <v>0.1124493</v>
      </c>
      <c r="D17" s="169">
        <v>0.1655778</v>
      </c>
      <c r="E17" s="169">
        <v>0.1165111</v>
      </c>
      <c r="F17" s="169">
        <v>0.1096798</v>
      </c>
      <c r="G17" s="169">
        <v>-0.1448946</v>
      </c>
      <c r="H17"/>
    </row>
    <row r="18" spans="1:8" ht="12.75">
      <c r="A18" s="168" t="s">
        <v>155</v>
      </c>
      <c r="B18" s="169">
        <v>-0.005200082</v>
      </c>
      <c r="C18" s="169">
        <v>0.03192606</v>
      </c>
      <c r="D18" s="169">
        <v>0.02789024</v>
      </c>
      <c r="E18" s="169">
        <v>0.05387479</v>
      </c>
      <c r="F18" s="169">
        <v>-0.05200306</v>
      </c>
      <c r="G18" s="169">
        <v>-0.1640777</v>
      </c>
      <c r="H18"/>
    </row>
    <row r="19" spans="1:8" ht="12.75">
      <c r="A19" s="168" t="s">
        <v>125</v>
      </c>
      <c r="B19" s="169">
        <v>-0.187167</v>
      </c>
      <c r="C19" s="169">
        <v>-0.1686914</v>
      </c>
      <c r="D19" s="169">
        <v>-0.1815246</v>
      </c>
      <c r="E19" s="169">
        <v>-0.1679208</v>
      </c>
      <c r="F19" s="169">
        <v>-0.1348503</v>
      </c>
      <c r="G19" s="169">
        <v>-0.1697126</v>
      </c>
      <c r="H19"/>
    </row>
    <row r="20" spans="1:8" ht="12.75">
      <c r="A20" s="168" t="s">
        <v>127</v>
      </c>
      <c r="B20" s="169">
        <v>-0.0005752794</v>
      </c>
      <c r="C20" s="169">
        <v>-0.003731456</v>
      </c>
      <c r="D20" s="169">
        <v>-0.0006093559</v>
      </c>
      <c r="E20" s="169">
        <v>-0.003515527</v>
      </c>
      <c r="F20" s="169">
        <v>-0.00262946</v>
      </c>
      <c r="G20" s="169">
        <v>-0.0001191975</v>
      </c>
      <c r="H20"/>
    </row>
    <row r="21" spans="1:8" ht="12.75">
      <c r="A21" s="168" t="s">
        <v>156</v>
      </c>
      <c r="B21" s="169">
        <v>-1322.367</v>
      </c>
      <c r="C21" s="169">
        <v>-1039.221</v>
      </c>
      <c r="D21" s="169">
        <v>-1182.456</v>
      </c>
      <c r="E21" s="169">
        <v>-1119.207</v>
      </c>
      <c r="F21" s="169">
        <v>-1214.756</v>
      </c>
      <c r="G21" s="169">
        <v>-180.4892</v>
      </c>
      <c r="H21"/>
    </row>
    <row r="22" spans="1:8" ht="12.75">
      <c r="A22" s="168" t="s">
        <v>157</v>
      </c>
      <c r="B22" s="169">
        <v>130.8681</v>
      </c>
      <c r="C22" s="169">
        <v>67.98486</v>
      </c>
      <c r="D22" s="169">
        <v>-2.307974</v>
      </c>
      <c r="E22" s="169">
        <v>-74.3336</v>
      </c>
      <c r="F22" s="169">
        <v>-125.6114</v>
      </c>
      <c r="G22" s="169">
        <v>0</v>
      </c>
      <c r="H22"/>
    </row>
    <row r="23" spans="1:8" ht="12.75">
      <c r="A23" s="168" t="s">
        <v>104</v>
      </c>
      <c r="B23" s="169">
        <v>0.4658342</v>
      </c>
      <c r="C23" s="169">
        <v>-0.1923574</v>
      </c>
      <c r="D23" s="169">
        <v>-1.261901</v>
      </c>
      <c r="E23" s="169">
        <v>-0.3808119</v>
      </c>
      <c r="F23" s="169">
        <v>6.201156</v>
      </c>
      <c r="G23" s="169">
        <v>0.5833299</v>
      </c>
      <c r="H23"/>
    </row>
    <row r="24" spans="1:8" ht="12.75">
      <c r="A24" s="168" t="s">
        <v>106</v>
      </c>
      <c r="B24" s="169">
        <v>1.194135</v>
      </c>
      <c r="C24" s="169">
        <v>0.2953945</v>
      </c>
      <c r="D24" s="169">
        <v>-0.5530348</v>
      </c>
      <c r="E24" s="169">
        <v>-2.33615</v>
      </c>
      <c r="F24" s="169">
        <v>-1.12125</v>
      </c>
      <c r="G24" s="169">
        <v>0.6027719</v>
      </c>
      <c r="H24"/>
    </row>
    <row r="25" spans="1:8" ht="12.75">
      <c r="A25" s="168" t="s">
        <v>108</v>
      </c>
      <c r="B25" s="169">
        <v>-2.21999</v>
      </c>
      <c r="C25" s="169">
        <v>-2.432961</v>
      </c>
      <c r="D25" s="169">
        <v>-3.280993</v>
      </c>
      <c r="E25" s="169">
        <v>-2.587668</v>
      </c>
      <c r="F25" s="169">
        <v>-10.25656</v>
      </c>
      <c r="G25" s="169">
        <v>-0.08815622</v>
      </c>
      <c r="H25"/>
    </row>
    <row r="26" spans="1:8" ht="12.75">
      <c r="A26" s="168" t="s">
        <v>110</v>
      </c>
      <c r="B26" s="169">
        <v>1.0974</v>
      </c>
      <c r="C26" s="169">
        <v>0.3267034</v>
      </c>
      <c r="D26" s="169">
        <v>0.1256039</v>
      </c>
      <c r="E26" s="169">
        <v>0.03213075</v>
      </c>
      <c r="F26" s="169">
        <v>1.083316</v>
      </c>
      <c r="G26" s="169">
        <v>0.420084</v>
      </c>
      <c r="H26"/>
    </row>
    <row r="27" spans="1:8" ht="12.75">
      <c r="A27" s="168" t="s">
        <v>112</v>
      </c>
      <c r="B27" s="169">
        <v>-0.03447538</v>
      </c>
      <c r="C27" s="169">
        <v>-0.09192902</v>
      </c>
      <c r="D27" s="169">
        <v>0.02078046</v>
      </c>
      <c r="E27" s="169">
        <v>-0.1272311</v>
      </c>
      <c r="F27" s="169">
        <v>0.4181534</v>
      </c>
      <c r="G27" s="169">
        <v>0.0677959</v>
      </c>
      <c r="H27"/>
    </row>
    <row r="28" spans="1:8" ht="12.75">
      <c r="A28" s="168" t="s">
        <v>114</v>
      </c>
      <c r="B28" s="169">
        <v>0.02808898</v>
      </c>
      <c r="C28" s="169">
        <v>-0.007411396</v>
      </c>
      <c r="D28" s="169">
        <v>-0.002008522</v>
      </c>
      <c r="E28" s="169">
        <v>-0.2195213</v>
      </c>
      <c r="F28" s="169">
        <v>-0.3256874</v>
      </c>
      <c r="G28" s="169">
        <v>0.09475398</v>
      </c>
      <c r="H28"/>
    </row>
    <row r="29" spans="1:8" ht="12.75">
      <c r="A29" s="168" t="s">
        <v>116</v>
      </c>
      <c r="B29" s="169">
        <v>0.5601818</v>
      </c>
      <c r="C29" s="169">
        <v>0.002535002</v>
      </c>
      <c r="D29" s="169">
        <v>-0.08647361</v>
      </c>
      <c r="E29" s="169">
        <v>-0.02308371</v>
      </c>
      <c r="F29" s="169">
        <v>0.273797</v>
      </c>
      <c r="G29" s="169">
        <v>0.08234792</v>
      </c>
      <c r="H29"/>
    </row>
    <row r="30" spans="1:8" ht="12.75">
      <c r="A30" s="168" t="s">
        <v>118</v>
      </c>
      <c r="B30" s="169">
        <v>0.06252181</v>
      </c>
      <c r="C30" s="169">
        <v>0.1239799</v>
      </c>
      <c r="D30" s="169">
        <v>0.07841955</v>
      </c>
      <c r="E30" s="169">
        <v>0.06997523</v>
      </c>
      <c r="F30" s="169">
        <v>0.2018127</v>
      </c>
      <c r="G30" s="169">
        <v>0.10161</v>
      </c>
      <c r="H30"/>
    </row>
    <row r="31" spans="1:8" ht="12.75">
      <c r="A31" s="168" t="s">
        <v>120</v>
      </c>
      <c r="B31" s="169">
        <v>-0.09159026</v>
      </c>
      <c r="C31" s="169">
        <v>-0.03335341</v>
      </c>
      <c r="D31" s="169">
        <v>-0.07863992</v>
      </c>
      <c r="E31" s="169">
        <v>-0.04114041</v>
      </c>
      <c r="F31" s="169">
        <v>-0.01151147</v>
      </c>
      <c r="G31" s="169">
        <v>0.02356238</v>
      </c>
      <c r="H31"/>
    </row>
    <row r="32" spans="1:8" ht="12.75">
      <c r="A32" s="168" t="s">
        <v>122</v>
      </c>
      <c r="B32" s="169">
        <v>-0.02317274</v>
      </c>
      <c r="C32" s="169">
        <v>-0.03817358</v>
      </c>
      <c r="D32" s="169">
        <v>-0.04086113</v>
      </c>
      <c r="E32" s="169">
        <v>-0.07711781</v>
      </c>
      <c r="F32" s="169">
        <v>0.03570963</v>
      </c>
      <c r="G32" s="169">
        <v>0.03611084</v>
      </c>
      <c r="H32"/>
    </row>
    <row r="33" spans="1:8" ht="12.75">
      <c r="A33" s="168" t="s">
        <v>124</v>
      </c>
      <c r="B33" s="169">
        <v>0.2328218</v>
      </c>
      <c r="C33" s="169">
        <v>0.1401795</v>
      </c>
      <c r="D33" s="169">
        <v>0.1808065</v>
      </c>
      <c r="E33" s="169">
        <v>0.1514323</v>
      </c>
      <c r="F33" s="169">
        <v>0.1258495</v>
      </c>
      <c r="G33" s="169">
        <v>0.01962035</v>
      </c>
      <c r="H33"/>
    </row>
    <row r="34" spans="1:8" ht="12.75">
      <c r="A34" s="168" t="s">
        <v>126</v>
      </c>
      <c r="B34" s="169">
        <v>-0.0147468</v>
      </c>
      <c r="C34" s="169">
        <v>0.0006411663</v>
      </c>
      <c r="D34" s="169">
        <v>0.006942924</v>
      </c>
      <c r="E34" s="169">
        <v>0.01562848</v>
      </c>
      <c r="F34" s="169">
        <v>-0.01705329</v>
      </c>
      <c r="G34" s="169">
        <v>0.00116267</v>
      </c>
      <c r="H34"/>
    </row>
    <row r="35" spans="1:8" ht="12.75">
      <c r="A35" s="168" t="s">
        <v>128</v>
      </c>
      <c r="B35" s="169">
        <v>-0.001981471</v>
      </c>
      <c r="C35" s="169">
        <v>0.002868209</v>
      </c>
      <c r="D35" s="169">
        <v>-0.006495796</v>
      </c>
      <c r="E35" s="169">
        <v>0.002519645</v>
      </c>
      <c r="F35" s="169">
        <v>0.003223581</v>
      </c>
      <c r="G35" s="169">
        <v>0.002326108</v>
      </c>
      <c r="H35"/>
    </row>
    <row r="36" spans="1:6" ht="12.75">
      <c r="A36" s="168" t="s">
        <v>158</v>
      </c>
      <c r="B36" s="169">
        <v>22.0459</v>
      </c>
      <c r="C36" s="169">
        <v>22.0398</v>
      </c>
      <c r="D36" s="169">
        <v>22.04285</v>
      </c>
      <c r="E36" s="169">
        <v>22.04285</v>
      </c>
      <c r="F36" s="169">
        <v>22.04895</v>
      </c>
    </row>
    <row r="37" spans="1:6" ht="12.75">
      <c r="A37" s="168" t="s">
        <v>159</v>
      </c>
      <c r="B37" s="169">
        <v>-0.1312256</v>
      </c>
      <c r="C37" s="169">
        <v>-0.06968181</v>
      </c>
      <c r="D37" s="169">
        <v>-0.0483195</v>
      </c>
      <c r="E37" s="169">
        <v>-0.03916423</v>
      </c>
      <c r="F37" s="169">
        <v>-0.02390544</v>
      </c>
    </row>
    <row r="38" spans="1:7" ht="12.75">
      <c r="A38" s="168" t="s">
        <v>160</v>
      </c>
      <c r="B38" s="169">
        <v>0.0002263215</v>
      </c>
      <c r="C38" s="169">
        <v>0.0003846018</v>
      </c>
      <c r="D38" s="169">
        <v>0.0002218402</v>
      </c>
      <c r="E38" s="169">
        <v>0.0004675398</v>
      </c>
      <c r="F38" s="169">
        <v>0.0001187975</v>
      </c>
      <c r="G38" s="169">
        <v>0.0001505582</v>
      </c>
    </row>
    <row r="39" spans="1:7" ht="12.75">
      <c r="A39" s="168" t="s">
        <v>161</v>
      </c>
      <c r="B39" s="169">
        <v>0.002245063</v>
      </c>
      <c r="C39" s="169">
        <v>0.001764061</v>
      </c>
      <c r="D39" s="169">
        <v>0.002010226</v>
      </c>
      <c r="E39" s="169">
        <v>0.001906127</v>
      </c>
      <c r="F39" s="169">
        <v>0.002066577</v>
      </c>
      <c r="G39" s="169">
        <v>0.0009840724</v>
      </c>
    </row>
    <row r="40" spans="2:5" ht="12.75">
      <c r="B40" s="168" t="s">
        <v>162</v>
      </c>
      <c r="C40" s="168">
        <v>0.003755</v>
      </c>
      <c r="D40" s="168" t="s">
        <v>163</v>
      </c>
      <c r="E40" s="168">
        <v>3.116564</v>
      </c>
    </row>
    <row r="42" ht="12.75">
      <c r="A42" s="168" t="s">
        <v>164</v>
      </c>
    </row>
    <row r="50" spans="1:8" ht="12.75">
      <c r="A50" s="168" t="s">
        <v>165</v>
      </c>
      <c r="B50" s="168">
        <f>-0.017/(B7*B7+B22*B22)*(B21*B22+B6*B7)</f>
        <v>0.0002263214508029265</v>
      </c>
      <c r="C50" s="168">
        <f>-0.017/(C7*C7+C22*C22)*(C21*C22+C6*C7)</f>
        <v>0.0003846018339424128</v>
      </c>
      <c r="D50" s="168">
        <f>-0.017/(D7*D7+D22*D22)*(D21*D22+D6*D7)</f>
        <v>0.00022184011497344055</v>
      </c>
      <c r="E50" s="168">
        <f>-0.017/(E7*E7+E22*E22)*(E21*E22+E6*E7)</f>
        <v>0.0004675398396331676</v>
      </c>
      <c r="F50" s="168">
        <f>-0.017/(F7*F7+F22*F22)*(F21*F22+F6*F7)</f>
        <v>0.00011879750255503823</v>
      </c>
      <c r="G50" s="168">
        <f>(B50*B$4+C50*C$4+D50*D$4+E50*E$4+F50*F$4)/SUM(B$4:F$4)</f>
        <v>0.0003069406206329841</v>
      </c>
      <c r="H50"/>
    </row>
    <row r="51" spans="1:8" ht="12.75">
      <c r="A51" s="168" t="s">
        <v>166</v>
      </c>
      <c r="B51" s="168">
        <f>-0.017/(B7*B7+B22*B22)*(B21*B7-B6*B22)</f>
        <v>0.002245062074174418</v>
      </c>
      <c r="C51" s="168">
        <f>-0.017/(C7*C7+C22*C22)*(C21*C7-C6*C22)</f>
        <v>0.0017640609898163684</v>
      </c>
      <c r="D51" s="168">
        <f>-0.017/(D7*D7+D22*D22)*(D21*D7-D6*D22)</f>
        <v>0.002010226400121751</v>
      </c>
      <c r="E51" s="168">
        <f>-0.017/(E7*E7+E22*E22)*(E21*E7-E6*E22)</f>
        <v>0.0019061272919423363</v>
      </c>
      <c r="F51" s="168">
        <f>-0.017/(F7*F7+F22*F22)*(F21*F7-F6*F22)</f>
        <v>0.0020665774320612444</v>
      </c>
      <c r="G51" s="168">
        <f>(B51*B$4+C51*C$4+D51*D$4+E51*E$4+F51*F$4)/SUM(B$4:F$4)</f>
        <v>0.001967332124229514</v>
      </c>
      <c r="H51"/>
    </row>
    <row r="58" ht="12.75">
      <c r="A58" s="168" t="s">
        <v>167</v>
      </c>
    </row>
    <row r="60" spans="2:6" ht="12.75">
      <c r="B60" s="168" t="s">
        <v>96</v>
      </c>
      <c r="C60" s="168" t="s">
        <v>97</v>
      </c>
      <c r="D60" s="168" t="s">
        <v>98</v>
      </c>
      <c r="E60" s="168" t="s">
        <v>99</v>
      </c>
      <c r="F60" s="168" t="s">
        <v>100</v>
      </c>
    </row>
    <row r="61" spans="1:6" ht="12.75">
      <c r="A61" s="168" t="s">
        <v>169</v>
      </c>
      <c r="B61" s="168">
        <f>B6+(1/0.017)*(B7*B50-B22*B51)</f>
        <v>0</v>
      </c>
      <c r="C61" s="168">
        <f>C6+(1/0.017)*(C7*C50-C22*C51)</f>
        <v>0</v>
      </c>
      <c r="D61" s="168">
        <f>D6+(1/0.017)*(D7*D50-D22*D51)</f>
        <v>0</v>
      </c>
      <c r="E61" s="168">
        <f>E6+(1/0.017)*(E7*E50-E22*E51)</f>
        <v>0</v>
      </c>
      <c r="F61" s="168">
        <f>F6+(1/0.017)*(F7*F50-F22*F51)</f>
        <v>0</v>
      </c>
    </row>
    <row r="62" spans="1:6" ht="12.75">
      <c r="A62" s="168" t="s">
        <v>172</v>
      </c>
      <c r="B62" s="168">
        <f>B7+(2/0.017)*(B8*B50-B23*B51)</f>
        <v>9999.917879711411</v>
      </c>
      <c r="C62" s="168">
        <f>C7+(2/0.017)*(C8*C50-C23*C51)</f>
        <v>10000.000771134222</v>
      </c>
      <c r="D62" s="168">
        <f>D7+(2/0.017)*(D8*D50-D23*D51)</f>
        <v>10000.298372014913</v>
      </c>
      <c r="E62" s="168">
        <f>E7+(2/0.017)*(E8*E50-E23*E51)</f>
        <v>10000.030096173992</v>
      </c>
      <c r="F62" s="168">
        <f>F7+(2/0.017)*(F8*F50-F23*F51)</f>
        <v>9998.455477945583</v>
      </c>
    </row>
    <row r="63" spans="1:6" ht="12.75">
      <c r="A63" s="168" t="s">
        <v>173</v>
      </c>
      <c r="B63" s="168">
        <f>B8+(3/0.017)*(B9*B50-B24*B51)</f>
        <v>1.0254828212211398</v>
      </c>
      <c r="C63" s="168">
        <f>C8+(3/0.017)*(C9*C50-C24*C51)</f>
        <v>-1.0189784323402309</v>
      </c>
      <c r="D63" s="168">
        <f>D8+(3/0.017)*(D9*D50-D24*D51)</f>
        <v>0.15516465603978127</v>
      </c>
      <c r="E63" s="168">
        <f>E8+(3/0.017)*(E9*E50-E24*E51)</f>
        <v>-0.28091331030265154</v>
      </c>
      <c r="F63" s="168">
        <f>F8+(3/0.017)*(F9*F50-F24*F51)</f>
        <v>-2.318356152498923</v>
      </c>
    </row>
    <row r="64" spans="1:6" ht="12.75">
      <c r="A64" s="168" t="s">
        <v>174</v>
      </c>
      <c r="B64" s="168">
        <f>B9+(4/0.017)*(B10*B50-B25*B51)</f>
        <v>0.2403270617704334</v>
      </c>
      <c r="C64" s="168">
        <f>C9+(4/0.017)*(C10*C50-C25*C51)</f>
        <v>0.13330217719067294</v>
      </c>
      <c r="D64" s="168">
        <f>D9+(4/0.017)*(D10*D50-D25*D51)</f>
        <v>0.5524536585389838</v>
      </c>
      <c r="E64" s="168">
        <f>E9+(4/0.017)*(E10*E50-E25*E51)</f>
        <v>0.3572588297772572</v>
      </c>
      <c r="F64" s="168">
        <f>F9+(4/0.017)*(F10*F50-F25*F51)</f>
        <v>0.6719524268507167</v>
      </c>
    </row>
    <row r="65" spans="1:6" ht="12.75">
      <c r="A65" s="168" t="s">
        <v>175</v>
      </c>
      <c r="B65" s="168">
        <f>B10+(5/0.017)*(B11*B50-B26*B51)</f>
        <v>-0.010394724091490781</v>
      </c>
      <c r="C65" s="168">
        <f>C10+(5/0.017)*(C11*C50-C26*C51)</f>
        <v>0.7181503682495994</v>
      </c>
      <c r="D65" s="168">
        <f>D10+(5/0.017)*(D11*D50-D26*D51)</f>
        <v>-0.02286690470295999</v>
      </c>
      <c r="E65" s="168">
        <f>E10+(5/0.017)*(E11*E50-E26*E51)</f>
        <v>0.07716981245504895</v>
      </c>
      <c r="F65" s="168">
        <f>F10+(5/0.017)*(F11*F50-F26*F51)</f>
        <v>-0.4718972107442947</v>
      </c>
    </row>
    <row r="66" spans="1:6" ht="12.75">
      <c r="A66" s="168" t="s">
        <v>176</v>
      </c>
      <c r="B66" s="168">
        <f>B11+(6/0.017)*(B12*B50-B27*B51)</f>
        <v>4.060989597975449</v>
      </c>
      <c r="C66" s="168">
        <f>C11+(6/0.017)*(C12*C50-C27*C51)</f>
        <v>4.6230507572766175</v>
      </c>
      <c r="D66" s="168">
        <f>D11+(6/0.017)*(D12*D50-D27*D51)</f>
        <v>4.962479461205958</v>
      </c>
      <c r="E66" s="168">
        <f>E11+(6/0.017)*(E12*E50-E27*E51)</f>
        <v>4.7001073584905795</v>
      </c>
      <c r="F66" s="168">
        <f>F11+(6/0.017)*(F12*F50-F27*F51)</f>
        <v>14.689567487277518</v>
      </c>
    </row>
    <row r="67" spans="1:6" ht="12.75">
      <c r="A67" s="168" t="s">
        <v>177</v>
      </c>
      <c r="B67" s="168">
        <f>B12+(7/0.017)*(B13*B50-B28*B51)</f>
        <v>0.04062602979597648</v>
      </c>
      <c r="C67" s="168">
        <f>C12+(7/0.017)*(C13*C50-C28*C51)</f>
        <v>0.01745470122609458</v>
      </c>
      <c r="D67" s="168">
        <f>D12+(7/0.017)*(D13*D50-D28*D51)</f>
        <v>-0.04660316148771887</v>
      </c>
      <c r="E67" s="168">
        <f>E12+(7/0.017)*(E13*E50-E28*E51)</f>
        <v>0.01495416310553735</v>
      </c>
      <c r="F67" s="168">
        <f>F12+(7/0.017)*(F13*F50-F28*F51)</f>
        <v>0.05408275341676594</v>
      </c>
    </row>
    <row r="68" spans="1:6" ht="12.75">
      <c r="A68" s="168" t="s">
        <v>178</v>
      </c>
      <c r="B68" s="168">
        <f>B13+(8/0.017)*(B14*B50-B29*B51)</f>
        <v>-0.265969302726806</v>
      </c>
      <c r="C68" s="168">
        <f>C13+(8/0.017)*(C14*C50-C29*C51)</f>
        <v>0.0033060566874399365</v>
      </c>
      <c r="D68" s="168">
        <f>D13+(8/0.017)*(D14*D50-D29*D51)</f>
        <v>-0.07899400340821447</v>
      </c>
      <c r="E68" s="168">
        <f>E13+(8/0.017)*(E14*E50-E29*E51)</f>
        <v>0.05810021442093318</v>
      </c>
      <c r="F68" s="168">
        <f>F13+(8/0.017)*(F14*F50-F29*F51)</f>
        <v>-0.31588624195424964</v>
      </c>
    </row>
    <row r="69" spans="1:6" ht="12.75">
      <c r="A69" s="168" t="s">
        <v>179</v>
      </c>
      <c r="B69" s="168">
        <f>B14+(9/0.017)*(B15*B50-B30*B51)</f>
        <v>-0.07515899706657238</v>
      </c>
      <c r="C69" s="168">
        <f>C14+(9/0.017)*(C15*C50-C30*C51)</f>
        <v>0.014232755512919804</v>
      </c>
      <c r="D69" s="168">
        <f>D14+(9/0.017)*(D15*D50-D30*D51)</f>
        <v>-0.05880649802742118</v>
      </c>
      <c r="E69" s="168">
        <f>E14+(9/0.017)*(E15*E50-E30*E51)</f>
        <v>-0.04713262429396874</v>
      </c>
      <c r="F69" s="168">
        <f>F14+(9/0.017)*(F15*F50-F30*F51)</f>
        <v>-0.05764006119887527</v>
      </c>
    </row>
    <row r="70" spans="1:6" ht="12.75">
      <c r="A70" s="168" t="s">
        <v>180</v>
      </c>
      <c r="B70" s="168">
        <f>B15+(10/0.017)*(B16*B50-B31*B51)</f>
        <v>-0.3054528454647016</v>
      </c>
      <c r="C70" s="168">
        <f>C15+(10/0.017)*(C16*C50-C31*C51)</f>
        <v>-0.0348645224045481</v>
      </c>
      <c r="D70" s="168">
        <f>D15+(10/0.017)*(D16*D50-D31*D51)</f>
        <v>0.04871765940425423</v>
      </c>
      <c r="E70" s="168">
        <f>E15+(10/0.017)*(E16*E50-E31*E51)</f>
        <v>-0.01992324064291317</v>
      </c>
      <c r="F70" s="168">
        <f>F15+(10/0.017)*(F16*F50-F31*F51)</f>
        <v>-0.31706025951391775</v>
      </c>
    </row>
    <row r="71" spans="1:6" ht="12.75">
      <c r="A71" s="168" t="s">
        <v>181</v>
      </c>
      <c r="B71" s="168">
        <f>B16+(11/0.017)*(B17*B50-B32*B51)</f>
        <v>0.05005353630530979</v>
      </c>
      <c r="C71" s="168">
        <f>C16+(11/0.017)*(C17*C50-C32*C51)</f>
        <v>0.04749445373981904</v>
      </c>
      <c r="D71" s="168">
        <f>D16+(11/0.017)*(D17*D50-D32*D51)</f>
        <v>0.05429424499955403</v>
      </c>
      <c r="E71" s="168">
        <f>E16+(11/0.017)*(E17*E50-E32*E51)</f>
        <v>0.09221193451755194</v>
      </c>
      <c r="F71" s="168">
        <f>F16+(11/0.017)*(F17*F50-F32*F51)</f>
        <v>-0.04192558138763129</v>
      </c>
    </row>
    <row r="72" spans="1:6" ht="12.75">
      <c r="A72" s="168" t="s">
        <v>182</v>
      </c>
      <c r="B72" s="168">
        <f>B17+(12/0.017)*(B18*B50-B33*B51)</f>
        <v>-0.12498522352250988</v>
      </c>
      <c r="C72" s="168">
        <f>C17+(12/0.017)*(C18*C50-C33*C51)</f>
        <v>-0.05343754679675866</v>
      </c>
      <c r="D72" s="168">
        <f>D17+(12/0.017)*(D18*D50-D33*D51)</f>
        <v>-0.08661619451673641</v>
      </c>
      <c r="E72" s="168">
        <f>E17+(12/0.017)*(E18*E50-E33*E51)</f>
        <v>-0.06946110887157325</v>
      </c>
      <c r="F72" s="168">
        <f>F17+(12/0.017)*(F18*F50-F33*F51)</f>
        <v>-0.07826530836899628</v>
      </c>
    </row>
    <row r="73" spans="1:6" ht="12.75">
      <c r="A73" s="168" t="s">
        <v>183</v>
      </c>
      <c r="B73" s="168">
        <f>B18+(13/0.017)*(B19*B50-B34*B51)</f>
        <v>-0.012275466272408738</v>
      </c>
      <c r="C73" s="168">
        <f>C18+(13/0.017)*(C19*C50-C34*C51)</f>
        <v>-0.018552235146215554</v>
      </c>
      <c r="D73" s="168">
        <f>D18+(13/0.017)*(D19*D50-D34*D51)</f>
        <v>-0.013576920840794548</v>
      </c>
      <c r="E73" s="168">
        <f>E18+(13/0.017)*(E19*E50-E34*E51)</f>
        <v>-0.028942502359672127</v>
      </c>
      <c r="F73" s="168">
        <f>F18+(13/0.017)*(F19*F50-F34*F51)</f>
        <v>-0.03730383351948387</v>
      </c>
    </row>
    <row r="74" spans="1:6" ht="12.75">
      <c r="A74" s="168" t="s">
        <v>184</v>
      </c>
      <c r="B74" s="168">
        <f>B19+(14/0.017)*(B20*B50-B35*B51)</f>
        <v>-0.18361073043844</v>
      </c>
      <c r="C74" s="168">
        <f>C19+(14/0.017)*(C20*C50-C35*C51)</f>
        <v>-0.17404007564693053</v>
      </c>
      <c r="D74" s="168">
        <f>D19+(14/0.017)*(D20*D50-D35*D51)</f>
        <v>-0.1708822603314557</v>
      </c>
      <c r="E74" s="168">
        <f>E19+(14/0.017)*(E20*E50-E35*E51)</f>
        <v>-0.17322961073084528</v>
      </c>
      <c r="F74" s="168">
        <f>F19+(14/0.017)*(F20*F50-F35*F51)</f>
        <v>-0.14059372013913277</v>
      </c>
    </row>
    <row r="75" spans="1:6" ht="12.75">
      <c r="A75" s="168" t="s">
        <v>185</v>
      </c>
      <c r="B75" s="169">
        <f>B20</f>
        <v>-0.0005752794</v>
      </c>
      <c r="C75" s="169">
        <f>C20</f>
        <v>-0.003731456</v>
      </c>
      <c r="D75" s="169">
        <f>D20</f>
        <v>-0.0006093559</v>
      </c>
      <c r="E75" s="169">
        <f>E20</f>
        <v>-0.003515527</v>
      </c>
      <c r="F75" s="169">
        <f>F20</f>
        <v>-0.00262946</v>
      </c>
    </row>
    <row r="78" ht="12.75">
      <c r="A78" s="168" t="s">
        <v>167</v>
      </c>
    </row>
    <row r="80" spans="2:6" ht="12.75">
      <c r="B80" s="168" t="s">
        <v>96</v>
      </c>
      <c r="C80" s="168" t="s">
        <v>97</v>
      </c>
      <c r="D80" s="168" t="s">
        <v>98</v>
      </c>
      <c r="E80" s="168" t="s">
        <v>99</v>
      </c>
      <c r="F80" s="168" t="s">
        <v>100</v>
      </c>
    </row>
    <row r="81" spans="1:6" ht="12.75">
      <c r="A81" s="168" t="s">
        <v>186</v>
      </c>
      <c r="B81" s="168">
        <f>B21+(1/0.017)*(B7*B51+B22*B50)</f>
        <v>0</v>
      </c>
      <c r="C81" s="168">
        <f>C21+(1/0.017)*(C7*C51+C22*C50)</f>
        <v>0</v>
      </c>
      <c r="D81" s="168">
        <f>D21+(1/0.017)*(D7*D51+D22*D50)</f>
        <v>0</v>
      </c>
      <c r="E81" s="168">
        <f>E21+(1/0.017)*(E7*E51+E22*E50)</f>
        <v>0</v>
      </c>
      <c r="F81" s="168">
        <f>F21+(1/0.017)*(F7*F51+F22*F50)</f>
        <v>0</v>
      </c>
    </row>
    <row r="82" spans="1:6" ht="12.75">
      <c r="A82" s="168" t="s">
        <v>187</v>
      </c>
      <c r="B82" s="168">
        <f>B22+(2/0.017)*(B8*B51+B23*B50)</f>
        <v>131.2864028895022</v>
      </c>
      <c r="C82" s="168">
        <f>C22+(2/0.017)*(C8*C51+C23*C50)</f>
        <v>67.79658596333388</v>
      </c>
      <c r="D82" s="168">
        <f>D22+(2/0.017)*(D8*D51+D23*D50)</f>
        <v>-2.3414887069302206</v>
      </c>
      <c r="E82" s="168">
        <f>E22+(2/0.017)*(E8*E51+E23*E50)</f>
        <v>-74.58000474521417</v>
      </c>
      <c r="F82" s="168">
        <f>F22+(2/0.017)*(F8*F51+F23*F50)</f>
        <v>-126.16585558937696</v>
      </c>
    </row>
    <row r="83" spans="1:6" ht="12.75">
      <c r="A83" s="168" t="s">
        <v>188</v>
      </c>
      <c r="B83" s="168">
        <f>B23+(3/0.017)*(B9*B51+B24*B50)</f>
        <v>0.13472060604278502</v>
      </c>
      <c r="C83" s="168">
        <f>C23+(3/0.017)*(C9*C51+C24*C50)</f>
        <v>-0.45564776157797143</v>
      </c>
      <c r="D83" s="168">
        <f>D23+(3/0.017)*(D9*D51+D24*D50)</f>
        <v>-1.6330329321894337</v>
      </c>
      <c r="E83" s="168">
        <f>E23+(3/0.017)*(E9*E51+E24*E50)</f>
        <v>-0.8236791906644014</v>
      </c>
      <c r="F83" s="168">
        <f>F23+(3/0.017)*(F9*F51+F24*F50)</f>
        <v>4.60733165916705</v>
      </c>
    </row>
    <row r="84" spans="1:6" ht="12.75">
      <c r="A84" s="168" t="s">
        <v>189</v>
      </c>
      <c r="B84" s="168">
        <f>B24+(4/0.017)*(B10*B51+B25*B50)</f>
        <v>1.311475904913663</v>
      </c>
      <c r="C84" s="168">
        <f>C24+(4/0.017)*(C10*C51+C25*C50)</f>
        <v>0.2293896507033809</v>
      </c>
      <c r="D84" s="168">
        <f>D24+(4/0.017)*(D10*D51+D25*D50)</f>
        <v>-0.853670289221486</v>
      </c>
      <c r="E84" s="168">
        <f>E24+(4/0.017)*(E10*E51+E25*E50)</f>
        <v>-2.864382368294927</v>
      </c>
      <c r="F84" s="168">
        <f>F24+(4/0.017)*(F10*F51+F25*F50)</f>
        <v>-1.5721423482819286</v>
      </c>
    </row>
    <row r="85" spans="1:6" ht="12.75">
      <c r="A85" s="168" t="s">
        <v>190</v>
      </c>
      <c r="B85" s="168">
        <f>B25+(5/0.017)*(B11*B51+B26*B50)</f>
        <v>0.5146054176196615</v>
      </c>
      <c r="C85" s="168">
        <f>C25+(5/0.017)*(C11*C51+C26*C50)</f>
        <v>-0.02814941993652509</v>
      </c>
      <c r="D85" s="168">
        <f>D25+(5/0.017)*(D11*D51+D26*D50)</f>
        <v>-0.32850778890134924</v>
      </c>
      <c r="E85" s="168">
        <f>E25+(5/0.017)*(E11*E51+E26*E50)</f>
        <v>0.01884060089194728</v>
      </c>
      <c r="F85" s="168">
        <f>F25+(5/0.017)*(F11*F51+F26*F50)</f>
        <v>-1.0991514574517378</v>
      </c>
    </row>
    <row r="86" spans="1:6" ht="12.75">
      <c r="A86" s="168" t="s">
        <v>191</v>
      </c>
      <c r="B86" s="168">
        <f>B26+(6/0.017)*(B12*B51+B27*B50)</f>
        <v>1.123742650017299</v>
      </c>
      <c r="C86" s="168">
        <f>C26+(6/0.017)*(C12*C51+C27*C50)</f>
        <v>0.3237599000091511</v>
      </c>
      <c r="D86" s="168">
        <f>D26+(6/0.017)*(D12*D51+D27*D50)</f>
        <v>0.10360756804969333</v>
      </c>
      <c r="E86" s="168">
        <f>E26+(6/0.017)*(E12*E51+E27*E50)</f>
        <v>-0.0984988042530165</v>
      </c>
      <c r="F86" s="168">
        <f>F26+(6/0.017)*(F12*F51+F27*F50)</f>
        <v>0.9402910268362062</v>
      </c>
    </row>
    <row r="87" spans="1:6" ht="12.75">
      <c r="A87" s="168" t="s">
        <v>192</v>
      </c>
      <c r="B87" s="168">
        <f>B27+(7/0.017)*(B13*B51+B28*B50)</f>
        <v>0.26446565780741677</v>
      </c>
      <c r="C87" s="168">
        <f>C27+(7/0.017)*(C13*C51+C28*C50)</f>
        <v>-0.10797986693963053</v>
      </c>
      <c r="D87" s="168">
        <f>D27+(7/0.017)*(D13*D51+D28*D50)</f>
        <v>-0.11505068734279955</v>
      </c>
      <c r="E87" s="168">
        <f>E27+(7/0.017)*(E13*E51+E28*E50)</f>
        <v>-0.14657255699752283</v>
      </c>
      <c r="F87" s="168">
        <f>F27+(7/0.017)*(F13*F51+F28*F50)</f>
        <v>0.35124920882970007</v>
      </c>
    </row>
    <row r="88" spans="1:6" ht="12.75">
      <c r="A88" s="168" t="s">
        <v>193</v>
      </c>
      <c r="B88" s="168">
        <f>B28+(8/0.017)*(B14*B51+B29*B50)</f>
        <v>0.14050472615463216</v>
      </c>
      <c r="C88" s="168">
        <f>C28+(8/0.017)*(C14*C51+C29*C50)</f>
        <v>0.11180557483873357</v>
      </c>
      <c r="D88" s="168">
        <f>D28+(8/0.017)*(D14*D51+D29*D50)</f>
        <v>0.016873961951924525</v>
      </c>
      <c r="E88" s="168">
        <f>E28+(8/0.017)*(E14*E51+E29*E50)</f>
        <v>-0.1912017669563664</v>
      </c>
      <c r="F88" s="168">
        <f>F28+(8/0.017)*(F14*F51+F29*F50)</f>
        <v>-0.13147195045748558</v>
      </c>
    </row>
    <row r="89" spans="1:6" ht="12.75">
      <c r="A89" s="168" t="s">
        <v>194</v>
      </c>
      <c r="B89" s="168">
        <f>B29+(9/0.017)*(B15*B51+B30*B50)</f>
        <v>0.06393831026840058</v>
      </c>
      <c r="C89" s="168">
        <f>C29+(9/0.017)*(C15*C51+C30*C50)</f>
        <v>-0.032020478411238604</v>
      </c>
      <c r="D89" s="168">
        <f>D29+(9/0.017)*(D15*D51+D30*D50)</f>
        <v>-0.12123878937728638</v>
      </c>
      <c r="E89" s="168">
        <f>E29+(9/0.017)*(E15*E51+E30*E50)</f>
        <v>-0.06182998317869293</v>
      </c>
      <c r="F89" s="168">
        <f>F29+(9/0.017)*(F15*F51+F30*F50)</f>
        <v>-0.0755075888408247</v>
      </c>
    </row>
    <row r="90" spans="1:6" ht="12.75">
      <c r="A90" s="168" t="s">
        <v>195</v>
      </c>
      <c r="B90" s="168">
        <f>B30+(10/0.017)*(B16*B51+B31*B50)</f>
        <v>0.024629069597900906</v>
      </c>
      <c r="C90" s="168">
        <f>C30+(10/0.017)*(C16*C51+C31*C50)</f>
        <v>0.09146442253544418</v>
      </c>
      <c r="D90" s="168">
        <f>D30+(10/0.017)*(D16*D51+D31*D50)</f>
        <v>0.04140625616641851</v>
      </c>
      <c r="E90" s="168">
        <f>E30+(10/0.017)*(E16*E51+E31*E50)</f>
        <v>0.01588382657357877</v>
      </c>
      <c r="F90" s="168">
        <f>F30+(10/0.017)*(F16*F51+F31*F50)</f>
        <v>0.19784064394236525</v>
      </c>
    </row>
    <row r="91" spans="1:6" ht="12.75">
      <c r="A91" s="168" t="s">
        <v>196</v>
      </c>
      <c r="B91" s="168">
        <f>B31+(11/0.017)*(B17*B51+B32*B50)</f>
        <v>0.26064831656081167</v>
      </c>
      <c r="C91" s="168">
        <f>C31+(11/0.017)*(C17*C51+C32*C50)</f>
        <v>0.08550210414388906</v>
      </c>
      <c r="D91" s="168">
        <f>D31+(11/0.017)*(D17*D51+D32*D50)</f>
        <v>0.13086752103684002</v>
      </c>
      <c r="E91" s="168">
        <f>E31+(11/0.017)*(E17*E51+E32*E50)</f>
        <v>0.07923151523785754</v>
      </c>
      <c r="F91" s="168">
        <f>F31+(11/0.017)*(F17*F51+F32*F50)</f>
        <v>0.1378970098373946</v>
      </c>
    </row>
    <row r="92" spans="1:6" ht="12.75">
      <c r="A92" s="168" t="s">
        <v>197</v>
      </c>
      <c r="B92" s="168">
        <f>B32+(12/0.017)*(B18*B51+B33*B50)</f>
        <v>0.005781185181471811</v>
      </c>
      <c r="C92" s="168">
        <f>C32+(12/0.017)*(C18*C51+C33*C50)</f>
        <v>0.03963781514282391</v>
      </c>
      <c r="D92" s="168">
        <f>D32+(12/0.017)*(D18*D51+D33*D50)</f>
        <v>0.02702769223647792</v>
      </c>
      <c r="E92" s="168">
        <f>E32+(12/0.017)*(E18*E51+E33*E50)</f>
        <v>0.04534772469925444</v>
      </c>
      <c r="F92" s="168">
        <f>F32+(12/0.017)*(F18*F51+F33*F50)</f>
        <v>-0.029597012750348144</v>
      </c>
    </row>
    <row r="93" spans="1:6" ht="12.75">
      <c r="A93" s="168" t="s">
        <v>198</v>
      </c>
      <c r="B93" s="168">
        <f>B33+(13/0.017)*(B19*B51+B34*B50)</f>
        <v>-0.09106100325295</v>
      </c>
      <c r="C93" s="168">
        <f>C33+(13/0.017)*(C19*C51+C34*C50)</f>
        <v>-0.08719457154086285</v>
      </c>
      <c r="D93" s="168">
        <f>D33+(13/0.017)*(D19*D51+D34*D50)</f>
        <v>-0.09706110080768685</v>
      </c>
      <c r="E93" s="168">
        <f>E33+(13/0.017)*(E19*E51+E34*E50)</f>
        <v>-0.08774589267732041</v>
      </c>
      <c r="F93" s="168">
        <f>F33+(13/0.017)*(F19*F51+F34*F50)</f>
        <v>-0.08880686319632108</v>
      </c>
    </row>
    <row r="94" spans="1:6" ht="12.75">
      <c r="A94" s="168" t="s">
        <v>199</v>
      </c>
      <c r="B94" s="168">
        <f>B34+(14/0.017)*(B20*B51+B35*B50)</f>
        <v>-0.01617973076247814</v>
      </c>
      <c r="C94" s="168">
        <f>C34+(14/0.017)*(C20*C51+C35*C50)</f>
        <v>-0.003871278719176782</v>
      </c>
      <c r="D94" s="168">
        <f>D34+(14/0.017)*(D20*D51+D35*D50)</f>
        <v>0.004747418101042617</v>
      </c>
      <c r="E94" s="168">
        <f>E34+(14/0.017)*(E20*E51+E35*E50)</f>
        <v>0.011080120848565463</v>
      </c>
      <c r="F94" s="168">
        <f>F34+(14/0.017)*(F20*F51+F35*F50)</f>
        <v>-0.021212961206702022</v>
      </c>
    </row>
    <row r="95" spans="1:6" ht="12.75">
      <c r="A95" s="168" t="s">
        <v>200</v>
      </c>
      <c r="B95" s="169">
        <f>B35</f>
        <v>-0.001981471</v>
      </c>
      <c r="C95" s="169">
        <f>C35</f>
        <v>0.002868209</v>
      </c>
      <c r="D95" s="169">
        <f>D35</f>
        <v>-0.006495796</v>
      </c>
      <c r="E95" s="169">
        <f>E35</f>
        <v>0.002519645</v>
      </c>
      <c r="F95" s="169">
        <f>F35</f>
        <v>0.003223581</v>
      </c>
    </row>
    <row r="98" ht="12.75">
      <c r="A98" s="168" t="s">
        <v>168</v>
      </c>
    </row>
    <row r="100" spans="2:11" ht="12.75">
      <c r="B100" s="168" t="s">
        <v>96</v>
      </c>
      <c r="C100" s="168" t="s">
        <v>97</v>
      </c>
      <c r="D100" s="168" t="s">
        <v>98</v>
      </c>
      <c r="E100" s="168" t="s">
        <v>99</v>
      </c>
      <c r="F100" s="168" t="s">
        <v>100</v>
      </c>
      <c r="G100" s="168" t="s">
        <v>170</v>
      </c>
      <c r="H100" s="168" t="s">
        <v>171</v>
      </c>
      <c r="I100" s="168" t="s">
        <v>204</v>
      </c>
      <c r="K100" s="168" t="s">
        <v>201</v>
      </c>
    </row>
    <row r="101" spans="1:9" ht="12.75">
      <c r="A101" s="168" t="s">
        <v>169</v>
      </c>
      <c r="B101" s="168">
        <f>B61*10000/B62</f>
        <v>0</v>
      </c>
      <c r="C101" s="168">
        <f>C61*10000/C62</f>
        <v>0</v>
      </c>
      <c r="D101" s="168">
        <f>D61*10000/D62</f>
        <v>0</v>
      </c>
      <c r="E101" s="168">
        <f>E61*10000/E62</f>
        <v>0</v>
      </c>
      <c r="F101" s="168">
        <f>F61*10000/F62</f>
        <v>0</v>
      </c>
      <c r="G101" s="168">
        <f>AVERAGE(C101:E101)</f>
        <v>0</v>
      </c>
      <c r="H101" s="168">
        <f>STDEV(C101:E101)</f>
        <v>0</v>
      </c>
      <c r="I101" s="168">
        <f>(B101*B4+C101*C4+D101*D4+E101*E4+F101*F4)/SUM(B4:F4)</f>
        <v>0</v>
      </c>
    </row>
    <row r="102" spans="1:9" ht="12.75">
      <c r="A102" s="168" t="s">
        <v>172</v>
      </c>
      <c r="B102" s="168">
        <f>B62*10000/B62</f>
        <v>10000</v>
      </c>
      <c r="C102" s="168">
        <f>C62*10000/C62</f>
        <v>10000</v>
      </c>
      <c r="D102" s="168">
        <f>D62*10000/D62</f>
        <v>10000</v>
      </c>
      <c r="E102" s="168">
        <f>E62*10000/E62</f>
        <v>10000</v>
      </c>
      <c r="F102" s="168">
        <f>F62*10000/F62</f>
        <v>10000</v>
      </c>
      <c r="G102" s="168">
        <f>AVERAGE(C102:E102)</f>
        <v>10000</v>
      </c>
      <c r="H102" s="168">
        <f>STDEV(C102:E102)</f>
        <v>0</v>
      </c>
      <c r="I102" s="168">
        <f>(B102*B4+C102*C4+D102*D4+E102*E4+F102*F4)/SUM(B4:F4)</f>
        <v>10000</v>
      </c>
    </row>
    <row r="103" spans="1:11" ht="12.75">
      <c r="A103" s="168" t="s">
        <v>173</v>
      </c>
      <c r="B103" s="168">
        <f>B63*10000/B62</f>
        <v>1.0254912425848184</v>
      </c>
      <c r="C103" s="168">
        <f>C63*10000/C62</f>
        <v>-1.0189783537633228</v>
      </c>
      <c r="D103" s="168">
        <f>D63*10000/D62</f>
        <v>0.15516002649880722</v>
      </c>
      <c r="E103" s="168">
        <f>E63*10000/E62</f>
        <v>-0.28091246486360966</v>
      </c>
      <c r="F103" s="168">
        <f>F63*10000/F62</f>
        <v>-2.3187142830337266</v>
      </c>
      <c r="G103" s="168">
        <f>AVERAGE(C103:E103)</f>
        <v>-0.3815769307093751</v>
      </c>
      <c r="H103" s="168">
        <f>STDEV(C103:E103)</f>
        <v>0.5935067270167663</v>
      </c>
      <c r="I103" s="168">
        <f>(B103*B4+C103*C4+D103*D4+E103*E4+F103*F4)/SUM(B4:F4)</f>
        <v>-0.4389072797166357</v>
      </c>
      <c r="K103" s="168">
        <f>(LN(H103)+LN(H123))/2-LN(K114*K115^3)</f>
        <v>-4.3929090822240795</v>
      </c>
    </row>
    <row r="104" spans="1:11" ht="12.75">
      <c r="A104" s="168" t="s">
        <v>174</v>
      </c>
      <c r="B104" s="168">
        <f>B64*10000/B62</f>
        <v>0.2403290353594074</v>
      </c>
      <c r="C104" s="168">
        <f>C64*10000/C62</f>
        <v>0.13330216691128666</v>
      </c>
      <c r="D104" s="168">
        <f>D64*10000/D62</f>
        <v>0.5524371753596713</v>
      </c>
      <c r="E104" s="168">
        <f>E64*10000/E62</f>
        <v>0.35725775456810305</v>
      </c>
      <c r="F104" s="168">
        <f>F64*10000/F62</f>
        <v>0.672056227417222</v>
      </c>
      <c r="G104" s="168">
        <f>AVERAGE(C104:E104)</f>
        <v>0.34766569894635363</v>
      </c>
      <c r="H104" s="168">
        <f>STDEV(C104:E104)</f>
        <v>0.20973207783990724</v>
      </c>
      <c r="I104" s="168">
        <f>(B104*B4+C104*C4+D104*D4+E104*E4+F104*F4)/SUM(B4:F4)</f>
        <v>0.3757416971259071</v>
      </c>
      <c r="K104" s="168">
        <f>(LN(H104)+LN(H124))/2-LN(K114*K115^4)</f>
        <v>-3.8426964431396216</v>
      </c>
    </row>
    <row r="105" spans="1:11" ht="12.75">
      <c r="A105" s="168" t="s">
        <v>175</v>
      </c>
      <c r="B105" s="168">
        <f>B65*10000/B62</f>
        <v>-0.010394809453966</v>
      </c>
      <c r="C105" s="168">
        <f>C65*10000/C62</f>
        <v>0.7181503128705712</v>
      </c>
      <c r="D105" s="168">
        <f>D65*10000/D62</f>
        <v>-0.022866222438873735</v>
      </c>
      <c r="E105" s="168">
        <f>E65*10000/E62</f>
        <v>0.07716958020413768</v>
      </c>
      <c r="F105" s="168">
        <f>F65*10000/F62</f>
        <v>-0.4719701075683112</v>
      </c>
      <c r="G105" s="168">
        <f>AVERAGE(C105:E105)</f>
        <v>0.2574845568786117</v>
      </c>
      <c r="H105" s="168">
        <f>STDEV(C105:E105)</f>
        <v>0.4020715042257291</v>
      </c>
      <c r="I105" s="168">
        <f>(B105*B4+C105*C4+D105*D4+E105*E4+F105*F4)/SUM(B4:F4)</f>
        <v>0.12100779973442861</v>
      </c>
      <c r="K105" s="168">
        <f>(LN(H105)+LN(H125))/2-LN(K114*K115^5)</f>
        <v>-3.9859710935261967</v>
      </c>
    </row>
    <row r="106" spans="1:11" ht="12.75">
      <c r="A106" s="168" t="s">
        <v>176</v>
      </c>
      <c r="B106" s="168">
        <f>B66*10000/B62</f>
        <v>4.061022947213088</v>
      </c>
      <c r="C106" s="168">
        <f>C66*10000/C62</f>
        <v>4.62305040077738</v>
      </c>
      <c r="D106" s="168">
        <f>D66*10000/D62</f>
        <v>4.962331399124135</v>
      </c>
      <c r="E106" s="168">
        <f>E66*10000/E62</f>
        <v>4.700093213008268</v>
      </c>
      <c r="F106" s="168">
        <f>F66*10000/F62</f>
        <v>14.691836673853784</v>
      </c>
      <c r="G106" s="168">
        <f>AVERAGE(C106:E106)</f>
        <v>4.761825004303261</v>
      </c>
      <c r="H106" s="168">
        <f>STDEV(C106:E106)</f>
        <v>0.17786514414622653</v>
      </c>
      <c r="I106" s="168">
        <f>(B106*B4+C106*C4+D106*D4+E106*E4+F106*F4)/SUM(B4:F4)</f>
        <v>5.993475893944756</v>
      </c>
      <c r="K106" s="168">
        <f>(LN(H106)+LN(H126))/2-LN(K114*K115^6)</f>
        <v>-3.7454670091643694</v>
      </c>
    </row>
    <row r="107" spans="1:11" ht="12.75">
      <c r="A107" s="168" t="s">
        <v>177</v>
      </c>
      <c r="B107" s="168">
        <f>B67*10000/B62</f>
        <v>0.04062636342084532</v>
      </c>
      <c r="C107" s="168">
        <f>C67*10000/C62</f>
        <v>0.01745469988010294</v>
      </c>
      <c r="D107" s="168">
        <f>D67*10000/D62</f>
        <v>-0.046601771021287056</v>
      </c>
      <c r="E107" s="168">
        <f>E67*10000/E62</f>
        <v>0.014954118099363329</v>
      </c>
      <c r="F107" s="168">
        <f>F67*10000/F62</f>
        <v>0.05409110790767706</v>
      </c>
      <c r="G107" s="168">
        <f>AVERAGE(C107:E107)</f>
        <v>-0.004730984347273596</v>
      </c>
      <c r="H107" s="168">
        <f>STDEV(C107:E107)</f>
        <v>0.036282713650388654</v>
      </c>
      <c r="I107" s="168">
        <f>(B107*B4+C107*C4+D107*D4+E107*E4+F107*F4)/SUM(B4:F4)</f>
        <v>0.009695515698822054</v>
      </c>
      <c r="K107" s="168">
        <f>(LN(H107)+LN(H127))/2-LN(K114*K115^7)</f>
        <v>-5.1140210193240545</v>
      </c>
    </row>
    <row r="108" spans="1:9" ht="12.75">
      <c r="A108" s="168" t="s">
        <v>178</v>
      </c>
      <c r="B108" s="168">
        <f>B68*10000/B62</f>
        <v>-0.265971486892332</v>
      </c>
      <c r="C108" s="168">
        <f>C68*10000/C62</f>
        <v>0.0033060564324986106</v>
      </c>
      <c r="D108" s="168">
        <f>D68*10000/D62</f>
        <v>-0.07899164651854117</v>
      </c>
      <c r="E108" s="168">
        <f>E68*10000/E62</f>
        <v>0.058100039562043224</v>
      </c>
      <c r="F108" s="168">
        <f>F68*10000/F62</f>
        <v>-0.31593503881777135</v>
      </c>
      <c r="G108" s="168">
        <f>AVERAGE(C108:E108)</f>
        <v>-0.005861850174666445</v>
      </c>
      <c r="H108" s="168">
        <f>STDEV(C108:E108)</f>
        <v>0.06900413380206037</v>
      </c>
      <c r="I108" s="168">
        <f>(B108*B4+C108*C4+D108*D4+E108*E4+F108*F4)/SUM(B4:F4)</f>
        <v>-0.08492463207889098</v>
      </c>
    </row>
    <row r="109" spans="1:9" ht="12.75">
      <c r="A109" s="168" t="s">
        <v>179</v>
      </c>
      <c r="B109" s="168">
        <f>B69*10000/B62</f>
        <v>-0.07515961427949386</v>
      </c>
      <c r="C109" s="168">
        <f>C69*10000/C62</f>
        <v>0.014232754415383403</v>
      </c>
      <c r="D109" s="168">
        <f>D69*10000/D62</f>
        <v>-0.05880474345844197</v>
      </c>
      <c r="E109" s="168">
        <f>E69*10000/E62</f>
        <v>-0.04713248244322951</v>
      </c>
      <c r="F109" s="168">
        <f>F69*10000/F62</f>
        <v>-0.05764896520869318</v>
      </c>
      <c r="G109" s="168">
        <f>AVERAGE(C109:E109)</f>
        <v>-0.030568157162096026</v>
      </c>
      <c r="H109" s="168">
        <f>STDEV(C109:E109)</f>
        <v>0.039235209671055156</v>
      </c>
      <c r="I109" s="168">
        <f>(B109*B4+C109*C4+D109*D4+E109*E4+F109*F4)/SUM(B4:F4)</f>
        <v>-0.040624602978402646</v>
      </c>
    </row>
    <row r="110" spans="1:11" ht="12.75">
      <c r="A110" s="168" t="s">
        <v>180</v>
      </c>
      <c r="B110" s="168">
        <f>B70*10000/B62</f>
        <v>-0.3054553538728827</v>
      </c>
      <c r="C110" s="168">
        <f>C70*10000/C62</f>
        <v>-0.034864519716025666</v>
      </c>
      <c r="D110" s="168">
        <f>D70*10000/D62</f>
        <v>0.04871620584900442</v>
      </c>
      <c r="E110" s="168">
        <f>E70*10000/E62</f>
        <v>-0.01992318068176194</v>
      </c>
      <c r="F110" s="168">
        <f>F70*10000/F62</f>
        <v>-0.3171092377350519</v>
      </c>
      <c r="G110" s="168">
        <f>AVERAGE(C110:E110)</f>
        <v>-0.002023831516261062</v>
      </c>
      <c r="H110" s="168">
        <f>STDEV(C110:E110)</f>
        <v>0.04457268723002469</v>
      </c>
      <c r="I110" s="168">
        <f>(B110*B4+C110*C4+D110*D4+E110*E4+F110*F4)/SUM(B4:F4)</f>
        <v>-0.0880028991083299</v>
      </c>
      <c r="K110" s="168">
        <f>EXP(AVERAGE(K103:K107))</f>
        <v>0.0147544148447046</v>
      </c>
    </row>
    <row r="111" spans="1:9" ht="12.75">
      <c r="A111" s="168" t="s">
        <v>181</v>
      </c>
      <c r="B111" s="168">
        <f>B71*10000/B62</f>
        <v>0.05005394734976992</v>
      </c>
      <c r="C111" s="168">
        <f>C71*10000/C62</f>
        <v>0.04749445007735946</v>
      </c>
      <c r="D111" s="168">
        <f>D71*10000/D62</f>
        <v>0.05429262505956064</v>
      </c>
      <c r="E111" s="168">
        <f>E71*10000/E62</f>
        <v>0.09221165699574463</v>
      </c>
      <c r="F111" s="168">
        <f>F71*10000/F62</f>
        <v>-0.04193205788645056</v>
      </c>
      <c r="G111" s="168">
        <f>AVERAGE(C111:E111)</f>
        <v>0.06466624404422157</v>
      </c>
      <c r="H111" s="168">
        <f>STDEV(C111:E111)</f>
        <v>0.02409597739820089</v>
      </c>
      <c r="I111" s="168">
        <f>(B111*B4+C111*C4+D111*D4+E111*E4+F111*F4)/SUM(B4:F4)</f>
        <v>0.04825871203305081</v>
      </c>
    </row>
    <row r="112" spans="1:9" ht="12.75">
      <c r="A112" s="168" t="s">
        <v>182</v>
      </c>
      <c r="B112" s="168">
        <f>B72*10000/B62</f>
        <v>-0.12498624991320112</v>
      </c>
      <c r="C112" s="168">
        <f>C72*10000/C62</f>
        <v>-0.053437542676006866</v>
      </c>
      <c r="D112" s="168">
        <f>D72*10000/D62</f>
        <v>-0.08661361020899672</v>
      </c>
      <c r="E112" s="168">
        <f>E72*10000/E62</f>
        <v>-0.06946089982084058</v>
      </c>
      <c r="F112" s="168">
        <f>F72*10000/F62</f>
        <v>-0.07827739848582865</v>
      </c>
      <c r="G112" s="168">
        <f>AVERAGE(C112:E112)</f>
        <v>-0.06983735090194805</v>
      </c>
      <c r="H112" s="168">
        <f>STDEV(C112:E112)</f>
        <v>0.016591237169081962</v>
      </c>
      <c r="I112" s="168">
        <f>(B112*B4+C112*C4+D112*D4+E112*E4+F112*F4)/SUM(B4:F4)</f>
        <v>-0.07891147672019021</v>
      </c>
    </row>
    <row r="113" spans="1:9" ht="12.75">
      <c r="A113" s="168" t="s">
        <v>183</v>
      </c>
      <c r="B113" s="168">
        <f>B73*10000/B62</f>
        <v>-0.012275567079719857</v>
      </c>
      <c r="C113" s="168">
        <f>C73*10000/C62</f>
        <v>-0.018552233715589322</v>
      </c>
      <c r="D113" s="168">
        <f>D73*10000/D62</f>
        <v>-0.0135765157555584</v>
      </c>
      <c r="E113" s="168">
        <f>E73*10000/E62</f>
        <v>-0.0289424152540756</v>
      </c>
      <c r="F113" s="168">
        <f>F73*10000/F62</f>
        <v>-0.037309596068880846</v>
      </c>
      <c r="G113" s="168">
        <f>AVERAGE(C113:E113)</f>
        <v>-0.020357054908407776</v>
      </c>
      <c r="H113" s="168">
        <f>STDEV(C113:E113)</f>
        <v>0.007840328532859304</v>
      </c>
      <c r="I113" s="168">
        <f>(B113*B4+C113*C4+D113*D4+E113*E4+F113*F4)/SUM(B4:F4)</f>
        <v>-0.021468827748661205</v>
      </c>
    </row>
    <row r="114" spans="1:11" ht="12.75">
      <c r="A114" s="168" t="s">
        <v>184</v>
      </c>
      <c r="B114" s="168">
        <f>B74*10000/B62</f>
        <v>-0.1836122382674395</v>
      </c>
      <c r="C114" s="168">
        <f>C74*10000/C62</f>
        <v>-0.1740400622261057</v>
      </c>
      <c r="D114" s="168">
        <f>D74*10000/D62</f>
        <v>-0.17087716183514776</v>
      </c>
      <c r="E114" s="168">
        <f>E74*10000/E62</f>
        <v>-0.17322908937756384</v>
      </c>
      <c r="F114" s="168">
        <f>F74*10000/F62</f>
        <v>-0.14061543850372882</v>
      </c>
      <c r="G114" s="168">
        <f>AVERAGE(C114:E114)</f>
        <v>-0.1727154378129391</v>
      </c>
      <c r="H114" s="168">
        <f>STDEV(C114:E114)</f>
        <v>0.0016428217091813014</v>
      </c>
      <c r="I114" s="168">
        <f>(B114*B4+C114*C4+D114*D4+E114*E4+F114*F4)/SUM(B4:F4)</f>
        <v>-0.16997692369600373</v>
      </c>
      <c r="J114" s="168" t="s">
        <v>202</v>
      </c>
      <c r="K114" s="168">
        <v>285</v>
      </c>
    </row>
    <row r="115" spans="1:11" ht="12.75">
      <c r="A115" s="168" t="s">
        <v>185</v>
      </c>
      <c r="B115" s="168">
        <f>B75*10000/B62</f>
        <v>-0.0005752841242498304</v>
      </c>
      <c r="C115" s="168">
        <f>C75*10000/C62</f>
        <v>-0.00373145571225468</v>
      </c>
      <c r="D115" s="168">
        <f>D75*10000/D62</f>
        <v>-0.0006093377190676999</v>
      </c>
      <c r="E115" s="168">
        <f>E75*10000/E62</f>
        <v>-0.0035155164196406163</v>
      </c>
      <c r="F115" s="168">
        <f>F75*10000/F62</f>
        <v>-0.0026298661886328513</v>
      </c>
      <c r="G115" s="168">
        <f>AVERAGE(C115:E115)</f>
        <v>-0.002618769950320999</v>
      </c>
      <c r="H115" s="168">
        <f>STDEV(C115:E115)</f>
        <v>0.0017435655604316615</v>
      </c>
      <c r="I115" s="168">
        <f>(B115*B4+C115*C4+D115*D4+E115*E4+F115*F4)/SUM(B4:F4)</f>
        <v>-0.002326051392150813</v>
      </c>
      <c r="J115" s="168" t="s">
        <v>203</v>
      </c>
      <c r="K115" s="168">
        <v>0.5536</v>
      </c>
    </row>
    <row r="118" ht="12.75">
      <c r="A118" s="168" t="s">
        <v>168</v>
      </c>
    </row>
    <row r="120" spans="2:9" ht="12.75">
      <c r="B120" s="168" t="s">
        <v>96</v>
      </c>
      <c r="C120" s="168" t="s">
        <v>97</v>
      </c>
      <c r="D120" s="168" t="s">
        <v>98</v>
      </c>
      <c r="E120" s="168" t="s">
        <v>99</v>
      </c>
      <c r="F120" s="168" t="s">
        <v>100</v>
      </c>
      <c r="G120" s="168" t="s">
        <v>170</v>
      </c>
      <c r="H120" s="168" t="s">
        <v>171</v>
      </c>
      <c r="I120" s="168" t="s">
        <v>204</v>
      </c>
    </row>
    <row r="121" spans="1:9" ht="12.75">
      <c r="A121" s="168" t="s">
        <v>186</v>
      </c>
      <c r="B121" s="168">
        <f>B81*10000/B62</f>
        <v>0</v>
      </c>
      <c r="C121" s="168">
        <f>C81*10000/C62</f>
        <v>0</v>
      </c>
      <c r="D121" s="168">
        <f>D81*10000/D62</f>
        <v>0</v>
      </c>
      <c r="E121" s="168">
        <f>E81*10000/E62</f>
        <v>0</v>
      </c>
      <c r="F121" s="168">
        <f>F81*10000/F62</f>
        <v>0</v>
      </c>
      <c r="G121" s="168">
        <f>AVERAGE(C121:E121)</f>
        <v>0</v>
      </c>
      <c r="H121" s="168">
        <f>STDEV(C121:E121)</f>
        <v>0</v>
      </c>
      <c r="I121" s="168">
        <f>(B121*B4+C121*C4+D121*D4+E121*E4+F121*F4)/SUM(B4:F4)</f>
        <v>0</v>
      </c>
    </row>
    <row r="122" spans="1:9" ht="12.75">
      <c r="A122" s="168" t="s">
        <v>187</v>
      </c>
      <c r="B122" s="168">
        <f>B82*10000/B62</f>
        <v>131.28748102608517</v>
      </c>
      <c r="C122" s="168">
        <f>C82*10000/C62</f>
        <v>67.79658073530753</v>
      </c>
      <c r="D122" s="168">
        <f>D82*10000/D62</f>
        <v>-2.3414188455443505</v>
      </c>
      <c r="E122" s="168">
        <f>E82*10000/E62</f>
        <v>-74.57978028860978</v>
      </c>
      <c r="F122" s="168">
        <f>F82*10000/F62</f>
        <v>-126.18534519423662</v>
      </c>
      <c r="G122" s="168">
        <f>AVERAGE(C122:E122)</f>
        <v>-3.0415394662822024</v>
      </c>
      <c r="H122" s="168">
        <f>STDEV(C122:E122)</f>
        <v>71.1907625416802</v>
      </c>
      <c r="I122" s="168">
        <f>(B122*B4+C122*C4+D122*D4+E122*E4+F122*F4)/SUM(B4:F4)</f>
        <v>-0.22798899132766187</v>
      </c>
    </row>
    <row r="123" spans="1:9" ht="12.75">
      <c r="A123" s="168" t="s">
        <v>188</v>
      </c>
      <c r="B123" s="168">
        <f>B83*10000/B62</f>
        <v>0.134721712381375</v>
      </c>
      <c r="C123" s="168">
        <f>C83*10000/C62</f>
        <v>-0.4556477264414159</v>
      </c>
      <c r="D123" s="168">
        <f>D83*10000/D62</f>
        <v>-1.6329842085105721</v>
      </c>
      <c r="E123" s="168">
        <f>E83*10000/E62</f>
        <v>-0.8236767117126385</v>
      </c>
      <c r="F123" s="168">
        <f>F83*10000/F62</f>
        <v>4.6080433816301145</v>
      </c>
      <c r="G123" s="168">
        <f>AVERAGE(C123:E123)</f>
        <v>-0.9707695488882089</v>
      </c>
      <c r="H123" s="168">
        <f>STDEV(C123:E123)</f>
        <v>0.6022935538954515</v>
      </c>
      <c r="I123" s="168">
        <f>(B123*B4+C123*C4+D123*D4+E123*E4+F123*F4)/SUM(B4:F4)</f>
        <v>-0.0629112924529807</v>
      </c>
    </row>
    <row r="124" spans="1:9" ht="12.75">
      <c r="A124" s="168" t="s">
        <v>189</v>
      </c>
      <c r="B124" s="168">
        <f>B84*10000/B62</f>
        <v>1.311486674880085</v>
      </c>
      <c r="C124" s="168">
        <f>C84*10000/C62</f>
        <v>0.22938963301436127</v>
      </c>
      <c r="D124" s="168">
        <f>D84*10000/D62</f>
        <v>-0.853644818849024</v>
      </c>
      <c r="E124" s="168">
        <f>E84*10000/E62</f>
        <v>-2.864373747625858</v>
      </c>
      <c r="F124" s="168">
        <f>F84*10000/F62</f>
        <v>-1.572385206644899</v>
      </c>
      <c r="G124" s="168">
        <f>AVERAGE(C124:E124)</f>
        <v>-1.162876311153507</v>
      </c>
      <c r="H124" s="168">
        <f>STDEV(C124:E124)</f>
        <v>1.5698920506589755</v>
      </c>
      <c r="I124" s="168">
        <f>(B124*B4+C124*C4+D124*D4+E124*E4+F124*F4)/SUM(B4:F4)</f>
        <v>-0.8616278809418924</v>
      </c>
    </row>
    <row r="125" spans="1:9" ht="12.75">
      <c r="A125" s="168" t="s">
        <v>190</v>
      </c>
      <c r="B125" s="168">
        <f>B85*10000/B62</f>
        <v>0.5146096436089059</v>
      </c>
      <c r="C125" s="168">
        <f>C85*10000/C62</f>
        <v>-0.02814941776582715</v>
      </c>
      <c r="D125" s="168">
        <f>D85*10000/D62</f>
        <v>-0.32849798744070846</v>
      </c>
      <c r="E125" s="168">
        <f>E85*10000/E62</f>
        <v>0.018840544189117677</v>
      </c>
      <c r="F125" s="168">
        <f>F85*10000/F62</f>
        <v>-1.0993212500432958</v>
      </c>
      <c r="G125" s="168">
        <f>AVERAGE(C125:E125)</f>
        <v>-0.11260228700580598</v>
      </c>
      <c r="H125" s="168">
        <f>STDEV(C125:E125)</f>
        <v>0.18844158041907752</v>
      </c>
      <c r="I125" s="168">
        <f>(B125*B4+C125*C4+D125*D4+E125*E4+F125*F4)/SUM(B4:F4)</f>
        <v>-0.1546884737321615</v>
      </c>
    </row>
    <row r="126" spans="1:9" ht="12.75">
      <c r="A126" s="168" t="s">
        <v>191</v>
      </c>
      <c r="B126" s="168">
        <f>B86*10000/B62</f>
        <v>1.1237518783001537</v>
      </c>
      <c r="C126" s="168">
        <f>C86*10000/C62</f>
        <v>0.3237598750429192</v>
      </c>
      <c r="D126" s="168">
        <f>D86*10000/D62</f>
        <v>0.10360447678204418</v>
      </c>
      <c r="E126" s="168">
        <f>E86*10000/E62</f>
        <v>-0.0984985078101936</v>
      </c>
      <c r="F126" s="168">
        <f>F86*10000/F62</f>
        <v>0.9404362792936205</v>
      </c>
      <c r="G126" s="168">
        <f>AVERAGE(C126:E126)</f>
        <v>0.10962194800492325</v>
      </c>
      <c r="H126" s="168">
        <f>STDEV(C126:E126)</f>
        <v>0.21119349644903873</v>
      </c>
      <c r="I126" s="168">
        <f>(B126*B4+C126*C4+D126*D4+E126*E4+F126*F4)/SUM(B4:F4)</f>
        <v>0.36713713915053325</v>
      </c>
    </row>
    <row r="127" spans="1:9" ht="12.75">
      <c r="A127" s="168" t="s">
        <v>192</v>
      </c>
      <c r="B127" s="168">
        <f>B87*10000/B62</f>
        <v>0.26446782962486587</v>
      </c>
      <c r="C127" s="168">
        <f>C87*10000/C62</f>
        <v>-0.1079798586129341</v>
      </c>
      <c r="D127" s="168">
        <f>D87*10000/D62</f>
        <v>-0.1150472546546814</v>
      </c>
      <c r="E127" s="168">
        <f>E87*10000/E62</f>
        <v>-0.14657211587153268</v>
      </c>
      <c r="F127" s="168">
        <f>F87*10000/F62</f>
        <v>0.3513034684251776</v>
      </c>
      <c r="G127" s="168">
        <f>AVERAGE(C127:E127)</f>
        <v>-0.12319974304638272</v>
      </c>
      <c r="H127" s="168">
        <f>STDEV(C127:E127)</f>
        <v>0.020547211010526024</v>
      </c>
      <c r="I127" s="168">
        <f>(B127*B4+C127*C4+D127*D4+E127*E4+F127*F4)/SUM(B4:F4)</f>
        <v>-0.0036999104239193985</v>
      </c>
    </row>
    <row r="128" spans="1:9" ht="12.75">
      <c r="A128" s="168" t="s">
        <v>193</v>
      </c>
      <c r="B128" s="168">
        <f>B88*10000/B62</f>
        <v>0.1405058799929735</v>
      </c>
      <c r="C128" s="168">
        <f>C88*10000/C62</f>
        <v>0.11180556621702374</v>
      </c>
      <c r="D128" s="168">
        <f>D88*10000/D62</f>
        <v>0.01687345849514355</v>
      </c>
      <c r="E128" s="168">
        <f>E88*10000/E62</f>
        <v>-0.19120119151393367</v>
      </c>
      <c r="F128" s="168">
        <f>F88*10000/F62</f>
        <v>-0.13149225972699893</v>
      </c>
      <c r="G128" s="168">
        <f>AVERAGE(C128:E128)</f>
        <v>-0.020840722267255456</v>
      </c>
      <c r="H128" s="168">
        <f>STDEV(C128:E128)</f>
        <v>0.1549840100803659</v>
      </c>
      <c r="I128" s="168">
        <f>(B128*B4+C128*C4+D128*D4+E128*E4+F128*F4)/SUM(B4:F4)</f>
        <v>-0.01246651466864069</v>
      </c>
    </row>
    <row r="129" spans="1:9" ht="12.75">
      <c r="A129" s="168" t="s">
        <v>194</v>
      </c>
      <c r="B129" s="168">
        <f>B89*10000/B62</f>
        <v>0.06393883533596156</v>
      </c>
      <c r="C129" s="168">
        <f>C89*10000/C62</f>
        <v>-0.03202047594203013</v>
      </c>
      <c r="D129" s="168">
        <f>D89*10000/D62</f>
        <v>-0.12123517205902982</v>
      </c>
      <c r="E129" s="168">
        <f>E89*10000/E62</f>
        <v>-0.06182979709465981</v>
      </c>
      <c r="F129" s="168">
        <f>F89*10000/F62</f>
        <v>-0.07551925295599707</v>
      </c>
      <c r="G129" s="168">
        <f>AVERAGE(C129:E129)</f>
        <v>-0.07169514836523992</v>
      </c>
      <c r="H129" s="168">
        <f>STDEV(C129:E129)</f>
        <v>0.04541816120871806</v>
      </c>
      <c r="I129" s="168">
        <f>(B129*B4+C129*C4+D129*D4+E129*E4+F129*F4)/SUM(B4:F4)</f>
        <v>-0.05267619478187509</v>
      </c>
    </row>
    <row r="130" spans="1:9" ht="12.75">
      <c r="A130" s="168" t="s">
        <v>195</v>
      </c>
      <c r="B130" s="168">
        <f>B90*10000/B62</f>
        <v>0.024629271854192145</v>
      </c>
      <c r="C130" s="168">
        <f>C90*10000/C62</f>
        <v>0.09146441548231009</v>
      </c>
      <c r="D130" s="168">
        <f>D90*10000/D62</f>
        <v>0.04140502075647145</v>
      </c>
      <c r="E130" s="168">
        <f>E90*10000/E62</f>
        <v>0.01588377876948182</v>
      </c>
      <c r="F130" s="168">
        <f>F90*10000/F62</f>
        <v>0.19787120558646148</v>
      </c>
      <c r="G130" s="168">
        <f>AVERAGE(C130:E130)</f>
        <v>0.049584405002754454</v>
      </c>
      <c r="H130" s="168">
        <f>STDEV(C130:E130)</f>
        <v>0.038448470794888424</v>
      </c>
      <c r="I130" s="168">
        <f>(B130*B4+C130*C4+D130*D4+E130*E4+F130*F4)/SUM(B4:F4)</f>
        <v>0.0658882165646123</v>
      </c>
    </row>
    <row r="131" spans="1:9" ht="12.75">
      <c r="A131" s="168" t="s">
        <v>196</v>
      </c>
      <c r="B131" s="168">
        <f>B91*10000/B62</f>
        <v>0.2606504570298869</v>
      </c>
      <c r="C131" s="168">
        <f>C91*10000/C62</f>
        <v>0.08550209755052972</v>
      </c>
      <c r="D131" s="168">
        <f>D91*10000/D62</f>
        <v>0.13086361643274863</v>
      </c>
      <c r="E131" s="168">
        <f>E91*10000/E62</f>
        <v>0.07923127678202838</v>
      </c>
      <c r="F131" s="168">
        <f>F91*10000/F62</f>
        <v>0.13791831162479584</v>
      </c>
      <c r="G131" s="168">
        <f>AVERAGE(C131:E131)</f>
        <v>0.09853233025510226</v>
      </c>
      <c r="H131" s="168">
        <f>STDEV(C131:E131)</f>
        <v>0.02817472001108998</v>
      </c>
      <c r="I131" s="168">
        <f>(B131*B4+C131*C4+D131*D4+E131*E4+F131*F4)/SUM(B4:F4)</f>
        <v>0.12716180826058843</v>
      </c>
    </row>
    <row r="132" spans="1:9" ht="12.75">
      <c r="A132" s="168" t="s">
        <v>197</v>
      </c>
      <c r="B132" s="168">
        <f>B92*10000/B62</f>
        <v>0.005781232657121231</v>
      </c>
      <c r="C132" s="168">
        <f>C92*10000/C62</f>
        <v>0.03963781208621657</v>
      </c>
      <c r="D132" s="168">
        <f>D92*10000/D62</f>
        <v>0.02702688582983973</v>
      </c>
      <c r="E132" s="168">
        <f>E92*10000/E62</f>
        <v>0.045347588220363916</v>
      </c>
      <c r="F132" s="168">
        <f>F92*10000/F62</f>
        <v>-0.029601584780402045</v>
      </c>
      <c r="G132" s="168">
        <f>AVERAGE(C132:E132)</f>
        <v>0.03733742871214007</v>
      </c>
      <c r="H132" s="168">
        <f>STDEV(C132:E132)</f>
        <v>0.00937447901332845</v>
      </c>
      <c r="I132" s="168">
        <f>(B132*B4+C132*C4+D132*D4+E132*E4+F132*F4)/SUM(B4:F4)</f>
        <v>0.023810829338293475</v>
      </c>
    </row>
    <row r="133" spans="1:9" ht="12.75">
      <c r="A133" s="168" t="s">
        <v>198</v>
      </c>
      <c r="B133" s="168">
        <f>B93*10000/B62</f>
        <v>-0.09106175105467759</v>
      </c>
      <c r="C133" s="168">
        <f>C93*10000/C62</f>
        <v>-0.08719456481699156</v>
      </c>
      <c r="D133" s="168">
        <f>D93*10000/D62</f>
        <v>-0.09705820486247198</v>
      </c>
      <c r="E133" s="168">
        <f>E93*10000/E62</f>
        <v>-0.08774562859654989</v>
      </c>
      <c r="F133" s="168">
        <f>F93*10000/F62</f>
        <v>-0.08882058173105806</v>
      </c>
      <c r="G133" s="168">
        <f>AVERAGE(C133:E133)</f>
        <v>-0.09066613275867114</v>
      </c>
      <c r="H133" s="168">
        <f>STDEV(C133:E133)</f>
        <v>0.005542549698236983</v>
      </c>
      <c r="I133" s="168">
        <f>(B133*B4+C133*C4+D133*D4+E133*E4+F133*F4)/SUM(B4:F4)</f>
        <v>-0.09047524900803941</v>
      </c>
    </row>
    <row r="134" spans="1:9" ht="12.75">
      <c r="A134" s="168" t="s">
        <v>199</v>
      </c>
      <c r="B134" s="168">
        <f>B94*10000/B62</f>
        <v>-0.016179863631985217</v>
      </c>
      <c r="C134" s="168">
        <f>C94*10000/C62</f>
        <v>-0.0038712784206492547</v>
      </c>
      <c r="D134" s="168">
        <f>D94*10000/D62</f>
        <v>0.0047472764555984755</v>
      </c>
      <c r="E134" s="168">
        <f>E94*10000/E62</f>
        <v>0.011080087501741333</v>
      </c>
      <c r="F134" s="168">
        <f>F94*10000/F62</f>
        <v>-0.02121623810146797</v>
      </c>
      <c r="G134" s="168">
        <f>AVERAGE(C134:E134)</f>
        <v>0.003985361845563518</v>
      </c>
      <c r="H134" s="168">
        <f>STDEV(C134:E134)</f>
        <v>0.007504746574071917</v>
      </c>
      <c r="I134" s="168">
        <f>(B134*B4+C134*C4+D134*D4+E134*E4+F134*F4)/SUM(B4:F4)</f>
        <v>-0.002299969941893529</v>
      </c>
    </row>
    <row r="135" spans="1:9" ht="12.75">
      <c r="A135" s="168" t="s">
        <v>200</v>
      </c>
      <c r="B135" s="168">
        <f>B95*10000/B62</f>
        <v>-0.001981487272030661</v>
      </c>
      <c r="C135" s="168">
        <f>C95*10000/C62</f>
        <v>0.002868208778822605</v>
      </c>
      <c r="D135" s="168">
        <f>D95*10000/D62</f>
        <v>-0.006495602189408667</v>
      </c>
      <c r="E135" s="168">
        <f>E95*10000/E62</f>
        <v>0.0025196374168553904</v>
      </c>
      <c r="F135" s="168">
        <f>F95*10000/F62</f>
        <v>0.0032240789661068334</v>
      </c>
      <c r="G135" s="168">
        <f>AVERAGE(C135:E135)</f>
        <v>-0.00036925199791022393</v>
      </c>
      <c r="H135" s="168">
        <f>STDEV(C135:E135)</f>
        <v>0.005308436728477668</v>
      </c>
      <c r="I135" s="168">
        <f>(B135*B4+C135*C4+D135*D4+E135*E4+F135*F4)/SUM(B4:F4)</f>
        <v>-0.000119019284047249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2003-03-28T10:03:40Z</cp:lastPrinted>
  <dcterms:created xsi:type="dcterms:W3CDTF">1999-06-17T15:15:05Z</dcterms:created>
  <dcterms:modified xsi:type="dcterms:W3CDTF">2003-09-26T12:36:56Z</dcterms:modified>
  <cp:category/>
  <cp:version/>
  <cp:contentType/>
  <cp:contentStatus/>
</cp:coreProperties>
</file>