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2"/>
  </bookViews>
  <sheets>
    <sheet name="Sommaire" sheetId="1" r:id="rId1"/>
    <sheet name="HCMQAP028_pos1ap2" sheetId="2" r:id="rId2"/>
    <sheet name="HCMQAP028_pos2ap2" sheetId="3" r:id="rId3"/>
    <sheet name="HCMQAP028_pos3ap2" sheetId="4" r:id="rId4"/>
    <sheet name="HCMQAP028_pos4ap2" sheetId="5" r:id="rId5"/>
    <sheet name="HCMQAP028_pos5ap2" sheetId="6" r:id="rId6"/>
    <sheet name="Lmag_hcmqap" sheetId="7" r:id="rId7"/>
    <sheet name="Result_HCMQAP" sheetId="8" r:id="rId8"/>
  </sheets>
  <definedNames>
    <definedName name="_xlnm.Print_Area" localSheetId="1">'HCMQAP028_pos1ap2'!$A$1:$N$28</definedName>
    <definedName name="_xlnm.Print_Area" localSheetId="2">'HCMQAP028_pos2ap2'!$A$1:$N$28</definedName>
    <definedName name="_xlnm.Print_Area" localSheetId="3">'HCMQAP028_pos3ap2'!$A$1:$N$28</definedName>
    <definedName name="_xlnm.Print_Area" localSheetId="4">'HCMQAP028_pos4ap2'!$A$1:$N$28</definedName>
    <definedName name="_xlnm.Print_Area" localSheetId="5">'HCMQAP028_pos5ap2'!$A$1:$N$28</definedName>
    <definedName name="_xlnm.Print_Area" localSheetId="6">'Lmag_hcmqap'!$A$1:$G$54</definedName>
    <definedName name="_xlnm.Print_Area" localSheetId="0">'Sommaire'!$A$1:$N$8</definedName>
  </definedNames>
  <calcPr fullCalcOnLoad="1"/>
</workbook>
</file>

<file path=xl/sharedStrings.xml><?xml version="1.0" encoding="utf-8"?>
<sst xmlns="http://schemas.openxmlformats.org/spreadsheetml/2006/main" count="520" uniqueCount="195">
  <si>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</si>
  <si>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</si>
  <si>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</si>
  <si>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</si>
  <si>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</si>
  <si>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</si>
  <si>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</si>
  <si>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</si>
  <si>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</si>
  <si>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</si>
  <si>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</si>
  <si>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</si>
  <si>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</si>
  <si>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</si>
  <si>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</si>
  <si>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</si>
  <si>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</si>
  <si>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</si>
  <si>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</si>
  <si>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</si>
  <si>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</si>
  <si>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</si>
  <si>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</si>
  <si>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</si>
  <si>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</si>
  <si>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</si>
  <si>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</si>
  <si>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</si>
  <si>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</si>
  <si>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</si>
  <si>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</si>
  <si>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</si>
  <si>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</si>
  <si>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</si>
  <si>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</si>
  <si>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</si>
  <si>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</si>
  <si>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</si>
  <si>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</si>
  <si>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</si>
  <si>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</si>
  <si>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</si>
  <si>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</si>
  <si>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</si>
  <si>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</si>
  <si>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</si>
  <si>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</si>
  <si>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</si>
  <si>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</si>
  <si>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</si>
  <si>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</si>
  <si>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</si>
  <si>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</si>
  <si>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</si>
  <si>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</si>
  <si>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</si>
  <si>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avec nouveau bloc moteur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</si>
  <si>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</si>
  <si>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</si>
  <si>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</si>
  <si>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</si>
  <si>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</si>
  <si>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</si>
  <si>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</si>
  <si>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</si>
  <si>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</si>
  <si>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</si>
  <si>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</si>
  <si>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</si>
  <si>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HCMQAP028_pos1ap2</t>
  </si>
  <si>
    <t>27/03/2003</t>
  </si>
  <si>
    <t>±12.5</t>
  </si>
  <si>
    <t>THCMQAP028_pos1ap2.xls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</si>
  <si>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</si>
  <si>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HCMQAP028_pos2ap2</t>
  </si>
  <si>
    <t>THCMQAP028_pos2ap2.xls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</si>
  <si>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</si>
  <si>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HCMQAP028_pos3ap2</t>
  </si>
  <si>
    <t>THCMQAP028_pos3ap2.xls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</si>
  <si>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</si>
  <si>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HCMQAP028_pos4ap2</t>
  </si>
  <si>
    <t>THCMQAP028_pos4ap2.xls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</si>
  <si>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-2.095 mT)</t>
    </r>
  </si>
  <si>
    <t>HCMQAP028_pos5ap2</t>
  </si>
  <si>
    <t>THCMQAP028_pos5ap2.xls</t>
  </si>
  <si>
    <t>Sommaire : Valeurs intégrales calculées avec les fichiers: HCMQAP028_pos1ap2+HCMQAP028_pos2ap2+HCMQAP028_pos3ap2+HCMQAP028_pos4ap2+HCMQAP028_pos5ap2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</si>
  <si>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</si>
  <si>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</si>
  <si>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</si>
  <si>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</si>
  <si>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</si>
  <si>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</si>
  <si>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</si>
  <si>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</si>
  <si>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</si>
  <si>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</si>
  <si>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</si>
  <si>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</si>
  <si>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</si>
  <si>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</si>
  <si>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</si>
  <si>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</si>
  <si>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</si>
  <si>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</si>
  <si>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</si>
  <si>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</si>
  <si>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</si>
  <si>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</si>
  <si>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</si>
  <si>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</si>
  <si>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</si>
  <si>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</si>
  <si>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</si>
  <si>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</si>
  <si>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</si>
  <si>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</si>
  <si>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</si>
  <si>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</si>
  <si>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</si>
  <si>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</si>
  <si>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</si>
  <si>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</si>
  <si>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</si>
  <si>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</si>
  <si>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</si>
  <si>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</si>
  <si>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</si>
  <si>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</si>
  <si>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</si>
  <si>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</si>
  <si>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</si>
  <si>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Thu 27/03/2003       13:57:11</t>
  </si>
  <si>
    <t>LISSNER</t>
  </si>
  <si>
    <t>HCMQAP028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</si>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</sst>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1.2107552</c:v>
                </c:pt>
                <c:pt idx="1">
                  <c:v>-1.3481092000000001</c:v>
                </c:pt>
                <c:pt idx="2">
                  <c:v>1.7243083</c:v>
                </c:pt>
                <c:pt idx="3">
                  <c:v>0.28167296</c:v>
                </c:pt>
                <c:pt idx="4">
                  <c:v>-1.1618832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-2.4972261</c:v>
                </c:pt>
                <c:pt idx="1">
                  <c:v>-1.1432154999999997</c:v>
                </c:pt>
                <c:pt idx="2">
                  <c:v>0.5405633</c:v>
                </c:pt>
                <c:pt idx="3">
                  <c:v>-0.76331648</c:v>
                </c:pt>
                <c:pt idx="4">
                  <c:v>7.607451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4.675403</c:v>
                </c:pt>
                <c:pt idx="1">
                  <c:v>5.3698588</c:v>
                </c:pt>
                <c:pt idx="2">
                  <c:v>5.2207595</c:v>
                </c:pt>
                <c:pt idx="3">
                  <c:v>5.014828199999999</c:v>
                </c:pt>
                <c:pt idx="4">
                  <c:v>15.238755000000001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0.47118245000000003</c:v>
                </c:pt>
                <c:pt idx="1">
                  <c:v>-0.063224505</c:v>
                </c:pt>
                <c:pt idx="2">
                  <c:v>-0.14123301</c:v>
                </c:pt>
                <c:pt idx="3">
                  <c:v>0.41362752</c:v>
                </c:pt>
                <c:pt idx="4">
                  <c:v>1.7702552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-0.27271592</c:v>
                </c:pt>
                <c:pt idx="1">
                  <c:v>-0.03148240100000001</c:v>
                </c:pt>
                <c:pt idx="2">
                  <c:v>0.08551054</c:v>
                </c:pt>
                <c:pt idx="3">
                  <c:v>-0.0009952760000000002</c:v>
                </c:pt>
                <c:pt idx="4">
                  <c:v>-0.27926603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0.119129232</c:v>
                </c:pt>
                <c:pt idx="1">
                  <c:v>0.0919608</c:v>
                </c:pt>
                <c:pt idx="2">
                  <c:v>0.08359119100000001</c:v>
                </c:pt>
                <c:pt idx="3">
                  <c:v>-0.045430699</c:v>
                </c:pt>
                <c:pt idx="4">
                  <c:v>0.0513504</c:v>
                </c:pt>
              </c:numCache>
            </c:numRef>
          </c:val>
          <c:smooth val="0"/>
        </c:ser>
        <c:marker val="1"/>
        <c:axId val="6058715"/>
        <c:axId val="54528436"/>
      </c:lineChart>
      <c:catAx>
        <c:axId val="6058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528436"/>
        <c:crosses val="autoZero"/>
        <c:auto val="1"/>
        <c:lblOffset val="100"/>
        <c:noMultiLvlLbl val="0"/>
      </c:catAx>
      <c:valAx>
        <c:axId val="5452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0587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133350</xdr:rowOff>
    </xdr:from>
    <xdr:to>
      <xdr:col>6</xdr:col>
      <xdr:colOff>742950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42875" y="59531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9"/>
  <sheetViews>
    <sheetView workbookViewId="0" topLeftCell="A1">
      <selection activeCell="K19" sqref="K18:K19"/>
    </sheetView>
  </sheetViews>
  <sheetFormatPr defaultColWidth="9.33203125" defaultRowHeight="15" customHeight="1"/>
  <cols>
    <col min="1" max="1" width="8.33203125" style="36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3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34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1549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34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1549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34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77</v>
      </c>
      <c r="H4" s="25">
        <v>1549</v>
      </c>
      <c r="I4" s="27" t="s">
        <v>78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34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80</v>
      </c>
      <c r="H5" s="25">
        <v>1549</v>
      </c>
      <c r="I5" s="27" t="s">
        <v>81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34" t="s">
        <v>70</v>
      </c>
      <c r="B6" s="24">
        <v>80</v>
      </c>
      <c r="C6" s="24" t="s">
        <v>71</v>
      </c>
      <c r="D6" s="25">
        <v>5</v>
      </c>
      <c r="E6" s="25">
        <v>5</v>
      </c>
      <c r="F6" s="26"/>
      <c r="G6" s="26" t="s">
        <v>83</v>
      </c>
      <c r="H6" s="25">
        <v>1549</v>
      </c>
      <c r="I6" s="27" t="s">
        <v>84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34" t="s">
        <v>85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" customFormat="1" ht="18" customHeight="1">
      <c r="A8" s="35"/>
      <c r="B8" s="20"/>
      <c r="C8" s="20"/>
      <c r="D8" s="15"/>
      <c r="E8" s="15"/>
      <c r="F8" s="22"/>
      <c r="G8" s="22"/>
      <c r="H8" s="15"/>
      <c r="I8" s="23"/>
      <c r="J8" s="17"/>
      <c r="K8" s="4"/>
      <c r="L8" s="4"/>
      <c r="M8" s="4"/>
      <c r="N8" s="4"/>
    </row>
    <row r="9" spans="10:14" ht="15" customHeight="1">
      <c r="J9" s="32"/>
      <c r="M9"/>
      <c r="N9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15</v>
      </c>
      <c r="D2" s="44" t="s">
        <v>57</v>
      </c>
      <c r="E2" s="45"/>
      <c r="F2" s="45"/>
      <c r="G2" s="45"/>
      <c r="H2" s="45"/>
      <c r="I2" s="45"/>
      <c r="J2" s="46"/>
      <c r="K2" s="47">
        <v>4.399995399999999E-05</v>
      </c>
      <c r="L2" s="47">
        <v>1.8189975479362626E-07</v>
      </c>
      <c r="M2" s="47">
        <v>0.00016234323</v>
      </c>
      <c r="N2" s="48">
        <v>2.0292302630216004E-07</v>
      </c>
    </row>
    <row r="3" spans="1:14" ht="15" customHeight="1">
      <c r="A3" s="49" t="s">
        <v>16</v>
      </c>
      <c r="B3" s="50">
        <v>2</v>
      </c>
      <c r="D3" s="44" t="s">
        <v>58</v>
      </c>
      <c r="E3" s="45"/>
      <c r="F3" s="45"/>
      <c r="G3" s="45"/>
      <c r="H3" s="45"/>
      <c r="I3" s="45"/>
      <c r="J3" s="46"/>
      <c r="K3" s="47">
        <v>-3.121051E-05</v>
      </c>
      <c r="L3" s="47">
        <v>1.4520260021792518E-07</v>
      </c>
      <c r="M3" s="47">
        <v>1.436619E-05</v>
      </c>
      <c r="N3" s="48">
        <v>1.9169091632095712E-07</v>
      </c>
    </row>
    <row r="4" spans="1:14" ht="15" customHeight="1">
      <c r="A4" s="49" t="s">
        <v>17</v>
      </c>
      <c r="B4" s="50">
        <v>2</v>
      </c>
      <c r="D4" s="44" t="s">
        <v>59</v>
      </c>
      <c r="E4" s="45"/>
      <c r="F4" s="45"/>
      <c r="G4" s="45"/>
      <c r="H4" s="45"/>
      <c r="I4" s="45"/>
      <c r="J4" s="46"/>
      <c r="K4" s="47">
        <v>-0.00225375045540643</v>
      </c>
      <c r="L4" s="47">
        <v>-1.3232291932930539E-05</v>
      </c>
      <c r="M4" s="47">
        <v>9.70441083403189E-08</v>
      </c>
      <c r="N4" s="48">
        <v>2.9355822999999996</v>
      </c>
    </row>
    <row r="5" spans="1:14" ht="15" customHeight="1" thickBot="1">
      <c r="A5" t="s">
        <v>18</v>
      </c>
      <c r="B5" s="51">
        <v>37707.55978009259</v>
      </c>
      <c r="D5" s="52"/>
      <c r="E5" s="53" t="s">
        <v>60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19</v>
      </c>
      <c r="B6" s="50">
        <v>1549</v>
      </c>
      <c r="D6" s="56"/>
      <c r="E6" s="57" t="s">
        <v>20</v>
      </c>
      <c r="F6" s="58"/>
      <c r="G6" s="59"/>
      <c r="H6" s="60" t="s">
        <v>21</v>
      </c>
      <c r="I6" s="61"/>
      <c r="J6" s="58"/>
      <c r="K6" s="62" t="s">
        <v>61</v>
      </c>
      <c r="L6" s="45"/>
      <c r="M6" s="45"/>
      <c r="N6" s="63"/>
    </row>
    <row r="7" spans="1:14" ht="15" customHeight="1" thickBot="1">
      <c r="A7" s="49" t="s">
        <v>22</v>
      </c>
      <c r="B7" s="64" t="s">
        <v>23</v>
      </c>
      <c r="D7" s="65" t="s">
        <v>62</v>
      </c>
      <c r="E7" s="66" t="s">
        <v>63</v>
      </c>
      <c r="F7" s="67" t="s">
        <v>64</v>
      </c>
      <c r="G7" s="66" t="s">
        <v>65</v>
      </c>
      <c r="H7" s="68"/>
      <c r="I7" s="160" t="s">
        <v>24</v>
      </c>
      <c r="J7" s="161"/>
      <c r="K7" s="160" t="s">
        <v>25</v>
      </c>
      <c r="L7" s="161"/>
      <c r="M7" s="160" t="s">
        <v>26</v>
      </c>
      <c r="N7" s="162"/>
    </row>
    <row r="8" spans="1:14" ht="15" customHeight="1">
      <c r="A8" s="49" t="s">
        <v>27</v>
      </c>
      <c r="B8" s="64" t="s">
        <v>28</v>
      </c>
      <c r="D8" s="69">
        <v>1.2107552</v>
      </c>
      <c r="E8" s="70">
        <v>0.026739019571787613</v>
      </c>
      <c r="F8" s="70">
        <v>-2.4972261</v>
      </c>
      <c r="G8" s="70">
        <v>0.02280396436457925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29</v>
      </c>
      <c r="B9" s="74">
        <v>0.017</v>
      </c>
      <c r="D9" s="75">
        <v>-0.68422432</v>
      </c>
      <c r="E9" s="72">
        <v>0.046274119444183304</v>
      </c>
      <c r="F9" s="72">
        <v>0.2119402683</v>
      </c>
      <c r="G9" s="72">
        <v>0.0406621480066298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30</v>
      </c>
      <c r="B10" s="64" t="s">
        <v>31</v>
      </c>
      <c r="D10" s="75">
        <v>-0.76759954</v>
      </c>
      <c r="E10" s="72">
        <v>0.009155507396230046</v>
      </c>
      <c r="F10" s="76">
        <v>-3.3907874</v>
      </c>
      <c r="G10" s="72">
        <v>0.006675158555381405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32</v>
      </c>
      <c r="B11" s="50">
        <v>1</v>
      </c>
      <c r="D11" s="69">
        <v>4.675403</v>
      </c>
      <c r="E11" s="70">
        <v>0.01187855129238611</v>
      </c>
      <c r="F11" s="70">
        <v>0.47118245000000003</v>
      </c>
      <c r="G11" s="70">
        <v>0.008025657976262566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33</v>
      </c>
      <c r="B12" s="77">
        <v>0.7499</v>
      </c>
      <c r="D12" s="75">
        <v>-0.061239478</v>
      </c>
      <c r="E12" s="72">
        <v>0.006586337796270872</v>
      </c>
      <c r="F12" s="72">
        <v>0.17276296</v>
      </c>
      <c r="G12" s="72">
        <v>0.008188545559279501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34</v>
      </c>
      <c r="B13" s="74">
        <v>22.952271</v>
      </c>
      <c r="D13" s="75">
        <v>0.19430032000000003</v>
      </c>
      <c r="E13" s="72">
        <v>0.007990331793022743</v>
      </c>
      <c r="F13" s="76">
        <v>-0.43833825</v>
      </c>
      <c r="G13" s="72">
        <v>0.005749218566296382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35</v>
      </c>
      <c r="B14" s="78">
        <v>12.5</v>
      </c>
      <c r="D14" s="75">
        <v>0.24540018</v>
      </c>
      <c r="E14" s="72">
        <v>0.0029994681349533787</v>
      </c>
      <c r="F14" s="76">
        <v>0.43085844</v>
      </c>
      <c r="G14" s="72">
        <v>0.004216698295630955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36</v>
      </c>
      <c r="B15" s="74">
        <v>0</v>
      </c>
      <c r="D15" s="69">
        <v>-0.27271592</v>
      </c>
      <c r="E15" s="70">
        <v>0.004151097853412558</v>
      </c>
      <c r="F15" s="70">
        <v>0.119129232</v>
      </c>
      <c r="G15" s="70">
        <v>0.00509883511975658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37</v>
      </c>
      <c r="B16" s="74">
        <v>12.5045</v>
      </c>
      <c r="D16" s="79">
        <v>-0.15780254999999999</v>
      </c>
      <c r="E16" s="72">
        <v>0.0037528462449187396</v>
      </c>
      <c r="F16" s="72">
        <v>-0.038083861499999996</v>
      </c>
      <c r="G16" s="72">
        <v>0.0035952301967979465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38</v>
      </c>
      <c r="B17" s="74">
        <v>0.15399999916553497</v>
      </c>
      <c r="D17" s="79">
        <v>0.24369094000000002</v>
      </c>
      <c r="E17" s="72">
        <v>0.004760402118139503</v>
      </c>
      <c r="F17" s="76">
        <v>-0.16047476</v>
      </c>
      <c r="G17" s="72">
        <v>0.0041913129635471075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39</v>
      </c>
      <c r="B18" s="74">
        <v>11.697999954223633</v>
      </c>
      <c r="D18" s="75">
        <v>0.050120288</v>
      </c>
      <c r="E18" s="72">
        <v>0.0006545658437668161</v>
      </c>
      <c r="F18" s="76">
        <v>0.23927905000000002</v>
      </c>
      <c r="G18" s="72">
        <v>0.0017107889638933837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40</v>
      </c>
      <c r="B19" s="74">
        <v>0.06400000303983688</v>
      </c>
      <c r="D19" s="79">
        <v>-0.18188571000000003</v>
      </c>
      <c r="E19" s="72">
        <v>0.002341092172127501</v>
      </c>
      <c r="F19" s="72">
        <v>-0.007950348364</v>
      </c>
      <c r="G19" s="72">
        <v>0.0017004952260359263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41</v>
      </c>
      <c r="B20" s="80">
        <v>0.339099</v>
      </c>
      <c r="D20" s="81">
        <v>-0.0054336802699999995</v>
      </c>
      <c r="E20" s="82">
        <v>0.002751188550698414</v>
      </c>
      <c r="F20" s="82">
        <v>0.00262920975</v>
      </c>
      <c r="G20" s="82">
        <v>0.002329268985147352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42</v>
      </c>
      <c r="B21" s="80">
        <v>1.2225503000000002</v>
      </c>
      <c r="F21" s="3" t="s">
        <v>66</v>
      </c>
    </row>
    <row r="22" spans="1:6" ht="15" customHeight="1">
      <c r="A22" s="49" t="s">
        <v>43</v>
      </c>
      <c r="B22" s="64" t="s">
        <v>44</v>
      </c>
      <c r="F22" s="3" t="s">
        <v>67</v>
      </c>
    </row>
    <row r="23" spans="1:2" ht="15" customHeight="1" thickBot="1">
      <c r="A23" s="85" t="s">
        <v>45</v>
      </c>
      <c r="B23" s="86">
        <v>15</v>
      </c>
    </row>
    <row r="24" spans="1:12" ht="18" customHeight="1" thickBot="1" thickTop="1">
      <c r="A24" s="87" t="s">
        <v>68</v>
      </c>
      <c r="B24" s="88">
        <v>0.16819661827291274</v>
      </c>
      <c r="E24" s="89"/>
      <c r="F24" s="90"/>
      <c r="G24" s="91" t="s">
        <v>46</v>
      </c>
      <c r="H24" s="90"/>
      <c r="I24" s="90"/>
      <c r="J24" s="90"/>
      <c r="K24" s="90"/>
      <c r="L24" s="92"/>
    </row>
    <row r="25" spans="1:12" ht="18" customHeight="1">
      <c r="A25" s="37" t="s">
        <v>47</v>
      </c>
      <c r="B25" s="38">
        <v>10</v>
      </c>
      <c r="E25" s="93" t="s">
        <v>48</v>
      </c>
      <c r="F25" s="94"/>
      <c r="G25" s="95"/>
      <c r="H25" s="96">
        <v>-2.2537893</v>
      </c>
      <c r="I25" s="94" t="s">
        <v>49</v>
      </c>
      <c r="J25" s="95"/>
      <c r="K25" s="94"/>
      <c r="L25" s="97">
        <v>4.699085667829116</v>
      </c>
    </row>
    <row r="26" spans="1:12" ht="18" customHeight="1" thickBot="1">
      <c r="A26" s="49" t="s">
        <v>50</v>
      </c>
      <c r="B26" s="50" t="s">
        <v>51</v>
      </c>
      <c r="E26" s="98" t="s">
        <v>52</v>
      </c>
      <c r="F26" s="99"/>
      <c r="G26" s="100"/>
      <c r="H26" s="101">
        <v>2.7752596903439954</v>
      </c>
      <c r="I26" s="99" t="s">
        <v>53</v>
      </c>
      <c r="J26" s="100"/>
      <c r="K26" s="99"/>
      <c r="L26" s="102">
        <v>0.2975999780550332</v>
      </c>
    </row>
    <row r="27" spans="1:2" ht="15" customHeight="1" thickBot="1" thickTop="1">
      <c r="A27" s="85" t="s">
        <v>54</v>
      </c>
      <c r="B27" s="86">
        <v>80</v>
      </c>
    </row>
    <row r="28" spans="1:14" s="2" customFormat="1" ht="18" customHeight="1" thickBot="1">
      <c r="A28" s="103" t="s">
        <v>55</v>
      </c>
      <c r="B28" s="104" t="s">
        <v>56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HCMQAP028_pos1ap2res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15</v>
      </c>
      <c r="D2" s="44" t="s">
        <v>57</v>
      </c>
      <c r="E2" s="45"/>
      <c r="F2" s="45"/>
      <c r="G2" s="45"/>
      <c r="H2" s="45"/>
      <c r="I2" s="45"/>
      <c r="J2" s="46"/>
      <c r="K2" s="47">
        <v>5.653056E-06</v>
      </c>
      <c r="L2" s="47">
        <v>1.360781026249296E-07</v>
      </c>
      <c r="M2" s="47">
        <v>0.00023279323999999998</v>
      </c>
      <c r="N2" s="48">
        <v>1.3782469448002398E-07</v>
      </c>
    </row>
    <row r="3" spans="1:14" ht="15" customHeight="1">
      <c r="A3" s="49" t="s">
        <v>16</v>
      </c>
      <c r="B3" s="50">
        <v>2</v>
      </c>
      <c r="D3" s="44" t="s">
        <v>58</v>
      </c>
      <c r="E3" s="45"/>
      <c r="F3" s="45"/>
      <c r="G3" s="45"/>
      <c r="H3" s="45"/>
      <c r="I3" s="45"/>
      <c r="J3" s="46"/>
      <c r="K3" s="47">
        <v>-2.8647552E-05</v>
      </c>
      <c r="L3" s="47">
        <v>6.428583161164978E-08</v>
      </c>
      <c r="M3" s="47">
        <v>1.2826040000000002E-05</v>
      </c>
      <c r="N3" s="48">
        <v>2.0723702468423607E-07</v>
      </c>
    </row>
    <row r="4" spans="1:14" ht="15" customHeight="1">
      <c r="A4" s="49" t="s">
        <v>17</v>
      </c>
      <c r="B4" s="50">
        <v>2</v>
      </c>
      <c r="D4" s="44" t="s">
        <v>59</v>
      </c>
      <c r="E4" s="45"/>
      <c r="F4" s="45"/>
      <c r="G4" s="45"/>
      <c r="H4" s="45"/>
      <c r="I4" s="45"/>
      <c r="J4" s="46"/>
      <c r="K4" s="47">
        <v>-0.003763083418764837</v>
      </c>
      <c r="L4" s="47">
        <v>-3.8614906849773006E-06</v>
      </c>
      <c r="M4" s="47">
        <v>8.165925344728513E-08</v>
      </c>
      <c r="N4" s="48">
        <v>0.51307517</v>
      </c>
    </row>
    <row r="5" spans="1:14" ht="15" customHeight="1" thickBot="1">
      <c r="A5" t="s">
        <v>18</v>
      </c>
      <c r="B5" s="51">
        <v>37707.5643287037</v>
      </c>
      <c r="D5" s="52"/>
      <c r="E5" s="53" t="s">
        <v>73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19</v>
      </c>
      <c r="B6" s="50">
        <v>1549</v>
      </c>
      <c r="D6" s="56"/>
      <c r="E6" s="57" t="s">
        <v>20</v>
      </c>
      <c r="F6" s="58"/>
      <c r="G6" s="59"/>
      <c r="H6" s="60" t="s">
        <v>21</v>
      </c>
      <c r="I6" s="61"/>
      <c r="J6" s="58"/>
      <c r="K6" s="62" t="s">
        <v>61</v>
      </c>
      <c r="L6" s="45"/>
      <c r="M6" s="45"/>
      <c r="N6" s="63"/>
    </row>
    <row r="7" spans="1:14" ht="15" customHeight="1" thickBot="1">
      <c r="A7" s="49" t="s">
        <v>22</v>
      </c>
      <c r="B7" s="64" t="s">
        <v>23</v>
      </c>
      <c r="D7" s="65" t="s">
        <v>62</v>
      </c>
      <c r="E7" s="66" t="s">
        <v>63</v>
      </c>
      <c r="F7" s="67" t="s">
        <v>64</v>
      </c>
      <c r="G7" s="66" t="s">
        <v>65</v>
      </c>
      <c r="H7" s="68"/>
      <c r="I7" s="160" t="s">
        <v>24</v>
      </c>
      <c r="J7" s="161"/>
      <c r="K7" s="160" t="s">
        <v>25</v>
      </c>
      <c r="L7" s="161"/>
      <c r="M7" s="160" t="s">
        <v>26</v>
      </c>
      <c r="N7" s="162"/>
    </row>
    <row r="8" spans="1:14" ht="15" customHeight="1">
      <c r="A8" s="49" t="s">
        <v>27</v>
      </c>
      <c r="B8" s="64" t="s">
        <v>28</v>
      </c>
      <c r="D8" s="69">
        <v>-1.3481092000000001</v>
      </c>
      <c r="E8" s="70">
        <v>0.018976577393189264</v>
      </c>
      <c r="F8" s="70">
        <v>-1.1432154999999997</v>
      </c>
      <c r="G8" s="70">
        <v>0.006557427247042219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29</v>
      </c>
      <c r="B9" s="74">
        <v>0.017</v>
      </c>
      <c r="D9" s="75">
        <v>-0.59750206</v>
      </c>
      <c r="E9" s="72">
        <v>0.021152826750660294</v>
      </c>
      <c r="F9" s="72">
        <v>-1.8063714999999998</v>
      </c>
      <c r="G9" s="72">
        <v>0.02011386540426067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30</v>
      </c>
      <c r="B10" s="64" t="s">
        <v>31</v>
      </c>
      <c r="D10" s="75">
        <v>0.047346950000000006</v>
      </c>
      <c r="E10" s="72">
        <v>0.0027556928001865513</v>
      </c>
      <c r="F10" s="76">
        <v>-3.8810759</v>
      </c>
      <c r="G10" s="72">
        <v>0.0027152944306914678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32</v>
      </c>
      <c r="B11" s="50">
        <v>2</v>
      </c>
      <c r="D11" s="69">
        <v>5.3698588</v>
      </c>
      <c r="E11" s="70">
        <v>0.009756176262026978</v>
      </c>
      <c r="F11" s="70">
        <v>-0.063224505</v>
      </c>
      <c r="G11" s="70">
        <v>0.00495051864113346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33</v>
      </c>
      <c r="B12" s="77">
        <v>0.7499</v>
      </c>
      <c r="D12" s="75">
        <v>-0.012392016777000001</v>
      </c>
      <c r="E12" s="72">
        <v>0.003442801343066272</v>
      </c>
      <c r="F12" s="72">
        <v>0.042482057</v>
      </c>
      <c r="G12" s="72">
        <v>0.0033463482194769135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34</v>
      </c>
      <c r="B13" s="74">
        <v>22.808839</v>
      </c>
      <c r="D13" s="75">
        <v>-0.09010674199999999</v>
      </c>
      <c r="E13" s="72">
        <v>0.0042193137683424736</v>
      </c>
      <c r="F13" s="72">
        <v>-0.27957204</v>
      </c>
      <c r="G13" s="72">
        <v>0.002111466781744001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35</v>
      </c>
      <c r="B14" s="78">
        <v>12.5</v>
      </c>
      <c r="D14" s="75">
        <v>0.087783784</v>
      </c>
      <c r="E14" s="72">
        <v>0.00244406491577158</v>
      </c>
      <c r="F14" s="72">
        <v>0.03702358899999999</v>
      </c>
      <c r="G14" s="72">
        <v>0.0028848140956817914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36</v>
      </c>
      <c r="B15" s="74">
        <v>0</v>
      </c>
      <c r="D15" s="69">
        <v>-0.03148240100000001</v>
      </c>
      <c r="E15" s="70">
        <v>0.0035959173548975776</v>
      </c>
      <c r="F15" s="70">
        <v>0.0919608</v>
      </c>
      <c r="G15" s="70">
        <v>0.0026203497708261383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37</v>
      </c>
      <c r="B16" s="74">
        <v>12.5045</v>
      </c>
      <c r="D16" s="75">
        <v>-0.036112781999999996</v>
      </c>
      <c r="E16" s="72">
        <v>0.0027589073531464827</v>
      </c>
      <c r="F16" s="72">
        <v>-0.069824394</v>
      </c>
      <c r="G16" s="72">
        <v>0.003550463382652116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38</v>
      </c>
      <c r="B17" s="74">
        <v>-0.03400000184774399</v>
      </c>
      <c r="D17" s="79">
        <v>0.1902214</v>
      </c>
      <c r="E17" s="72">
        <v>0.002906750441642601</v>
      </c>
      <c r="F17" s="72">
        <v>-0.029050147</v>
      </c>
      <c r="G17" s="72">
        <v>0.001377685871752306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39</v>
      </c>
      <c r="B18" s="74">
        <v>145.4669952392578</v>
      </c>
      <c r="D18" s="75">
        <v>0.0018622083</v>
      </c>
      <c r="E18" s="72">
        <v>0.0017594336734703755</v>
      </c>
      <c r="F18" s="76">
        <v>0.1985093</v>
      </c>
      <c r="G18" s="72">
        <v>0.0013121089585093068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40</v>
      </c>
      <c r="B19" s="74">
        <v>-0.36899998784065247</v>
      </c>
      <c r="D19" s="79">
        <v>-0.18314513000000002</v>
      </c>
      <c r="E19" s="72">
        <v>0.001050598959449948</v>
      </c>
      <c r="F19" s="72">
        <v>0.00652079947</v>
      </c>
      <c r="G19" s="72">
        <v>0.0017043123065557516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41</v>
      </c>
      <c r="B20" s="80">
        <v>0.026625099999999995</v>
      </c>
      <c r="D20" s="81">
        <v>-0.00417023635</v>
      </c>
      <c r="E20" s="82">
        <v>0.0006953929065717339</v>
      </c>
      <c r="F20" s="82">
        <v>-0.002550462311</v>
      </c>
      <c r="G20" s="82">
        <v>0.0008968214817799374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42</v>
      </c>
      <c r="B21" s="80">
        <v>1.0516334</v>
      </c>
      <c r="F21" s="3" t="s">
        <v>66</v>
      </c>
    </row>
    <row r="22" spans="1:6" ht="15" customHeight="1">
      <c r="A22" s="49" t="s">
        <v>43</v>
      </c>
      <c r="B22" s="64" t="s">
        <v>44</v>
      </c>
      <c r="F22" s="3" t="s">
        <v>67</v>
      </c>
    </row>
    <row r="23" spans="1:2" ht="15" customHeight="1" thickBot="1">
      <c r="A23" s="85" t="s">
        <v>45</v>
      </c>
      <c r="B23" s="86">
        <v>15</v>
      </c>
    </row>
    <row r="24" spans="1:12" ht="18" customHeight="1" thickBot="1" thickTop="1">
      <c r="A24" s="87" t="s">
        <v>68</v>
      </c>
      <c r="B24" s="88">
        <v>0.029397066644597163</v>
      </c>
      <c r="E24" s="89"/>
      <c r="F24" s="90"/>
      <c r="G24" s="91" t="s">
        <v>46</v>
      </c>
      <c r="H24" s="90"/>
      <c r="I24" s="90"/>
      <c r="J24" s="90"/>
      <c r="K24" s="90"/>
      <c r="L24" s="92"/>
    </row>
    <row r="25" spans="1:12" ht="18" customHeight="1">
      <c r="A25" s="37" t="s">
        <v>47</v>
      </c>
      <c r="B25" s="38">
        <v>10</v>
      </c>
      <c r="E25" s="93" t="s">
        <v>48</v>
      </c>
      <c r="F25" s="94"/>
      <c r="G25" s="95"/>
      <c r="H25" s="96">
        <v>-3.7630854000000005</v>
      </c>
      <c r="I25" s="94" t="s">
        <v>49</v>
      </c>
      <c r="J25" s="95"/>
      <c r="K25" s="94"/>
      <c r="L25" s="97">
        <v>5.370230988511568</v>
      </c>
    </row>
    <row r="26" spans="1:12" ht="18" customHeight="1" thickBot="1">
      <c r="A26" s="49" t="s">
        <v>50</v>
      </c>
      <c r="B26" s="50" t="s">
        <v>51</v>
      </c>
      <c r="E26" s="98" t="s">
        <v>52</v>
      </c>
      <c r="F26" s="99"/>
      <c r="G26" s="100"/>
      <c r="H26" s="101">
        <v>1.7675802936684062</v>
      </c>
      <c r="I26" s="99" t="s">
        <v>53</v>
      </c>
      <c r="J26" s="100"/>
      <c r="K26" s="99"/>
      <c r="L26" s="102">
        <v>0.09720046455323554</v>
      </c>
    </row>
    <row r="27" spans="1:2" ht="15" customHeight="1" thickBot="1" thickTop="1">
      <c r="A27" s="85" t="s">
        <v>54</v>
      </c>
      <c r="B27" s="86">
        <v>80</v>
      </c>
    </row>
    <row r="28" spans="1:14" s="2" customFormat="1" ht="18" customHeight="1" thickBot="1">
      <c r="A28" s="103" t="s">
        <v>55</v>
      </c>
      <c r="B28" s="104" t="s">
        <v>56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15</v>
      </c>
      <c r="D2" s="44" t="s">
        <v>57</v>
      </c>
      <c r="E2" s="45"/>
      <c r="F2" s="45"/>
      <c r="G2" s="45"/>
      <c r="H2" s="45"/>
      <c r="I2" s="45"/>
      <c r="J2" s="46"/>
      <c r="K2" s="47">
        <v>0.00014005951000000002</v>
      </c>
      <c r="L2" s="47">
        <v>8.605494987563766E-08</v>
      </c>
      <c r="M2" s="47">
        <v>0.00023154091000000002</v>
      </c>
      <c r="N2" s="48">
        <v>1.2986804612434422E-07</v>
      </c>
    </row>
    <row r="3" spans="1:14" ht="15" customHeight="1">
      <c r="A3" s="49" t="s">
        <v>16</v>
      </c>
      <c r="B3" s="50">
        <v>2</v>
      </c>
      <c r="D3" s="44" t="s">
        <v>58</v>
      </c>
      <c r="E3" s="45"/>
      <c r="F3" s="45"/>
      <c r="G3" s="45"/>
      <c r="H3" s="45"/>
      <c r="I3" s="45"/>
      <c r="J3" s="46"/>
      <c r="K3" s="47">
        <v>-2.7564590000000003E-05</v>
      </c>
      <c r="L3" s="47">
        <v>9.553955411188453E-08</v>
      </c>
      <c r="M3" s="47">
        <v>1.054447E-05</v>
      </c>
      <c r="N3" s="48">
        <v>1.4808037209570267E-07</v>
      </c>
    </row>
    <row r="4" spans="1:14" ht="15" customHeight="1">
      <c r="A4" s="49" t="s">
        <v>17</v>
      </c>
      <c r="B4" s="50">
        <v>2</v>
      </c>
      <c r="D4" s="44" t="s">
        <v>59</v>
      </c>
      <c r="E4" s="45"/>
      <c r="F4" s="45"/>
      <c r="G4" s="45"/>
      <c r="H4" s="45"/>
      <c r="I4" s="45"/>
      <c r="J4" s="46"/>
      <c r="K4" s="47">
        <v>-0.003761218931963237</v>
      </c>
      <c r="L4" s="47">
        <v>2.088215302447323E-05</v>
      </c>
      <c r="M4" s="47">
        <v>3.134391687361935E-08</v>
      </c>
      <c r="N4" s="48">
        <v>-2.7759536000000002</v>
      </c>
    </row>
    <row r="5" spans="1:14" ht="15" customHeight="1" thickBot="1">
      <c r="A5" t="s">
        <v>18</v>
      </c>
      <c r="B5" s="51">
        <v>37707.56885416667</v>
      </c>
      <c r="D5" s="52"/>
      <c r="E5" s="53" t="s">
        <v>76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19</v>
      </c>
      <c r="B6" s="50">
        <v>1549</v>
      </c>
      <c r="D6" s="56"/>
      <c r="E6" s="57" t="s">
        <v>20</v>
      </c>
      <c r="F6" s="58"/>
      <c r="G6" s="59"/>
      <c r="H6" s="60" t="s">
        <v>21</v>
      </c>
      <c r="I6" s="61"/>
      <c r="J6" s="58"/>
      <c r="K6" s="62" t="s">
        <v>61</v>
      </c>
      <c r="L6" s="45"/>
      <c r="M6" s="45"/>
      <c r="N6" s="63"/>
    </row>
    <row r="7" spans="1:14" ht="15" customHeight="1" thickBot="1">
      <c r="A7" s="49" t="s">
        <v>22</v>
      </c>
      <c r="B7" s="64" t="s">
        <v>23</v>
      </c>
      <c r="D7" s="65" t="s">
        <v>62</v>
      </c>
      <c r="E7" s="66" t="s">
        <v>63</v>
      </c>
      <c r="F7" s="67" t="s">
        <v>64</v>
      </c>
      <c r="G7" s="66" t="s">
        <v>65</v>
      </c>
      <c r="H7" s="68"/>
      <c r="I7" s="160" t="s">
        <v>24</v>
      </c>
      <c r="J7" s="161"/>
      <c r="K7" s="160" t="s">
        <v>25</v>
      </c>
      <c r="L7" s="161"/>
      <c r="M7" s="160" t="s">
        <v>26</v>
      </c>
      <c r="N7" s="162"/>
    </row>
    <row r="8" spans="1:14" ht="15" customHeight="1">
      <c r="A8" s="49" t="s">
        <v>27</v>
      </c>
      <c r="B8" s="64" t="s">
        <v>28</v>
      </c>
      <c r="D8" s="69">
        <v>1.7243083</v>
      </c>
      <c r="E8" s="70">
        <v>0.015240634575415968</v>
      </c>
      <c r="F8" s="70">
        <v>0.5405633</v>
      </c>
      <c r="G8" s="70">
        <v>0.011801199215462015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29</v>
      </c>
      <c r="B9" s="74">
        <v>0.017</v>
      </c>
      <c r="D9" s="75">
        <v>0.054442625999999994</v>
      </c>
      <c r="E9" s="72">
        <v>0.022906169976170714</v>
      </c>
      <c r="F9" s="72">
        <v>1.2691391</v>
      </c>
      <c r="G9" s="72">
        <v>0.01030204542505595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30</v>
      </c>
      <c r="B10" s="64" t="s">
        <v>31</v>
      </c>
      <c r="D10" s="75">
        <v>-2.2949345</v>
      </c>
      <c r="E10" s="72">
        <v>0.0032126620892995923</v>
      </c>
      <c r="F10" s="76">
        <v>-3.1384904999999996</v>
      </c>
      <c r="G10" s="72">
        <v>0.004831502520041234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32</v>
      </c>
      <c r="B11" s="50">
        <v>3</v>
      </c>
      <c r="D11" s="69">
        <v>5.2207595</v>
      </c>
      <c r="E11" s="70">
        <v>0.00784520431873616</v>
      </c>
      <c r="F11" s="70">
        <v>-0.14123301</v>
      </c>
      <c r="G11" s="70">
        <v>0.0029379254165827887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33</v>
      </c>
      <c r="B12" s="77">
        <v>0.7499</v>
      </c>
      <c r="D12" s="75">
        <v>0.30443933999999995</v>
      </c>
      <c r="E12" s="72">
        <v>0.0028150347790757138</v>
      </c>
      <c r="F12" s="72">
        <v>-0.035620410100000006</v>
      </c>
      <c r="G12" s="72">
        <v>0.003223947267507514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34</v>
      </c>
      <c r="B13" s="74">
        <v>22.644044</v>
      </c>
      <c r="D13" s="75">
        <v>-0.098004848</v>
      </c>
      <c r="E13" s="72">
        <v>0.0025518043241571416</v>
      </c>
      <c r="F13" s="72">
        <v>0.041805822</v>
      </c>
      <c r="G13" s="72">
        <v>0.002092909784454673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35</v>
      </c>
      <c r="B14" s="78">
        <v>12.5</v>
      </c>
      <c r="D14" s="75">
        <v>0.056331469</v>
      </c>
      <c r="E14" s="72">
        <v>0.0028303467891893238</v>
      </c>
      <c r="F14" s="72">
        <v>-0.11094238999999999</v>
      </c>
      <c r="G14" s="72">
        <v>0.0019272269831041974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36</v>
      </c>
      <c r="B15" s="74">
        <v>0</v>
      </c>
      <c r="D15" s="69">
        <v>0.08551054</v>
      </c>
      <c r="E15" s="70">
        <v>0.002112801107409381</v>
      </c>
      <c r="F15" s="70">
        <v>0.08359119100000001</v>
      </c>
      <c r="G15" s="70">
        <v>0.004921453726927967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37</v>
      </c>
      <c r="B16" s="74">
        <v>12.5046</v>
      </c>
      <c r="D16" s="75">
        <v>-0.13103320999999996</v>
      </c>
      <c r="E16" s="72">
        <v>0.0027295090308345747</v>
      </c>
      <c r="F16" s="72">
        <v>0.031160487000000004</v>
      </c>
      <c r="G16" s="72">
        <v>0.003806958570675009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38</v>
      </c>
      <c r="B17" s="74">
        <v>0.4169999957084656</v>
      </c>
      <c r="D17" s="75">
        <v>0.116495537</v>
      </c>
      <c r="E17" s="72">
        <v>0.0031190214320820416</v>
      </c>
      <c r="F17" s="76">
        <v>-0.21054356</v>
      </c>
      <c r="G17" s="72">
        <v>0.0027871649980580043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39</v>
      </c>
      <c r="B18" s="74">
        <v>6.611999988555908</v>
      </c>
      <c r="D18" s="75">
        <v>0.11938815</v>
      </c>
      <c r="E18" s="72">
        <v>0.0018066063021586075</v>
      </c>
      <c r="F18" s="76">
        <v>0.19704986</v>
      </c>
      <c r="G18" s="72">
        <v>0.000775079192985666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40</v>
      </c>
      <c r="B19" s="74">
        <v>0.36000001430511475</v>
      </c>
      <c r="D19" s="79">
        <v>-0.18342020000000003</v>
      </c>
      <c r="E19" s="72">
        <v>0.001091434222931785</v>
      </c>
      <c r="F19" s="72">
        <v>0.00432548493</v>
      </c>
      <c r="G19" s="72">
        <v>0.0005058719731346281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41</v>
      </c>
      <c r="B20" s="80">
        <v>0.6272362</v>
      </c>
      <c r="D20" s="81">
        <v>-0.003556385482</v>
      </c>
      <c r="E20" s="82">
        <v>0.0007447202134677526</v>
      </c>
      <c r="F20" s="82">
        <v>0.0033142938000000005</v>
      </c>
      <c r="G20" s="82">
        <v>0.0013614348641146797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42</v>
      </c>
      <c r="B21" s="80">
        <v>1.0499847</v>
      </c>
      <c r="F21" s="3" t="s">
        <v>66</v>
      </c>
    </row>
    <row r="22" spans="1:6" ht="15" customHeight="1">
      <c r="A22" s="49" t="s">
        <v>43</v>
      </c>
      <c r="B22" s="64" t="s">
        <v>44</v>
      </c>
      <c r="F22" s="3" t="s">
        <v>67</v>
      </c>
    </row>
    <row r="23" spans="1:2" ht="15" customHeight="1" thickBot="1">
      <c r="A23" s="85" t="s">
        <v>45</v>
      </c>
      <c r="B23" s="86">
        <v>15</v>
      </c>
    </row>
    <row r="24" spans="1:12" ht="18" customHeight="1" thickBot="1" thickTop="1">
      <c r="A24" s="87" t="s">
        <v>68</v>
      </c>
      <c r="B24" s="88">
        <v>-0.15905055974840768</v>
      </c>
      <c r="E24" s="89"/>
      <c r="F24" s="90"/>
      <c r="G24" s="91" t="s">
        <v>46</v>
      </c>
      <c r="H24" s="90"/>
      <c r="I24" s="90"/>
      <c r="J24" s="90"/>
      <c r="K24" s="90"/>
      <c r="L24" s="92"/>
    </row>
    <row r="25" spans="1:12" ht="18" customHeight="1">
      <c r="A25" s="37" t="s">
        <v>47</v>
      </c>
      <c r="B25" s="38">
        <v>10</v>
      </c>
      <c r="E25" s="93" t="s">
        <v>48</v>
      </c>
      <c r="F25" s="94"/>
      <c r="G25" s="95"/>
      <c r="H25" s="96">
        <v>-3.7612769</v>
      </c>
      <c r="I25" s="94" t="s">
        <v>49</v>
      </c>
      <c r="J25" s="95"/>
      <c r="K25" s="94"/>
      <c r="L25" s="97">
        <v>5.222669482166558</v>
      </c>
    </row>
    <row r="26" spans="1:12" ht="18" customHeight="1" thickBot="1">
      <c r="A26" s="49" t="s">
        <v>50</v>
      </c>
      <c r="B26" s="50" t="s">
        <v>51</v>
      </c>
      <c r="E26" s="98" t="s">
        <v>52</v>
      </c>
      <c r="F26" s="99"/>
      <c r="G26" s="100"/>
      <c r="H26" s="101">
        <v>1.807055006012761</v>
      </c>
      <c r="I26" s="99" t="s">
        <v>53</v>
      </c>
      <c r="J26" s="100"/>
      <c r="K26" s="99"/>
      <c r="L26" s="102">
        <v>0.11958068265355438</v>
      </c>
    </row>
    <row r="27" spans="1:2" ht="15" customHeight="1" thickBot="1" thickTop="1">
      <c r="A27" s="85" t="s">
        <v>54</v>
      </c>
      <c r="B27" s="86">
        <v>80</v>
      </c>
    </row>
    <row r="28" spans="1:14" s="2" customFormat="1" ht="18" customHeight="1" thickBot="1">
      <c r="A28" s="103" t="s">
        <v>55</v>
      </c>
      <c r="B28" s="104" t="s">
        <v>56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15</v>
      </c>
      <c r="D2" s="44" t="s">
        <v>57</v>
      </c>
      <c r="E2" s="45"/>
      <c r="F2" s="45"/>
      <c r="G2" s="45"/>
      <c r="H2" s="45"/>
      <c r="I2" s="45"/>
      <c r="J2" s="46"/>
      <c r="K2" s="47">
        <v>1.4715219E-05</v>
      </c>
      <c r="L2" s="47">
        <v>2.2961483378469409E-07</v>
      </c>
      <c r="M2" s="47">
        <v>0.00020859079</v>
      </c>
      <c r="N2" s="48">
        <v>1.3996323232036124E-07</v>
      </c>
    </row>
    <row r="3" spans="1:14" ht="15" customHeight="1">
      <c r="A3" s="49" t="s">
        <v>16</v>
      </c>
      <c r="B3" s="50">
        <v>2</v>
      </c>
      <c r="D3" s="44" t="s">
        <v>58</v>
      </c>
      <c r="E3" s="45"/>
      <c r="F3" s="45"/>
      <c r="G3" s="45"/>
      <c r="H3" s="45"/>
      <c r="I3" s="45"/>
      <c r="J3" s="46"/>
      <c r="K3" s="47">
        <v>-2.8093284999999996E-05</v>
      </c>
      <c r="L3" s="47">
        <v>1.5174048349109637E-07</v>
      </c>
      <c r="M3" s="47">
        <v>9.459409999999999E-06</v>
      </c>
      <c r="N3" s="48">
        <v>1.1366467525144166E-07</v>
      </c>
    </row>
    <row r="4" spans="1:14" ht="15" customHeight="1">
      <c r="A4" s="49" t="s">
        <v>17</v>
      </c>
      <c r="B4" s="50">
        <v>2</v>
      </c>
      <c r="D4" s="44" t="s">
        <v>59</v>
      </c>
      <c r="E4" s="45"/>
      <c r="F4" s="45"/>
      <c r="G4" s="45"/>
      <c r="H4" s="45"/>
      <c r="I4" s="45"/>
      <c r="J4" s="46"/>
      <c r="K4" s="47">
        <v>-0.0037616197499354344</v>
      </c>
      <c r="L4" s="47">
        <v>3.2180636265334805E-05</v>
      </c>
      <c r="M4" s="47">
        <v>6.916890189299816E-08</v>
      </c>
      <c r="N4" s="48">
        <v>-4.277392900000001</v>
      </c>
    </row>
    <row r="5" spans="1:14" ht="15" customHeight="1" thickBot="1">
      <c r="A5" t="s">
        <v>18</v>
      </c>
      <c r="B5" s="51">
        <v>37707.573425925926</v>
      </c>
      <c r="D5" s="52"/>
      <c r="E5" s="53" t="s">
        <v>79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19</v>
      </c>
      <c r="B6" s="50">
        <v>1549</v>
      </c>
      <c r="D6" s="56"/>
      <c r="E6" s="57" t="s">
        <v>20</v>
      </c>
      <c r="F6" s="58"/>
      <c r="G6" s="59"/>
      <c r="H6" s="60" t="s">
        <v>21</v>
      </c>
      <c r="I6" s="61"/>
      <c r="J6" s="58"/>
      <c r="K6" s="62" t="s">
        <v>61</v>
      </c>
      <c r="L6" s="45"/>
      <c r="M6" s="45"/>
      <c r="N6" s="63"/>
    </row>
    <row r="7" spans="1:14" ht="15" customHeight="1" thickBot="1">
      <c r="A7" s="49" t="s">
        <v>22</v>
      </c>
      <c r="B7" s="64" t="s">
        <v>23</v>
      </c>
      <c r="D7" s="65" t="s">
        <v>62</v>
      </c>
      <c r="E7" s="66" t="s">
        <v>63</v>
      </c>
      <c r="F7" s="67" t="s">
        <v>64</v>
      </c>
      <c r="G7" s="66" t="s">
        <v>65</v>
      </c>
      <c r="H7" s="68"/>
      <c r="I7" s="160" t="s">
        <v>24</v>
      </c>
      <c r="J7" s="161"/>
      <c r="K7" s="160" t="s">
        <v>25</v>
      </c>
      <c r="L7" s="161"/>
      <c r="M7" s="160" t="s">
        <v>26</v>
      </c>
      <c r="N7" s="162"/>
    </row>
    <row r="8" spans="1:14" ht="15" customHeight="1">
      <c r="A8" s="49" t="s">
        <v>27</v>
      </c>
      <c r="B8" s="64" t="s">
        <v>28</v>
      </c>
      <c r="D8" s="69">
        <v>0.28167296</v>
      </c>
      <c r="E8" s="70">
        <v>0.01846631543520317</v>
      </c>
      <c r="F8" s="70">
        <v>-0.76331648</v>
      </c>
      <c r="G8" s="70">
        <v>0.00613329135667275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29</v>
      </c>
      <c r="B9" s="74">
        <v>0.017</v>
      </c>
      <c r="D9" s="75">
        <v>-0.184535567</v>
      </c>
      <c r="E9" s="72">
        <v>0.024675939487314506</v>
      </c>
      <c r="F9" s="72">
        <v>1.4888586</v>
      </c>
      <c r="G9" s="72">
        <v>0.018395603070845753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30</v>
      </c>
      <c r="B10" s="64" t="s">
        <v>31</v>
      </c>
      <c r="D10" s="75">
        <v>0.20084202059999998</v>
      </c>
      <c r="E10" s="72">
        <v>0.004401643394399159</v>
      </c>
      <c r="F10" s="76">
        <v>-2.8680985</v>
      </c>
      <c r="G10" s="72">
        <v>0.007777714702961944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32</v>
      </c>
      <c r="B11" s="50">
        <v>4</v>
      </c>
      <c r="D11" s="69">
        <v>5.014828199999999</v>
      </c>
      <c r="E11" s="70">
        <v>0.007398878014081779</v>
      </c>
      <c r="F11" s="70">
        <v>0.41362752</v>
      </c>
      <c r="G11" s="70">
        <v>0.002096655117226021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33</v>
      </c>
      <c r="B12" s="77">
        <v>0.7499</v>
      </c>
      <c r="D12" s="75">
        <v>0.07546559099999998</v>
      </c>
      <c r="E12" s="72">
        <v>0.006718671021112374</v>
      </c>
      <c r="F12" s="72">
        <v>-0.068175311</v>
      </c>
      <c r="G12" s="72">
        <v>0.002916041190074847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34</v>
      </c>
      <c r="B13" s="74">
        <v>22.491456</v>
      </c>
      <c r="D13" s="75">
        <v>-0.019625757</v>
      </c>
      <c r="E13" s="72">
        <v>0.004508131405106344</v>
      </c>
      <c r="F13" s="72">
        <v>0.28832239</v>
      </c>
      <c r="G13" s="72">
        <v>0.0017640059833813706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35</v>
      </c>
      <c r="B14" s="78">
        <v>12.5</v>
      </c>
      <c r="D14" s="75">
        <v>-0.10328873499999999</v>
      </c>
      <c r="E14" s="72">
        <v>0.0007315788893948788</v>
      </c>
      <c r="F14" s="72">
        <v>0.0028959238999999998</v>
      </c>
      <c r="G14" s="72">
        <v>0.003042486961784198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36</v>
      </c>
      <c r="B15" s="74">
        <v>0</v>
      </c>
      <c r="D15" s="69">
        <v>-0.0009952760000000002</v>
      </c>
      <c r="E15" s="70">
        <v>0.0010377755076094247</v>
      </c>
      <c r="F15" s="70">
        <v>-0.045430699</v>
      </c>
      <c r="G15" s="70">
        <v>0.003243893335973602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37</v>
      </c>
      <c r="B16" s="74">
        <v>12.5045</v>
      </c>
      <c r="D16" s="75">
        <v>0.025653574000000002</v>
      </c>
      <c r="E16" s="72">
        <v>0.0027721256011595157</v>
      </c>
      <c r="F16" s="72">
        <v>-0.031843664</v>
      </c>
      <c r="G16" s="72">
        <v>0.0020907493772769725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38</v>
      </c>
      <c r="B17" s="74">
        <v>-0.19900000095367432</v>
      </c>
      <c r="D17" s="75">
        <v>0.14061286</v>
      </c>
      <c r="E17" s="72">
        <v>0.0008906759957461201</v>
      </c>
      <c r="F17" s="72">
        <v>0.00763388936</v>
      </c>
      <c r="G17" s="72">
        <v>0.0017654054668196615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39</v>
      </c>
      <c r="B18" s="74">
        <v>101.7249984741211</v>
      </c>
      <c r="D18" s="75">
        <v>0.0027793403999999996</v>
      </c>
      <c r="E18" s="72">
        <v>0.0013138489086360879</v>
      </c>
      <c r="F18" s="76">
        <v>0.16688137999999997</v>
      </c>
      <c r="G18" s="72">
        <v>0.0012881335511554415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40</v>
      </c>
      <c r="B19" s="74">
        <v>-0.44699999690055847</v>
      </c>
      <c r="D19" s="79">
        <v>-0.17586145</v>
      </c>
      <c r="E19" s="72">
        <v>0.0004974253863660724</v>
      </c>
      <c r="F19" s="72">
        <v>-0.0013989053900000002</v>
      </c>
      <c r="G19" s="72">
        <v>0.0015921720125521546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41</v>
      </c>
      <c r="B20" s="80">
        <v>0.058451699999999995</v>
      </c>
      <c r="D20" s="81">
        <v>0.002141791751</v>
      </c>
      <c r="E20" s="82">
        <v>0.0007643586682527578</v>
      </c>
      <c r="F20" s="82">
        <v>8.966012029999996E-05</v>
      </c>
      <c r="G20" s="82">
        <v>0.00027558838292958204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42</v>
      </c>
      <c r="B21" s="80">
        <v>0.943187</v>
      </c>
      <c r="F21" s="3" t="s">
        <v>66</v>
      </c>
    </row>
    <row r="22" spans="1:6" ht="15" customHeight="1">
      <c r="A22" s="49" t="s">
        <v>43</v>
      </c>
      <c r="B22" s="64" t="s">
        <v>44</v>
      </c>
      <c r="F22" s="3" t="s">
        <v>67</v>
      </c>
    </row>
    <row r="23" spans="1:2" ht="15" customHeight="1" thickBot="1">
      <c r="A23" s="85" t="s">
        <v>45</v>
      </c>
      <c r="B23" s="86">
        <v>15</v>
      </c>
    </row>
    <row r="24" spans="1:12" ht="18" customHeight="1" thickBot="1" thickTop="1">
      <c r="A24" s="87" t="s">
        <v>68</v>
      </c>
      <c r="B24" s="88">
        <v>-0.24507676749671348</v>
      </c>
      <c r="E24" s="89"/>
      <c r="F24" s="90"/>
      <c r="G24" s="91" t="s">
        <v>46</v>
      </c>
      <c r="H24" s="90"/>
      <c r="I24" s="90"/>
      <c r="J24" s="90"/>
      <c r="K24" s="90"/>
      <c r="L24" s="92"/>
    </row>
    <row r="25" spans="1:12" ht="18" customHeight="1">
      <c r="A25" s="37" t="s">
        <v>47</v>
      </c>
      <c r="B25" s="38">
        <v>10</v>
      </c>
      <c r="E25" s="93" t="s">
        <v>48</v>
      </c>
      <c r="F25" s="94"/>
      <c r="G25" s="95"/>
      <c r="H25" s="96">
        <v>-3.7617574000000005</v>
      </c>
      <c r="I25" s="94" t="s">
        <v>49</v>
      </c>
      <c r="J25" s="95"/>
      <c r="K25" s="94"/>
      <c r="L25" s="97">
        <v>5.031857470240645</v>
      </c>
    </row>
    <row r="26" spans="1:12" ht="18" customHeight="1" thickBot="1">
      <c r="A26" s="49" t="s">
        <v>50</v>
      </c>
      <c r="B26" s="50" t="s">
        <v>51</v>
      </c>
      <c r="E26" s="98" t="s">
        <v>52</v>
      </c>
      <c r="F26" s="99"/>
      <c r="G26" s="100"/>
      <c r="H26" s="101">
        <v>0.8136287267757647</v>
      </c>
      <c r="I26" s="99" t="s">
        <v>53</v>
      </c>
      <c r="J26" s="100"/>
      <c r="K26" s="99"/>
      <c r="L26" s="102">
        <v>0.04544159972915541</v>
      </c>
    </row>
    <row r="27" spans="1:2" ht="15" customHeight="1" thickBot="1" thickTop="1">
      <c r="A27" s="85" t="s">
        <v>54</v>
      </c>
      <c r="B27" s="86">
        <v>80</v>
      </c>
    </row>
    <row r="28" spans="1:14" s="2" customFormat="1" ht="18" customHeight="1" thickBot="1">
      <c r="A28" s="103" t="s">
        <v>55</v>
      </c>
      <c r="B28" s="104" t="s">
        <v>56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15</v>
      </c>
      <c r="D2" s="44" t="s">
        <v>57</v>
      </c>
      <c r="E2" s="45"/>
      <c r="F2" s="45"/>
      <c r="G2" s="45"/>
      <c r="H2" s="45"/>
      <c r="I2" s="45"/>
      <c r="J2" s="46"/>
      <c r="K2" s="47">
        <v>-1.7417414999999998E-05</v>
      </c>
      <c r="L2" s="47">
        <v>6.577970180907952E-08</v>
      </c>
      <c r="M2" s="47">
        <v>0.0001633156</v>
      </c>
      <c r="N2" s="48">
        <v>1.5219085715601055E-07</v>
      </c>
    </row>
    <row r="3" spans="1:14" ht="15" customHeight="1">
      <c r="A3" s="49" t="s">
        <v>16</v>
      </c>
      <c r="B3" s="50">
        <v>2</v>
      </c>
      <c r="D3" s="44" t="s">
        <v>58</v>
      </c>
      <c r="E3" s="45"/>
      <c r="F3" s="45"/>
      <c r="G3" s="45"/>
      <c r="H3" s="45"/>
      <c r="I3" s="45"/>
      <c r="J3" s="46"/>
      <c r="K3" s="47">
        <v>-3.0319453E-05</v>
      </c>
      <c r="L3" s="47">
        <v>2.0231802654709285E-07</v>
      </c>
      <c r="M3" s="47">
        <v>8.936780000000001E-06</v>
      </c>
      <c r="N3" s="48">
        <v>7.28865598035332E-08</v>
      </c>
    </row>
    <row r="4" spans="1:14" ht="15" customHeight="1">
      <c r="A4" s="49" t="s">
        <v>17</v>
      </c>
      <c r="B4" s="50">
        <v>2</v>
      </c>
      <c r="D4" s="44" t="s">
        <v>59</v>
      </c>
      <c r="E4" s="45"/>
      <c r="F4" s="45"/>
      <c r="G4" s="45"/>
      <c r="H4" s="45"/>
      <c r="I4" s="45"/>
      <c r="J4" s="46"/>
      <c r="K4" s="47">
        <v>-0.002094300714809671</v>
      </c>
      <c r="L4" s="47">
        <v>3.3278733234742964E-05</v>
      </c>
      <c r="M4" s="47">
        <v>6.47637342335269E-08</v>
      </c>
      <c r="N4" s="48">
        <v>-7.944401800000001</v>
      </c>
    </row>
    <row r="5" spans="1:14" ht="15" customHeight="1" thickBot="1">
      <c r="A5" t="s">
        <v>18</v>
      </c>
      <c r="B5" s="51">
        <v>37707.57784722222</v>
      </c>
      <c r="D5" s="52"/>
      <c r="E5" s="53" t="s">
        <v>82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19</v>
      </c>
      <c r="B6" s="50">
        <v>1549</v>
      </c>
      <c r="D6" s="56"/>
      <c r="E6" s="57" t="s">
        <v>20</v>
      </c>
      <c r="F6" s="58"/>
      <c r="G6" s="59"/>
      <c r="H6" s="60" t="s">
        <v>21</v>
      </c>
      <c r="I6" s="61"/>
      <c r="J6" s="58"/>
      <c r="K6" s="62" t="s">
        <v>61</v>
      </c>
      <c r="L6" s="45"/>
      <c r="M6" s="45"/>
      <c r="N6" s="63"/>
    </row>
    <row r="7" spans="1:14" ht="15" customHeight="1" thickBot="1">
      <c r="A7" s="49" t="s">
        <v>22</v>
      </c>
      <c r="B7" s="64" t="s">
        <v>23</v>
      </c>
      <c r="D7" s="65" t="s">
        <v>62</v>
      </c>
      <c r="E7" s="66" t="s">
        <v>63</v>
      </c>
      <c r="F7" s="67" t="s">
        <v>64</v>
      </c>
      <c r="G7" s="66" t="s">
        <v>65</v>
      </c>
      <c r="H7" s="68"/>
      <c r="I7" s="160" t="s">
        <v>24</v>
      </c>
      <c r="J7" s="161"/>
      <c r="K7" s="160" t="s">
        <v>25</v>
      </c>
      <c r="L7" s="161"/>
      <c r="M7" s="160" t="s">
        <v>26</v>
      </c>
      <c r="N7" s="162"/>
    </row>
    <row r="8" spans="1:14" ht="15" customHeight="1">
      <c r="A8" s="49" t="s">
        <v>27</v>
      </c>
      <c r="B8" s="64" t="s">
        <v>28</v>
      </c>
      <c r="D8" s="69">
        <v>-1.1618832</v>
      </c>
      <c r="E8" s="70">
        <v>0.018811744133729855</v>
      </c>
      <c r="F8" s="107">
        <v>7.607451</v>
      </c>
      <c r="G8" s="70">
        <v>0.01809240610862862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29</v>
      </c>
      <c r="B9" s="74">
        <v>0.017</v>
      </c>
      <c r="D9" s="79">
        <v>-4.3124342</v>
      </c>
      <c r="E9" s="72">
        <v>0.028466892186520525</v>
      </c>
      <c r="F9" s="72">
        <v>-0.5457669299999999</v>
      </c>
      <c r="G9" s="72">
        <v>0.024318076564001423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30</v>
      </c>
      <c r="B10" s="64" t="s">
        <v>31</v>
      </c>
      <c r="D10" s="79">
        <v>3.1240093</v>
      </c>
      <c r="E10" s="72">
        <v>0.00932548478413604</v>
      </c>
      <c r="F10" s="76">
        <v>-12.103601</v>
      </c>
      <c r="G10" s="72">
        <v>0.010891686462931859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32</v>
      </c>
      <c r="B11" s="50">
        <v>5</v>
      </c>
      <c r="D11" s="108">
        <v>15.238755000000001</v>
      </c>
      <c r="E11" s="70">
        <v>0.0066752168520118295</v>
      </c>
      <c r="F11" s="70">
        <v>1.7702552</v>
      </c>
      <c r="G11" s="70">
        <v>0.0030447960949102387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33</v>
      </c>
      <c r="B12" s="77">
        <v>0.7499</v>
      </c>
      <c r="D12" s="75">
        <v>-0.16383977</v>
      </c>
      <c r="E12" s="72">
        <v>0.0031599232297012466</v>
      </c>
      <c r="F12" s="72">
        <v>0.35493854</v>
      </c>
      <c r="G12" s="72">
        <v>0.001880782525008341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34</v>
      </c>
      <c r="B13" s="74">
        <v>22.393799</v>
      </c>
      <c r="D13" s="75">
        <v>0.12108559999999999</v>
      </c>
      <c r="E13" s="72">
        <v>0.006303240051592489</v>
      </c>
      <c r="F13" s="72">
        <v>0.17081712</v>
      </c>
      <c r="G13" s="72">
        <v>0.005043569989065616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35</v>
      </c>
      <c r="B14" s="78">
        <v>12.5</v>
      </c>
      <c r="D14" s="75">
        <v>-0.0238230759</v>
      </c>
      <c r="E14" s="72">
        <v>0.006898245509014265</v>
      </c>
      <c r="F14" s="76">
        <v>0.46665264000000006</v>
      </c>
      <c r="G14" s="72">
        <v>0.00891534401727466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36</v>
      </c>
      <c r="B15" s="74">
        <v>0</v>
      </c>
      <c r="D15" s="69">
        <v>-0.27926603</v>
      </c>
      <c r="E15" s="70">
        <v>0.003830942976681408</v>
      </c>
      <c r="F15" s="70">
        <v>0.0513504</v>
      </c>
      <c r="G15" s="70">
        <v>0.0067435700871519635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37</v>
      </c>
      <c r="B16" s="74">
        <v>12.504800000000001</v>
      </c>
      <c r="D16" s="75">
        <v>0.11600520299999999</v>
      </c>
      <c r="E16" s="72">
        <v>0.00436933380952846</v>
      </c>
      <c r="F16" s="72">
        <v>-0.024858570099999998</v>
      </c>
      <c r="G16" s="72">
        <v>0.004009023425082504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38</v>
      </c>
      <c r="B17" s="74">
        <v>0.4009999930858612</v>
      </c>
      <c r="D17" s="75">
        <v>0.1441027</v>
      </c>
      <c r="E17" s="72">
        <v>0.0006367380583845888</v>
      </c>
      <c r="F17" s="72">
        <v>0.14135740000000002</v>
      </c>
      <c r="G17" s="72">
        <v>0.004630096370270666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39</v>
      </c>
      <c r="B18" s="74">
        <v>9.663999557495117</v>
      </c>
      <c r="D18" s="75">
        <v>-0.08626975299999999</v>
      </c>
      <c r="E18" s="72">
        <v>0.001845563905466033</v>
      </c>
      <c r="F18" s="72">
        <v>0.14365018000000002</v>
      </c>
      <c r="G18" s="72">
        <v>0.0027461703513427336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40</v>
      </c>
      <c r="B19" s="74">
        <v>0.2939999997615814</v>
      </c>
      <c r="D19" s="75">
        <v>-0.12325355</v>
      </c>
      <c r="E19" s="72">
        <v>0.0024242439838016616</v>
      </c>
      <c r="F19" s="72">
        <v>-0.035891939</v>
      </c>
      <c r="G19" s="72">
        <v>0.0010552967444913974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41</v>
      </c>
      <c r="B20" s="80">
        <v>-0.16241860000000002</v>
      </c>
      <c r="D20" s="81">
        <v>0.00307484885</v>
      </c>
      <c r="E20" s="82">
        <v>0.0018973273657332407</v>
      </c>
      <c r="F20" s="82">
        <v>0.006186115300000001</v>
      </c>
      <c r="G20" s="82">
        <v>0.0016909624251420106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42</v>
      </c>
      <c r="B21" s="80">
        <v>1.3230866</v>
      </c>
      <c r="F21" s="3" t="s">
        <v>66</v>
      </c>
    </row>
    <row r="22" spans="1:6" ht="15" customHeight="1">
      <c r="A22" s="49" t="s">
        <v>43</v>
      </c>
      <c r="B22" s="64" t="s">
        <v>44</v>
      </c>
      <c r="F22" s="3" t="s">
        <v>67</v>
      </c>
    </row>
    <row r="23" spans="1:2" ht="15" customHeight="1" thickBot="1">
      <c r="A23" s="85" t="s">
        <v>45</v>
      </c>
      <c r="B23" s="86">
        <v>15</v>
      </c>
    </row>
    <row r="24" spans="1:12" ht="18" customHeight="1" thickBot="1" thickTop="1">
      <c r="A24" s="87" t="s">
        <v>68</v>
      </c>
      <c r="B24" s="88">
        <v>-0.45518107837114336</v>
      </c>
      <c r="E24" s="89"/>
      <c r="F24" s="90"/>
      <c r="G24" s="91" t="s">
        <v>46</v>
      </c>
      <c r="H24" s="90"/>
      <c r="I24" s="90"/>
      <c r="J24" s="90"/>
      <c r="K24" s="90"/>
      <c r="L24" s="92"/>
    </row>
    <row r="25" spans="1:12" ht="18" customHeight="1">
      <c r="A25" s="37" t="s">
        <v>47</v>
      </c>
      <c r="B25" s="38">
        <v>10</v>
      </c>
      <c r="E25" s="93" t="s">
        <v>48</v>
      </c>
      <c r="F25" s="94"/>
      <c r="G25" s="95"/>
      <c r="H25" s="96">
        <v>-2.0945650999999996</v>
      </c>
      <c r="I25" s="94" t="s">
        <v>49</v>
      </c>
      <c r="J25" s="95"/>
      <c r="K25" s="94"/>
      <c r="L25" s="97">
        <v>15.341233895066983</v>
      </c>
    </row>
    <row r="26" spans="1:12" ht="18" customHeight="1" thickBot="1">
      <c r="A26" s="49" t="s">
        <v>50</v>
      </c>
      <c r="B26" s="50" t="s">
        <v>51</v>
      </c>
      <c r="E26" s="98" t="s">
        <v>52</v>
      </c>
      <c r="F26" s="99"/>
      <c r="G26" s="100"/>
      <c r="H26" s="101">
        <v>7.695666526548772</v>
      </c>
      <c r="I26" s="99" t="s">
        <v>53</v>
      </c>
      <c r="J26" s="100"/>
      <c r="K26" s="99"/>
      <c r="L26" s="102">
        <v>0.2839478457254446</v>
      </c>
    </row>
    <row r="27" spans="1:2" ht="15" customHeight="1" thickBot="1" thickTop="1">
      <c r="A27" s="85" t="s">
        <v>54</v>
      </c>
      <c r="B27" s="86">
        <v>80</v>
      </c>
    </row>
    <row r="28" spans="1:14" s="2" customFormat="1" ht="18" customHeight="1" thickBot="1">
      <c r="A28" s="103" t="s">
        <v>55</v>
      </c>
      <c r="B28" s="104" t="s">
        <v>56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HCMQAP028_pos5ap2res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1" t="s">
        <v>122</v>
      </c>
      <c r="B1" s="123" t="s">
        <v>69</v>
      </c>
      <c r="C1" s="113" t="s">
        <v>74</v>
      </c>
      <c r="D1" s="113" t="s">
        <v>77</v>
      </c>
      <c r="E1" s="113" t="s">
        <v>80</v>
      </c>
      <c r="F1" s="120" t="s">
        <v>83</v>
      </c>
      <c r="G1" s="155" t="s">
        <v>123</v>
      </c>
    </row>
    <row r="2" spans="1:7" ht="13.5" thickBot="1">
      <c r="A2" s="132" t="s">
        <v>92</v>
      </c>
      <c r="B2" s="124">
        <v>-2.2537893</v>
      </c>
      <c r="C2" s="115">
        <v>-3.7630854000000005</v>
      </c>
      <c r="D2" s="115">
        <v>-3.7612769</v>
      </c>
      <c r="E2" s="115">
        <v>-3.7617574000000005</v>
      </c>
      <c r="F2" s="121">
        <v>-2.0945650999999996</v>
      </c>
      <c r="G2" s="156">
        <v>3.1164720309292835</v>
      </c>
    </row>
    <row r="3" spans="1:7" ht="14.25" thickBot="1" thickTop="1">
      <c r="A3" s="140" t="s">
        <v>91</v>
      </c>
      <c r="B3" s="141" t="s">
        <v>86</v>
      </c>
      <c r="C3" s="142" t="s">
        <v>87</v>
      </c>
      <c r="D3" s="142" t="s">
        <v>88</v>
      </c>
      <c r="E3" s="142" t="s">
        <v>89</v>
      </c>
      <c r="F3" s="143" t="s">
        <v>90</v>
      </c>
      <c r="G3" s="150" t="s">
        <v>124</v>
      </c>
    </row>
    <row r="4" spans="1:7" ht="12.75">
      <c r="A4" s="137" t="s">
        <v>93</v>
      </c>
      <c r="B4" s="138">
        <v>1.2107552</v>
      </c>
      <c r="C4" s="139">
        <v>-1.3481092000000001</v>
      </c>
      <c r="D4" s="139">
        <v>1.7243083</v>
      </c>
      <c r="E4" s="139">
        <v>0.28167296</v>
      </c>
      <c r="F4" s="144">
        <v>-1.1618832</v>
      </c>
      <c r="G4" s="151">
        <v>0.17699881472095902</v>
      </c>
    </row>
    <row r="5" spans="1:7" ht="12.75">
      <c r="A5" s="132" t="s">
        <v>95</v>
      </c>
      <c r="B5" s="126">
        <v>-0.68422432</v>
      </c>
      <c r="C5" s="110">
        <v>-0.59750206</v>
      </c>
      <c r="D5" s="110">
        <v>0.054442625999999994</v>
      </c>
      <c r="E5" s="110">
        <v>-0.184535567</v>
      </c>
      <c r="F5" s="145">
        <v>-4.3124342</v>
      </c>
      <c r="G5" s="152">
        <v>-0.8514918416228932</v>
      </c>
    </row>
    <row r="6" spans="1:7" ht="12.75">
      <c r="A6" s="132" t="s">
        <v>97</v>
      </c>
      <c r="B6" s="126">
        <v>-0.76759954</v>
      </c>
      <c r="C6" s="110">
        <v>0.047346950000000006</v>
      </c>
      <c r="D6" s="110">
        <v>-2.2949345</v>
      </c>
      <c r="E6" s="110">
        <v>0.20084202059999998</v>
      </c>
      <c r="F6" s="145">
        <v>3.1240093</v>
      </c>
      <c r="G6" s="152">
        <v>-0.1845128469298505</v>
      </c>
    </row>
    <row r="7" spans="1:7" ht="12.75">
      <c r="A7" s="132" t="s">
        <v>99</v>
      </c>
      <c r="B7" s="125">
        <v>4.675403</v>
      </c>
      <c r="C7" s="109">
        <v>5.3698588</v>
      </c>
      <c r="D7" s="109">
        <v>5.2207595</v>
      </c>
      <c r="E7" s="109">
        <v>5.014828199999999</v>
      </c>
      <c r="F7" s="146">
        <v>15.238755000000001</v>
      </c>
      <c r="G7" s="153">
        <v>6.470602301503967</v>
      </c>
    </row>
    <row r="8" spans="1:7" ht="12.75">
      <c r="A8" s="132" t="s">
        <v>101</v>
      </c>
      <c r="B8" s="126">
        <v>-0.061239478</v>
      </c>
      <c r="C8" s="110">
        <v>-0.012392016777000001</v>
      </c>
      <c r="D8" s="110">
        <v>0.30443933999999995</v>
      </c>
      <c r="E8" s="110">
        <v>0.07546559099999998</v>
      </c>
      <c r="F8" s="147">
        <v>-0.16383977</v>
      </c>
      <c r="G8" s="152">
        <v>0.05763786710835211</v>
      </c>
    </row>
    <row r="9" spans="1:7" ht="12.75">
      <c r="A9" s="132" t="s">
        <v>103</v>
      </c>
      <c r="B9" s="126">
        <v>0.19430032000000003</v>
      </c>
      <c r="C9" s="110">
        <v>-0.09010674199999999</v>
      </c>
      <c r="D9" s="110">
        <v>-0.098004848</v>
      </c>
      <c r="E9" s="110">
        <v>-0.019625757</v>
      </c>
      <c r="F9" s="147">
        <v>0.12108559999999999</v>
      </c>
      <c r="G9" s="152">
        <v>-0.005756280518728402</v>
      </c>
    </row>
    <row r="10" spans="1:7" ht="12.75">
      <c r="A10" s="132" t="s">
        <v>105</v>
      </c>
      <c r="B10" s="126">
        <v>0.24540018</v>
      </c>
      <c r="C10" s="110">
        <v>0.087783784</v>
      </c>
      <c r="D10" s="110">
        <v>0.056331469</v>
      </c>
      <c r="E10" s="110">
        <v>-0.10328873499999999</v>
      </c>
      <c r="F10" s="147">
        <v>-0.0238230759</v>
      </c>
      <c r="G10" s="152">
        <v>0.042012943840836564</v>
      </c>
    </row>
    <row r="11" spans="1:7" ht="12.75">
      <c r="A11" s="132" t="s">
        <v>107</v>
      </c>
      <c r="B11" s="125">
        <v>-0.27271592</v>
      </c>
      <c r="C11" s="109">
        <v>-0.03148240100000001</v>
      </c>
      <c r="D11" s="109">
        <v>0.08551054</v>
      </c>
      <c r="E11" s="109">
        <v>-0.0009952760000000002</v>
      </c>
      <c r="F11" s="148">
        <v>-0.27926603</v>
      </c>
      <c r="G11" s="152">
        <v>-0.06397216994326474</v>
      </c>
    </row>
    <row r="12" spans="1:7" ht="12.75">
      <c r="A12" s="132" t="s">
        <v>109</v>
      </c>
      <c r="B12" s="127">
        <v>-0.15780254999999999</v>
      </c>
      <c r="C12" s="110">
        <v>-0.036112781999999996</v>
      </c>
      <c r="D12" s="110">
        <v>-0.13103320999999996</v>
      </c>
      <c r="E12" s="110">
        <v>0.025653574000000002</v>
      </c>
      <c r="F12" s="147">
        <v>0.11600520299999999</v>
      </c>
      <c r="G12" s="152">
        <v>-0.041249765852564485</v>
      </c>
    </row>
    <row r="13" spans="1:7" ht="12.75">
      <c r="A13" s="132" t="s">
        <v>111</v>
      </c>
      <c r="B13" s="127">
        <v>0.24369094000000002</v>
      </c>
      <c r="C13" s="111">
        <v>0.1902214</v>
      </c>
      <c r="D13" s="110">
        <v>0.116495537</v>
      </c>
      <c r="E13" s="110">
        <v>0.14061286</v>
      </c>
      <c r="F13" s="147">
        <v>0.1441027</v>
      </c>
      <c r="G13" s="153">
        <v>0.16207793847914792</v>
      </c>
    </row>
    <row r="14" spans="1:7" ht="12.75">
      <c r="A14" s="132" t="s">
        <v>113</v>
      </c>
      <c r="B14" s="126">
        <v>0.050120288</v>
      </c>
      <c r="C14" s="110">
        <v>0.0018622083</v>
      </c>
      <c r="D14" s="110">
        <v>0.11938815</v>
      </c>
      <c r="E14" s="110">
        <v>0.0027793403999999996</v>
      </c>
      <c r="F14" s="147">
        <v>-0.08626975299999999</v>
      </c>
      <c r="G14" s="152">
        <v>0.02550630717402518</v>
      </c>
    </row>
    <row r="15" spans="1:7" ht="12.75">
      <c r="A15" s="132" t="s">
        <v>115</v>
      </c>
      <c r="B15" s="127">
        <v>-0.18188571000000003</v>
      </c>
      <c r="C15" s="111">
        <v>-0.18314513000000002</v>
      </c>
      <c r="D15" s="111">
        <v>-0.18342020000000003</v>
      </c>
      <c r="E15" s="111">
        <v>-0.17586145</v>
      </c>
      <c r="F15" s="147">
        <v>-0.12325355</v>
      </c>
      <c r="G15" s="152">
        <v>-0.17325352109232253</v>
      </c>
    </row>
    <row r="16" spans="1:7" ht="12.75">
      <c r="A16" s="132" t="s">
        <v>117</v>
      </c>
      <c r="B16" s="126">
        <v>-0.0054336802699999995</v>
      </c>
      <c r="C16" s="110">
        <v>-0.00417023635</v>
      </c>
      <c r="D16" s="110">
        <v>-0.003556385482</v>
      </c>
      <c r="E16" s="110">
        <v>0.002141791751</v>
      </c>
      <c r="F16" s="147">
        <v>0.00307484885</v>
      </c>
      <c r="G16" s="152">
        <v>-0.0017153442007208303</v>
      </c>
    </row>
    <row r="17" spans="1:7" ht="12.75">
      <c r="A17" s="132" t="s">
        <v>94</v>
      </c>
      <c r="B17" s="125">
        <v>-2.4972261</v>
      </c>
      <c r="C17" s="109">
        <v>-1.1432154999999997</v>
      </c>
      <c r="D17" s="109">
        <v>0.5405633</v>
      </c>
      <c r="E17" s="109">
        <v>-0.76331648</v>
      </c>
      <c r="F17" s="146">
        <v>7.607451</v>
      </c>
      <c r="G17" s="152">
        <v>0.3304146430925672</v>
      </c>
    </row>
    <row r="18" spans="1:7" ht="12.75">
      <c r="A18" s="132" t="s">
        <v>96</v>
      </c>
      <c r="B18" s="126">
        <v>0.2119402683</v>
      </c>
      <c r="C18" s="110">
        <v>-1.8063714999999998</v>
      </c>
      <c r="D18" s="110">
        <v>1.2691391</v>
      </c>
      <c r="E18" s="110">
        <v>1.4888586</v>
      </c>
      <c r="F18" s="147">
        <v>-0.5457669299999999</v>
      </c>
      <c r="G18" s="152">
        <v>0.1862104566610179</v>
      </c>
    </row>
    <row r="19" spans="1:7" ht="12.75">
      <c r="A19" s="132" t="s">
        <v>98</v>
      </c>
      <c r="B19" s="127">
        <v>-3.3907874</v>
      </c>
      <c r="C19" s="111">
        <v>-3.8810759</v>
      </c>
      <c r="D19" s="111">
        <v>-3.1384904999999996</v>
      </c>
      <c r="E19" s="111">
        <v>-2.8680985</v>
      </c>
      <c r="F19" s="145">
        <v>-12.103601</v>
      </c>
      <c r="G19" s="153">
        <v>-4.48960053156026</v>
      </c>
    </row>
    <row r="20" spans="1:7" ht="12.75">
      <c r="A20" s="132" t="s">
        <v>100</v>
      </c>
      <c r="B20" s="125">
        <v>0.47118245000000003</v>
      </c>
      <c r="C20" s="109">
        <v>-0.063224505</v>
      </c>
      <c r="D20" s="109">
        <v>-0.14123301</v>
      </c>
      <c r="E20" s="109">
        <v>0.41362752</v>
      </c>
      <c r="F20" s="148">
        <v>1.7702552</v>
      </c>
      <c r="G20" s="152">
        <v>0.3554127502540528</v>
      </c>
    </row>
    <row r="21" spans="1:7" ht="12.75">
      <c r="A21" s="132" t="s">
        <v>102</v>
      </c>
      <c r="B21" s="126">
        <v>0.17276296</v>
      </c>
      <c r="C21" s="110">
        <v>0.042482057</v>
      </c>
      <c r="D21" s="110">
        <v>-0.035620410100000006</v>
      </c>
      <c r="E21" s="110">
        <v>-0.068175311</v>
      </c>
      <c r="F21" s="147">
        <v>0.35493854</v>
      </c>
      <c r="G21" s="152">
        <v>0.05770834283084339</v>
      </c>
    </row>
    <row r="22" spans="1:7" ht="12.75">
      <c r="A22" s="132" t="s">
        <v>104</v>
      </c>
      <c r="B22" s="127">
        <v>-0.43833825</v>
      </c>
      <c r="C22" s="110">
        <v>-0.27957204</v>
      </c>
      <c r="D22" s="110">
        <v>0.041805822</v>
      </c>
      <c r="E22" s="110">
        <v>0.28832239</v>
      </c>
      <c r="F22" s="147">
        <v>0.17081712</v>
      </c>
      <c r="G22" s="152">
        <v>-0.028165052563305048</v>
      </c>
    </row>
    <row r="23" spans="1:7" ht="12.75">
      <c r="A23" s="132" t="s">
        <v>106</v>
      </c>
      <c r="B23" s="127">
        <v>0.43085844</v>
      </c>
      <c r="C23" s="110">
        <v>0.03702358899999999</v>
      </c>
      <c r="D23" s="110">
        <v>-0.11094238999999999</v>
      </c>
      <c r="E23" s="110">
        <v>0.0028959238999999998</v>
      </c>
      <c r="F23" s="145">
        <v>0.46665264000000006</v>
      </c>
      <c r="G23" s="152">
        <v>0.10754631760194144</v>
      </c>
    </row>
    <row r="24" spans="1:7" ht="12.75">
      <c r="A24" s="132" t="s">
        <v>108</v>
      </c>
      <c r="B24" s="125">
        <v>0.119129232</v>
      </c>
      <c r="C24" s="109">
        <v>0.0919608</v>
      </c>
      <c r="D24" s="109">
        <v>0.08359119100000001</v>
      </c>
      <c r="E24" s="109">
        <v>-0.045430699</v>
      </c>
      <c r="F24" s="148">
        <v>0.0513504</v>
      </c>
      <c r="G24" s="152">
        <v>0.05536583002581091</v>
      </c>
    </row>
    <row r="25" spans="1:7" ht="12.75">
      <c r="A25" s="132" t="s">
        <v>110</v>
      </c>
      <c r="B25" s="126">
        <v>-0.038083861499999996</v>
      </c>
      <c r="C25" s="110">
        <v>-0.069824394</v>
      </c>
      <c r="D25" s="110">
        <v>0.031160487000000004</v>
      </c>
      <c r="E25" s="110">
        <v>-0.031843664</v>
      </c>
      <c r="F25" s="147">
        <v>-0.024858570099999998</v>
      </c>
      <c r="G25" s="152">
        <v>-0.025791783382931723</v>
      </c>
    </row>
    <row r="26" spans="1:7" ht="12.75">
      <c r="A26" s="132" t="s">
        <v>112</v>
      </c>
      <c r="B26" s="127">
        <v>-0.16047476</v>
      </c>
      <c r="C26" s="110">
        <v>-0.029050147</v>
      </c>
      <c r="D26" s="111">
        <v>-0.21054356</v>
      </c>
      <c r="E26" s="110">
        <v>0.00763388936</v>
      </c>
      <c r="F26" s="147">
        <v>0.14135740000000002</v>
      </c>
      <c r="G26" s="152">
        <v>-0.060002529491278794</v>
      </c>
    </row>
    <row r="27" spans="1:7" ht="12.75">
      <c r="A27" s="132" t="s">
        <v>114</v>
      </c>
      <c r="B27" s="127">
        <v>0.23927905000000002</v>
      </c>
      <c r="C27" s="111">
        <v>0.1985093</v>
      </c>
      <c r="D27" s="111">
        <v>0.19704986</v>
      </c>
      <c r="E27" s="111">
        <v>0.16688137999999997</v>
      </c>
      <c r="F27" s="147">
        <v>0.14365018000000002</v>
      </c>
      <c r="G27" s="153">
        <v>0.18907594835815736</v>
      </c>
    </row>
    <row r="28" spans="1:7" ht="12.75">
      <c r="A28" s="132" t="s">
        <v>116</v>
      </c>
      <c r="B28" s="126">
        <v>-0.007950348364</v>
      </c>
      <c r="C28" s="110">
        <v>0.00652079947</v>
      </c>
      <c r="D28" s="110">
        <v>0.00432548493</v>
      </c>
      <c r="E28" s="110">
        <v>-0.0013989053900000002</v>
      </c>
      <c r="F28" s="147">
        <v>-0.035891939</v>
      </c>
      <c r="G28" s="152">
        <v>-0.0036810373907699982</v>
      </c>
    </row>
    <row r="29" spans="1:7" ht="13.5" thickBot="1">
      <c r="A29" s="133" t="s">
        <v>118</v>
      </c>
      <c r="B29" s="128">
        <v>0.00262920975</v>
      </c>
      <c r="C29" s="112">
        <v>-0.002550462311</v>
      </c>
      <c r="D29" s="112">
        <v>0.0033142938000000005</v>
      </c>
      <c r="E29" s="112">
        <v>8.966012029999996E-05</v>
      </c>
      <c r="F29" s="149">
        <v>0.006186115300000001</v>
      </c>
      <c r="G29" s="154">
        <v>0.0014128108638437656</v>
      </c>
    </row>
    <row r="30" spans="1:7" ht="13.5" thickTop="1">
      <c r="A30" s="134" t="s">
        <v>119</v>
      </c>
      <c r="B30" s="129">
        <v>0.16819661827291274</v>
      </c>
      <c r="C30" s="118">
        <v>0.029397066644597163</v>
      </c>
      <c r="D30" s="118">
        <v>-0.15905055974840768</v>
      </c>
      <c r="E30" s="118">
        <v>-0.24507676749671348</v>
      </c>
      <c r="F30" s="114">
        <v>-0.45518107837114336</v>
      </c>
      <c r="G30" s="155" t="s">
        <v>130</v>
      </c>
    </row>
    <row r="31" spans="1:7" ht="13.5" thickBot="1">
      <c r="A31" s="135" t="s">
        <v>120</v>
      </c>
      <c r="B31" s="124">
        <v>22.952271</v>
      </c>
      <c r="C31" s="115">
        <v>22.808839</v>
      </c>
      <c r="D31" s="115">
        <v>22.644044</v>
      </c>
      <c r="E31" s="115">
        <v>22.491456</v>
      </c>
      <c r="F31" s="116">
        <v>22.393799</v>
      </c>
      <c r="G31" s="157">
        <v>-210.14</v>
      </c>
    </row>
    <row r="32" spans="1:7" ht="15.75" thickBot="1" thickTop="1">
      <c r="A32" s="136" t="s">
        <v>121</v>
      </c>
      <c r="B32" s="130">
        <v>0.10900000110268593</v>
      </c>
      <c r="C32" s="119">
        <v>-0.20149999484419823</v>
      </c>
      <c r="D32" s="119">
        <v>0.38850000500679016</v>
      </c>
      <c r="E32" s="119">
        <v>-0.3229999989271164</v>
      </c>
      <c r="F32" s="117">
        <v>0.3474999964237213</v>
      </c>
      <c r="G32" s="122" t="s">
        <v>129</v>
      </c>
    </row>
    <row r="33" spans="1:7" ht="15" thickTop="1">
      <c r="A33" t="s">
        <v>125</v>
      </c>
      <c r="G33" s="32" t="s">
        <v>126</v>
      </c>
    </row>
    <row r="34" ht="14.25">
      <c r="A34" t="s">
        <v>127</v>
      </c>
    </row>
    <row r="35" spans="1:2" ht="12.75">
      <c r="A35" t="s">
        <v>128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10.66015625" defaultRowHeight="12.75"/>
  <cols>
    <col min="1" max="1" width="49.33203125" style="158" bestFit="1" customWidth="1"/>
    <col min="2" max="2" width="15.66015625" style="158" bestFit="1" customWidth="1"/>
    <col min="3" max="3" width="14.83203125" style="158" bestFit="1" customWidth="1"/>
    <col min="4" max="4" width="16" style="158" bestFit="1" customWidth="1"/>
    <col min="5" max="5" width="21.33203125" style="158" bestFit="1" customWidth="1"/>
    <col min="6" max="7" width="14.83203125" style="158" bestFit="1" customWidth="1"/>
    <col min="8" max="8" width="14.16015625" style="158" bestFit="1" customWidth="1"/>
    <col min="9" max="9" width="14.83203125" style="158" bestFit="1" customWidth="1"/>
    <col min="10" max="10" width="6.33203125" style="158" bestFit="1" customWidth="1"/>
    <col min="11" max="11" width="15" style="158" bestFit="1" customWidth="1"/>
    <col min="12" max="16384" width="10.66015625" style="158" customWidth="1"/>
  </cols>
  <sheetData>
    <row r="1" spans="1:5" ht="12.75">
      <c r="A1" s="158" t="s">
        <v>131</v>
      </c>
      <c r="B1" s="158" t="s">
        <v>132</v>
      </c>
      <c r="C1" s="158" t="s">
        <v>133</v>
      </c>
      <c r="D1" s="158" t="s">
        <v>134</v>
      </c>
      <c r="E1" s="158" t="s">
        <v>135</v>
      </c>
    </row>
    <row r="3" spans="1:8" ht="12.75">
      <c r="A3" s="158" t="s">
        <v>136</v>
      </c>
      <c r="B3" s="158" t="s">
        <v>86</v>
      </c>
      <c r="C3" s="158" t="s">
        <v>87</v>
      </c>
      <c r="D3" s="158" t="s">
        <v>88</v>
      </c>
      <c r="E3" s="158" t="s">
        <v>89</v>
      </c>
      <c r="F3" s="158" t="s">
        <v>90</v>
      </c>
      <c r="G3" s="158" t="s">
        <v>137</v>
      </c>
      <c r="H3"/>
    </row>
    <row r="4" spans="1:8" ht="12.75">
      <c r="A4" s="158" t="s">
        <v>138</v>
      </c>
      <c r="B4" s="158">
        <v>0.002253</v>
      </c>
      <c r="C4" s="158">
        <v>0.003762</v>
      </c>
      <c r="D4" s="158">
        <v>0.00376</v>
      </c>
      <c r="E4" s="158">
        <v>0.00376</v>
      </c>
      <c r="F4" s="158">
        <v>0.002094</v>
      </c>
      <c r="G4" s="158">
        <v>0.01172</v>
      </c>
      <c r="H4"/>
    </row>
    <row r="5" spans="1:8" ht="12.75">
      <c r="A5" s="158" t="s">
        <v>139</v>
      </c>
      <c r="B5" s="158">
        <v>4.912223</v>
      </c>
      <c r="C5" s="158">
        <v>2.732934</v>
      </c>
      <c r="D5" s="158">
        <v>-0.372961</v>
      </c>
      <c r="E5" s="158">
        <v>-2.343807</v>
      </c>
      <c r="F5" s="158">
        <v>-5.387404</v>
      </c>
      <c r="G5" s="158">
        <v>-2.308002</v>
      </c>
      <c r="H5"/>
    </row>
    <row r="6" spans="1:8" ht="12.75">
      <c r="A6" s="158" t="s">
        <v>140</v>
      </c>
      <c r="B6" s="159">
        <v>-305.7591</v>
      </c>
      <c r="C6" s="159">
        <v>-128.3741</v>
      </c>
      <c r="D6" s="159">
        <v>-489.5798</v>
      </c>
      <c r="E6" s="159">
        <v>-159.252</v>
      </c>
      <c r="F6" s="159">
        <v>-39.93072</v>
      </c>
      <c r="G6" s="159">
        <v>1278.016</v>
      </c>
      <c r="H6"/>
    </row>
    <row r="7" spans="1:8" ht="12.75">
      <c r="A7" s="158" t="s">
        <v>141</v>
      </c>
      <c r="B7" s="159">
        <v>10000</v>
      </c>
      <c r="C7" s="159">
        <v>10000</v>
      </c>
      <c r="D7" s="159">
        <v>10000</v>
      </c>
      <c r="E7" s="159">
        <v>10000</v>
      </c>
      <c r="F7" s="159">
        <v>10000</v>
      </c>
      <c r="G7" s="159">
        <v>10000</v>
      </c>
      <c r="H7"/>
    </row>
    <row r="8" spans="1:8" ht="12.75">
      <c r="A8" s="158" t="s">
        <v>93</v>
      </c>
      <c r="B8" s="159">
        <v>1.234224</v>
      </c>
      <c r="C8" s="159">
        <v>-1.329691</v>
      </c>
      <c r="D8" s="159">
        <v>1.730559</v>
      </c>
      <c r="E8" s="159">
        <v>0.3233431</v>
      </c>
      <c r="F8" s="159">
        <v>-0.7785706</v>
      </c>
      <c r="G8" s="159">
        <v>0.3363762</v>
      </c>
      <c r="H8"/>
    </row>
    <row r="9" spans="1:8" ht="12.75">
      <c r="A9" s="158" t="s">
        <v>95</v>
      </c>
      <c r="B9" s="159">
        <v>-0.604661</v>
      </c>
      <c r="C9" s="159">
        <v>-0.6107401</v>
      </c>
      <c r="D9" s="159">
        <v>-0.1730161</v>
      </c>
      <c r="E9" s="159">
        <v>-0.276445</v>
      </c>
      <c r="F9" s="159">
        <v>-3.867837</v>
      </c>
      <c r="G9" s="159">
        <v>0.8605124</v>
      </c>
      <c r="H9"/>
    </row>
    <row r="10" spans="1:8" ht="12.75">
      <c r="A10" s="158" t="s">
        <v>142</v>
      </c>
      <c r="B10" s="159">
        <v>-0.5178733</v>
      </c>
      <c r="C10" s="159">
        <v>-0.1708765</v>
      </c>
      <c r="D10" s="159">
        <v>-1.6418</v>
      </c>
      <c r="E10" s="159">
        <v>-0.02533701</v>
      </c>
      <c r="F10" s="159">
        <v>1.088898</v>
      </c>
      <c r="G10" s="159">
        <v>4.432583</v>
      </c>
      <c r="H10"/>
    </row>
    <row r="11" spans="1:8" ht="12.75">
      <c r="A11" s="158" t="s">
        <v>143</v>
      </c>
      <c r="B11" s="159">
        <v>4.646471</v>
      </c>
      <c r="C11" s="159">
        <v>5.371514</v>
      </c>
      <c r="D11" s="159">
        <v>5.262921</v>
      </c>
      <c r="E11" s="159">
        <v>5.011356</v>
      </c>
      <c r="F11" s="159">
        <v>15.27923</v>
      </c>
      <c r="G11" s="159">
        <v>6.481613</v>
      </c>
      <c r="H11"/>
    </row>
    <row r="12" spans="1:8" ht="12.75">
      <c r="A12" s="158" t="s">
        <v>101</v>
      </c>
      <c r="B12" s="159">
        <v>-0.03353146</v>
      </c>
      <c r="C12" s="159">
        <v>-0.0116152</v>
      </c>
      <c r="D12" s="159">
        <v>0.2889202</v>
      </c>
      <c r="E12" s="159">
        <v>0.0916704</v>
      </c>
      <c r="F12" s="159">
        <v>-0.177823</v>
      </c>
      <c r="G12" s="159">
        <v>0.05736589</v>
      </c>
      <c r="H12"/>
    </row>
    <row r="13" spans="1:8" ht="12.75">
      <c r="A13" s="158" t="s">
        <v>103</v>
      </c>
      <c r="B13" s="159">
        <v>0.1945552</v>
      </c>
      <c r="C13" s="159">
        <v>-0.09201263</v>
      </c>
      <c r="D13" s="159">
        <v>-0.08672273</v>
      </c>
      <c r="E13" s="159">
        <v>-0.006786752</v>
      </c>
      <c r="F13" s="159">
        <v>0.0769371</v>
      </c>
      <c r="G13" s="159">
        <v>0.006288213</v>
      </c>
      <c r="H13"/>
    </row>
    <row r="14" spans="1:8" ht="12.75">
      <c r="A14" s="158" t="s">
        <v>105</v>
      </c>
      <c r="B14" s="159">
        <v>0.1962344</v>
      </c>
      <c r="C14" s="159">
        <v>0.09123475</v>
      </c>
      <c r="D14" s="159">
        <v>0.0729351</v>
      </c>
      <c r="E14" s="159">
        <v>-0.107586</v>
      </c>
      <c r="F14" s="159">
        <v>0.04113283</v>
      </c>
      <c r="G14" s="159">
        <v>-0.1047353</v>
      </c>
      <c r="H14"/>
    </row>
    <row r="15" spans="1:8" ht="12.75">
      <c r="A15" s="158" t="s">
        <v>107</v>
      </c>
      <c r="B15" s="159">
        <v>-0.285079</v>
      </c>
      <c r="C15" s="159">
        <v>-0.03110467</v>
      </c>
      <c r="D15" s="159">
        <v>0.05758448</v>
      </c>
      <c r="E15" s="159">
        <v>-0.007117268</v>
      </c>
      <c r="F15" s="159">
        <v>-0.2929324</v>
      </c>
      <c r="G15" s="159">
        <v>-0.07569042</v>
      </c>
      <c r="H15"/>
    </row>
    <row r="16" spans="1:8" ht="12.75">
      <c r="A16" s="158" t="s">
        <v>109</v>
      </c>
      <c r="B16" s="159">
        <v>-0.1254613</v>
      </c>
      <c r="C16" s="159">
        <v>-0.05710686</v>
      </c>
      <c r="D16" s="159">
        <v>-0.09891419</v>
      </c>
      <c r="E16" s="159">
        <v>0.01035646</v>
      </c>
      <c r="F16" s="159">
        <v>0.06177187</v>
      </c>
      <c r="G16" s="159">
        <v>-0.04398941</v>
      </c>
      <c r="H16"/>
    </row>
    <row r="17" spans="1:8" ht="12.75">
      <c r="A17" s="158" t="s">
        <v>144</v>
      </c>
      <c r="B17" s="159">
        <v>0.2344235</v>
      </c>
      <c r="C17" s="159">
        <v>0.1967498</v>
      </c>
      <c r="D17" s="159">
        <v>0.1542216</v>
      </c>
      <c r="E17" s="159">
        <v>0.1572948</v>
      </c>
      <c r="F17" s="159">
        <v>0.1462566</v>
      </c>
      <c r="G17" s="159">
        <v>-0.1756976</v>
      </c>
      <c r="H17"/>
    </row>
    <row r="18" spans="1:8" ht="12.75">
      <c r="A18" s="158" t="s">
        <v>145</v>
      </c>
      <c r="B18" s="159">
        <v>0.02909779</v>
      </c>
      <c r="C18" s="159">
        <v>0.002008525</v>
      </c>
      <c r="D18" s="159">
        <v>0.1018104</v>
      </c>
      <c r="E18" s="159">
        <v>0.01390046</v>
      </c>
      <c r="F18" s="159">
        <v>-0.06326119</v>
      </c>
      <c r="G18" s="159">
        <v>-0.1908186</v>
      </c>
      <c r="H18"/>
    </row>
    <row r="19" spans="1:8" ht="12.75">
      <c r="A19" s="158" t="s">
        <v>115</v>
      </c>
      <c r="B19" s="159">
        <v>-0.1803408</v>
      </c>
      <c r="C19" s="159">
        <v>-0.183164</v>
      </c>
      <c r="D19" s="159">
        <v>-0.1830919</v>
      </c>
      <c r="E19" s="159">
        <v>-0.1757592</v>
      </c>
      <c r="F19" s="159">
        <v>-0.1258275</v>
      </c>
      <c r="G19" s="159">
        <v>-0.1732757</v>
      </c>
      <c r="H19"/>
    </row>
    <row r="20" spans="1:8" ht="12.75">
      <c r="A20" s="158" t="s">
        <v>117</v>
      </c>
      <c r="B20" s="159">
        <v>-0.006282373</v>
      </c>
      <c r="C20" s="159">
        <v>-0.004221866</v>
      </c>
      <c r="D20" s="159">
        <v>-0.003627379</v>
      </c>
      <c r="E20" s="159">
        <v>0.002181537</v>
      </c>
      <c r="F20" s="159">
        <v>0.003946941</v>
      </c>
      <c r="G20" s="159">
        <v>0.001260662</v>
      </c>
      <c r="H20"/>
    </row>
    <row r="21" spans="1:8" ht="12.75">
      <c r="A21" s="158" t="s">
        <v>146</v>
      </c>
      <c r="B21" s="159">
        <v>-1360.964</v>
      </c>
      <c r="C21" s="159">
        <v>-1258.35</v>
      </c>
      <c r="D21" s="159">
        <v>-1255.429</v>
      </c>
      <c r="E21" s="159">
        <v>-1193.068</v>
      </c>
      <c r="F21" s="159">
        <v>-1417.202</v>
      </c>
      <c r="G21" s="159">
        <v>-236.4103</v>
      </c>
      <c r="H21"/>
    </row>
    <row r="22" spans="1:8" ht="12.75">
      <c r="A22" s="158" t="s">
        <v>147</v>
      </c>
      <c r="B22" s="159">
        <v>98.24762</v>
      </c>
      <c r="C22" s="159">
        <v>54.65923</v>
      </c>
      <c r="D22" s="159">
        <v>-7.459223</v>
      </c>
      <c r="E22" s="159">
        <v>-46.87648</v>
      </c>
      <c r="F22" s="159">
        <v>-107.7522</v>
      </c>
      <c r="G22" s="159">
        <v>0</v>
      </c>
      <c r="H22"/>
    </row>
    <row r="23" spans="1:8" ht="12.75">
      <c r="A23" s="158" t="s">
        <v>94</v>
      </c>
      <c r="B23" s="159">
        <v>-2.488434</v>
      </c>
      <c r="C23" s="159">
        <v>-1.095918</v>
      </c>
      <c r="D23" s="159">
        <v>0.6250187</v>
      </c>
      <c r="E23" s="159">
        <v>-0.7956935</v>
      </c>
      <c r="F23" s="159">
        <v>7.463389</v>
      </c>
      <c r="G23" s="159">
        <v>-0.2476818</v>
      </c>
      <c r="H23"/>
    </row>
    <row r="24" spans="1:8" ht="12.75">
      <c r="A24" s="158" t="s">
        <v>96</v>
      </c>
      <c r="B24" s="159">
        <v>0.075992</v>
      </c>
      <c r="C24" s="159">
        <v>-1.652251</v>
      </c>
      <c r="D24" s="159">
        <v>0.9689801</v>
      </c>
      <c r="E24" s="159">
        <v>1.587812</v>
      </c>
      <c r="F24" s="159">
        <v>0.6619784</v>
      </c>
      <c r="G24" s="159">
        <v>-0.3170842</v>
      </c>
      <c r="H24"/>
    </row>
    <row r="25" spans="1:8" ht="12.75">
      <c r="A25" s="158" t="s">
        <v>98</v>
      </c>
      <c r="B25" s="159">
        <v>-3.191206</v>
      </c>
      <c r="C25" s="159">
        <v>-3.935986</v>
      </c>
      <c r="D25" s="159">
        <v>-3.211269</v>
      </c>
      <c r="E25" s="159">
        <v>-3.096318</v>
      </c>
      <c r="F25" s="159">
        <v>-11.25303</v>
      </c>
      <c r="G25" s="159">
        <v>-0.3707591</v>
      </c>
      <c r="H25"/>
    </row>
    <row r="26" spans="1:8" ht="12.75">
      <c r="A26" s="158" t="s">
        <v>100</v>
      </c>
      <c r="B26" s="159">
        <v>0.6152988</v>
      </c>
      <c r="C26" s="159">
        <v>0.02185797</v>
      </c>
      <c r="D26" s="159">
        <v>-0.1620066</v>
      </c>
      <c r="E26" s="159">
        <v>0.3429284</v>
      </c>
      <c r="F26" s="159">
        <v>1.216192</v>
      </c>
      <c r="G26" s="159">
        <v>0.3008039</v>
      </c>
      <c r="H26"/>
    </row>
    <row r="27" spans="1:8" ht="12.75">
      <c r="A27" s="158" t="s">
        <v>102</v>
      </c>
      <c r="B27" s="159">
        <v>0.1593701</v>
      </c>
      <c r="C27" s="159">
        <v>0.06369943</v>
      </c>
      <c r="D27" s="159">
        <v>-0.02960522</v>
      </c>
      <c r="E27" s="159">
        <v>-0.08628867</v>
      </c>
      <c r="F27" s="159">
        <v>0.3503675</v>
      </c>
      <c r="G27" s="159">
        <v>-0.06010773</v>
      </c>
      <c r="H27"/>
    </row>
    <row r="28" spans="1:8" ht="12.75">
      <c r="A28" s="158" t="s">
        <v>104</v>
      </c>
      <c r="B28" s="159">
        <v>-0.3894356</v>
      </c>
      <c r="C28" s="159">
        <v>-0.2853224</v>
      </c>
      <c r="D28" s="159">
        <v>0.02076342</v>
      </c>
      <c r="E28" s="159">
        <v>0.2961903</v>
      </c>
      <c r="F28" s="159">
        <v>0.09382778</v>
      </c>
      <c r="G28" s="159">
        <v>0.03597951</v>
      </c>
      <c r="H28"/>
    </row>
    <row r="29" spans="1:8" ht="12.75">
      <c r="A29" s="158" t="s">
        <v>106</v>
      </c>
      <c r="B29" s="159">
        <v>0.4253437</v>
      </c>
      <c r="C29" s="159">
        <v>0.03108784</v>
      </c>
      <c r="D29" s="159">
        <v>-0.0935385</v>
      </c>
      <c r="E29" s="159">
        <v>0.009344032</v>
      </c>
      <c r="F29" s="159">
        <v>0.4194155</v>
      </c>
      <c r="G29" s="159">
        <v>0.04740865</v>
      </c>
      <c r="H29"/>
    </row>
    <row r="30" spans="1:8" ht="12.75">
      <c r="A30" s="158" t="s">
        <v>108</v>
      </c>
      <c r="B30" s="159">
        <v>0.09172627</v>
      </c>
      <c r="C30" s="159">
        <v>0.09911736</v>
      </c>
      <c r="D30" s="159">
        <v>0.0867969</v>
      </c>
      <c r="E30" s="159">
        <v>-0.04435904</v>
      </c>
      <c r="F30" s="159">
        <v>0.08405812</v>
      </c>
      <c r="G30" s="159">
        <v>0.05854186</v>
      </c>
      <c r="H30"/>
    </row>
    <row r="31" spans="1:8" ht="12.75">
      <c r="A31" s="158" t="s">
        <v>110</v>
      </c>
      <c r="B31" s="159">
        <v>-0.03869536</v>
      </c>
      <c r="C31" s="159">
        <v>-0.07181991</v>
      </c>
      <c r="D31" s="159">
        <v>-0.02200336</v>
      </c>
      <c r="E31" s="159">
        <v>-0.04603941</v>
      </c>
      <c r="F31" s="159">
        <v>-0.03545089</v>
      </c>
      <c r="G31" s="159">
        <v>0.04485421</v>
      </c>
      <c r="H31"/>
    </row>
    <row r="32" spans="1:8" ht="12.75">
      <c r="A32" s="158" t="s">
        <v>112</v>
      </c>
      <c r="B32" s="159">
        <v>-0.1205212</v>
      </c>
      <c r="C32" s="159">
        <v>-0.04726009</v>
      </c>
      <c r="D32" s="159">
        <v>-0.1548847</v>
      </c>
      <c r="E32" s="159">
        <v>-0.0148764</v>
      </c>
      <c r="F32" s="159">
        <v>0.08047939</v>
      </c>
      <c r="G32" s="159">
        <v>0.05878671</v>
      </c>
      <c r="H32"/>
    </row>
    <row r="33" spans="1:8" ht="12.75">
      <c r="A33" s="158" t="s">
        <v>114</v>
      </c>
      <c r="B33" s="159">
        <v>0.2357102</v>
      </c>
      <c r="C33" s="159">
        <v>0.2000353</v>
      </c>
      <c r="D33" s="159">
        <v>0.1987084</v>
      </c>
      <c r="E33" s="159">
        <v>0.1725731</v>
      </c>
      <c r="F33" s="159">
        <v>0.1445386</v>
      </c>
      <c r="G33" s="159">
        <v>0.02401656</v>
      </c>
      <c r="H33"/>
    </row>
    <row r="34" spans="1:8" ht="12.75">
      <c r="A34" s="158" t="s">
        <v>116</v>
      </c>
      <c r="B34" s="159">
        <v>-0.02040971</v>
      </c>
      <c r="C34" s="159">
        <v>-0.0004337983</v>
      </c>
      <c r="D34" s="159">
        <v>0.005340694</v>
      </c>
      <c r="E34" s="159">
        <v>0.004371522</v>
      </c>
      <c r="F34" s="159">
        <v>-0.02657123</v>
      </c>
      <c r="G34" s="159">
        <v>-0.004292912</v>
      </c>
      <c r="H34"/>
    </row>
    <row r="35" spans="1:8" ht="12.75">
      <c r="A35" s="158" t="s">
        <v>118</v>
      </c>
      <c r="B35" s="159">
        <v>0.002200957</v>
      </c>
      <c r="C35" s="159">
        <v>-0.002724438</v>
      </c>
      <c r="D35" s="159">
        <v>0.003329752</v>
      </c>
      <c r="E35" s="159">
        <v>1.491991E-05</v>
      </c>
      <c r="F35" s="159">
        <v>0.00593185</v>
      </c>
      <c r="G35" s="159">
        <v>0.001740911</v>
      </c>
      <c r="H35"/>
    </row>
    <row r="36" spans="1:6" ht="12.75">
      <c r="A36" s="158" t="s">
        <v>148</v>
      </c>
      <c r="B36" s="159">
        <v>22.3938</v>
      </c>
      <c r="C36" s="159">
        <v>22.3938</v>
      </c>
      <c r="D36" s="159">
        <v>22.40295</v>
      </c>
      <c r="E36" s="159">
        <v>22.40295</v>
      </c>
      <c r="F36" s="159">
        <v>22.41211</v>
      </c>
    </row>
    <row r="37" spans="1:6" ht="12.75">
      <c r="A37" s="158" t="s">
        <v>149</v>
      </c>
      <c r="B37" s="159">
        <v>0.3794352</v>
      </c>
      <c r="C37" s="159">
        <v>0.3550212</v>
      </c>
      <c r="D37" s="159">
        <v>0.340271</v>
      </c>
      <c r="E37" s="159">
        <v>0.3265381</v>
      </c>
      <c r="F37" s="159">
        <v>0.3234863</v>
      </c>
    </row>
    <row r="38" spans="1:7" ht="12.75">
      <c r="A38" s="158" t="s">
        <v>150</v>
      </c>
      <c r="B38" s="159">
        <v>0.000542469</v>
      </c>
      <c r="C38" s="159">
        <v>0.0002299218</v>
      </c>
      <c r="D38" s="159">
        <v>0.0008306932</v>
      </c>
      <c r="E38" s="159">
        <v>0.0002612151</v>
      </c>
      <c r="F38" s="159">
        <v>4.191723E-05</v>
      </c>
      <c r="G38" s="159">
        <v>0.0001984393</v>
      </c>
    </row>
    <row r="39" spans="1:7" ht="12.75">
      <c r="A39" s="158" t="s">
        <v>151</v>
      </c>
      <c r="B39" s="159">
        <v>0.002308309</v>
      </c>
      <c r="C39" s="159">
        <v>0.002137939</v>
      </c>
      <c r="D39" s="159">
        <v>0.002134849</v>
      </c>
      <c r="E39" s="159">
        <v>0.002029439</v>
      </c>
      <c r="F39" s="159">
        <v>0.002409694</v>
      </c>
      <c r="G39" s="159">
        <v>0.001086736</v>
      </c>
    </row>
    <row r="40" spans="2:5" ht="12.75">
      <c r="B40" s="158" t="s">
        <v>152</v>
      </c>
      <c r="C40" s="158">
        <v>0.003761</v>
      </c>
      <c r="D40" s="158" t="s">
        <v>153</v>
      </c>
      <c r="E40" s="158">
        <v>3.116472</v>
      </c>
    </row>
    <row r="42" ht="12.75">
      <c r="A42" s="158" t="s">
        <v>154</v>
      </c>
    </row>
    <row r="50" spans="1:8" ht="12.75">
      <c r="A50" s="158" t="s">
        <v>155</v>
      </c>
      <c r="B50" s="158">
        <f>-0.017/(B7*B7+B22*B22)*(B21*B22+B6*B7)</f>
        <v>0.0005424690582236664</v>
      </c>
      <c r="C50" s="158">
        <f>-0.017/(C7*C7+C22*C22)*(C21*C22+C6*C7)</f>
        <v>0.00022992177593675607</v>
      </c>
      <c r="D50" s="158">
        <f>-0.017/(D7*D7+D22*D22)*(D21*D22+D6*D7)</f>
        <v>0.0008306932285740398</v>
      </c>
      <c r="E50" s="158">
        <f>-0.017/(E7*E7+E22*E22)*(E21*E22+E6*E7)</f>
        <v>0.0002612150992470665</v>
      </c>
      <c r="F50" s="158">
        <f>-0.017/(F7*F7+F22*F22)*(F21*F22+F6*F7)</f>
        <v>4.19172295161753E-05</v>
      </c>
      <c r="G50" s="158">
        <f>(B50*B$4+C50*C$4+D50*D$4+E50*E$4+F50*F$4)/SUM(B$4:F$4)</f>
        <v>0.000401849030677985</v>
      </c>
      <c r="H50"/>
    </row>
    <row r="51" spans="1:8" ht="12.75">
      <c r="A51" s="158" t="s">
        <v>156</v>
      </c>
      <c r="B51" s="158">
        <f>-0.017/(B7*B7+B22*B22)*(B21*B7-B6*B22)</f>
        <v>0.0023083091706105883</v>
      </c>
      <c r="C51" s="158">
        <f>-0.017/(C7*C7+C22*C22)*(C21*C7-C6*C22)</f>
        <v>0.0021379382652767067</v>
      </c>
      <c r="D51" s="158">
        <f>-0.017/(D7*D7+D22*D22)*(D21*D7-D6*D22)</f>
        <v>0.0021348489326036522</v>
      </c>
      <c r="E51" s="158">
        <f>-0.017/(E7*E7+E22*E22)*(E21*E7-E6*E22)</f>
        <v>0.0020294400844375554</v>
      </c>
      <c r="F51" s="158">
        <f>-0.017/(F7*F7+F22*F22)*(F21*F7-F6*F22)</f>
        <v>0.0024096950673698275</v>
      </c>
      <c r="G51" s="158">
        <f>(B51*B$4+C51*C$4+D51*D$4+E51*E$4+F51*F$4)/SUM(B$4:F$4)</f>
        <v>0.0021720629912664914</v>
      </c>
      <c r="H51"/>
    </row>
    <row r="58" ht="12.75">
      <c r="A58" s="158" t="s">
        <v>157</v>
      </c>
    </row>
    <row r="60" spans="2:6" ht="12.75">
      <c r="B60" s="158" t="s">
        <v>86</v>
      </c>
      <c r="C60" s="158" t="s">
        <v>87</v>
      </c>
      <c r="D60" s="158" t="s">
        <v>88</v>
      </c>
      <c r="E60" s="158" t="s">
        <v>89</v>
      </c>
      <c r="F60" s="158" t="s">
        <v>90</v>
      </c>
    </row>
    <row r="61" spans="1:6" ht="12.75">
      <c r="A61" s="158" t="s">
        <v>159</v>
      </c>
      <c r="B61" s="158">
        <f>B6+(1/0.017)*(B7*B50-B22*B51)</f>
        <v>0</v>
      </c>
      <c r="C61" s="158">
        <f>C6+(1/0.017)*(C7*C50-C22*C51)</f>
        <v>0</v>
      </c>
      <c r="D61" s="158">
        <f>D6+(1/0.017)*(D7*D50-D22*D51)</f>
        <v>0</v>
      </c>
      <c r="E61" s="158">
        <f>E6+(1/0.017)*(E7*E50-E22*E51)</f>
        <v>0</v>
      </c>
      <c r="F61" s="158">
        <f>F6+(1/0.017)*(F7*F50-F22*F51)</f>
        <v>0</v>
      </c>
    </row>
    <row r="62" spans="1:6" ht="12.75">
      <c r="A62" s="158" t="s">
        <v>162</v>
      </c>
      <c r="B62" s="158">
        <f>B7+(2/0.017)*(B8*B50-B23*B51)</f>
        <v>10000.754541571008</v>
      </c>
      <c r="C62" s="158">
        <f>C7+(2/0.017)*(C8*C50-C23*C51)</f>
        <v>10000.239680013134</v>
      </c>
      <c r="D62" s="158">
        <f>D7+(2/0.017)*(D8*D50-D23*D51)</f>
        <v>10000.012146251576</v>
      </c>
      <c r="E62" s="158">
        <f>E7+(2/0.017)*(E8*E50-E23*E51)</f>
        <v>10000.199914633386</v>
      </c>
      <c r="F62" s="158">
        <f>F7+(2/0.017)*(F8*F50-F23*F51)</f>
        <v>9997.880337978624</v>
      </c>
    </row>
    <row r="63" spans="1:6" ht="12.75">
      <c r="A63" s="158" t="s">
        <v>163</v>
      </c>
      <c r="B63" s="158">
        <f>B8+(3/0.017)*(B9*B50-B24*B51)</f>
        <v>1.1453846622868906</v>
      </c>
      <c r="C63" s="158">
        <f>C8+(3/0.017)*(C9*C50-C24*C51)</f>
        <v>-0.7311048491210744</v>
      </c>
      <c r="D63" s="158">
        <f>D8+(3/0.017)*(D9*D50-D24*D51)</f>
        <v>1.3401443938405642</v>
      </c>
      <c r="E63" s="158">
        <f>E8+(3/0.017)*(E9*E50-E24*E51)</f>
        <v>-0.2580535342580562</v>
      </c>
      <c r="F63" s="158">
        <f>F8+(3/0.017)*(F9*F50-F24*F51)</f>
        <v>-1.0886814993727398</v>
      </c>
    </row>
    <row r="64" spans="1:6" ht="12.75">
      <c r="A64" s="158" t="s">
        <v>164</v>
      </c>
      <c r="B64" s="158">
        <f>B9+(4/0.017)*(B10*B50-B25*B51)</f>
        <v>1.0624824903005532</v>
      </c>
      <c r="C64" s="158">
        <f>C9+(4/0.017)*(C10*C50-C25*C51)</f>
        <v>1.3599909241523638</v>
      </c>
      <c r="D64" s="158">
        <f>D9+(4/0.017)*(D10*D50-D25*D51)</f>
        <v>1.1191585010071385</v>
      </c>
      <c r="E64" s="158">
        <f>E9+(4/0.017)*(E10*E50-E25*E51)</f>
        <v>1.200536989125588</v>
      </c>
      <c r="F64" s="158">
        <f>F9+(4/0.017)*(F10*F50-F25*F51)</f>
        <v>2.523225228553034</v>
      </c>
    </row>
    <row r="65" spans="1:6" ht="12.75">
      <c r="A65" s="158" t="s">
        <v>165</v>
      </c>
      <c r="B65" s="158">
        <f>B10+(5/0.017)*(B11*B50-B26*B51)</f>
        <v>-0.19426539272709203</v>
      </c>
      <c r="C65" s="158">
        <f>C10+(5/0.017)*(C11*C50-C26*C51)</f>
        <v>0.17862263173084653</v>
      </c>
      <c r="D65" s="158">
        <f>D10+(5/0.017)*(D11*D50-D26*D51)</f>
        <v>-0.2542316310868056</v>
      </c>
      <c r="E65" s="158">
        <f>E10+(5/0.017)*(E11*E50-E26*E51)</f>
        <v>0.15498334701480776</v>
      </c>
      <c r="F65" s="158">
        <f>F10+(5/0.017)*(F11*F50-F26*F51)</f>
        <v>0.4153130374605253</v>
      </c>
    </row>
    <row r="66" spans="1:6" ht="12.75">
      <c r="A66" s="158" t="s">
        <v>166</v>
      </c>
      <c r="B66" s="158">
        <f>B11+(6/0.017)*(B12*B50-B27*B51)</f>
        <v>4.510212678984168</v>
      </c>
      <c r="C66" s="158">
        <f>C11+(6/0.017)*(C12*C50-C27*C51)</f>
        <v>5.322505987193468</v>
      </c>
      <c r="D66" s="158">
        <f>D11+(6/0.017)*(D12*D50-D27*D51)</f>
        <v>5.369935138607561</v>
      </c>
      <c r="E66" s="158">
        <f>E11+(6/0.017)*(E12*E50-E27*E51)</f>
        <v>5.08161366295229</v>
      </c>
      <c r="F66" s="158">
        <f>F11+(6/0.017)*(F12*F50-F27*F51)</f>
        <v>14.978618464463192</v>
      </c>
    </row>
    <row r="67" spans="1:6" ht="12.75">
      <c r="A67" s="158" t="s">
        <v>167</v>
      </c>
      <c r="B67" s="158">
        <f>B12+(7/0.017)*(B13*B50-B28*B51)</f>
        <v>0.3800771047477221</v>
      </c>
      <c r="C67" s="158">
        <f>C12+(7/0.017)*(C13*C50-C28*C51)</f>
        <v>0.23085078748333085</v>
      </c>
      <c r="D67" s="158">
        <f>D12+(7/0.017)*(D13*D50-D28*D51)</f>
        <v>0.24100447957702398</v>
      </c>
      <c r="E67" s="158">
        <f>E12+(7/0.017)*(E13*E50-E28*E51)</f>
        <v>-0.15657153451598887</v>
      </c>
      <c r="F67" s="158">
        <f>F12+(7/0.017)*(F13*F50-F28*F51)</f>
        <v>-0.2695935552932216</v>
      </c>
    </row>
    <row r="68" spans="1:6" ht="12.75">
      <c r="A68" s="158" t="s">
        <v>168</v>
      </c>
      <c r="B68" s="158">
        <f>B13+(8/0.017)*(B14*B50-B29*B51)</f>
        <v>-0.21738535209993057</v>
      </c>
      <c r="C68" s="158">
        <f>C13+(8/0.017)*(C14*C50-C29*C51)</f>
        <v>-0.1134182897523077</v>
      </c>
      <c r="D68" s="158">
        <f>D13+(8/0.017)*(D14*D50-D29*D51)</f>
        <v>0.03576068674245514</v>
      </c>
      <c r="E68" s="158">
        <f>E13+(8/0.017)*(E14*E50-E29*E51)</f>
        <v>-0.028935571180546876</v>
      </c>
      <c r="F68" s="158">
        <f>F13+(8/0.017)*(F14*F50-F29*F51)</f>
        <v>-0.3978578587071483</v>
      </c>
    </row>
    <row r="69" spans="1:6" ht="12.75">
      <c r="A69" s="158" t="s">
        <v>169</v>
      </c>
      <c r="B69" s="158">
        <f>B14+(9/0.017)*(B15*B50-B30*B51)</f>
        <v>0.0022689798890454804</v>
      </c>
      <c r="C69" s="158">
        <f>C14+(9/0.017)*(C15*C50-C30*C51)</f>
        <v>-0.024737364057164812</v>
      </c>
      <c r="D69" s="158">
        <f>D14+(9/0.017)*(D15*D50-D30*D51)</f>
        <v>0.0001604479175212753</v>
      </c>
      <c r="E69" s="158">
        <f>E14+(9/0.017)*(E15*E50-E30*E51)</f>
        <v>-0.060910477403198326</v>
      </c>
      <c r="F69" s="158">
        <f>F14+(9/0.017)*(F15*F50-F30*F51)</f>
        <v>-0.07260247388347918</v>
      </c>
    </row>
    <row r="70" spans="1:6" ht="12.75">
      <c r="A70" s="158" t="s">
        <v>170</v>
      </c>
      <c r="B70" s="158">
        <f>B15+(10/0.017)*(B16*B50-B31*B51)</f>
        <v>-0.27257195229790515</v>
      </c>
      <c r="C70" s="158">
        <f>C15+(10/0.017)*(C16*C50-C31*C51)</f>
        <v>0.05149322595785735</v>
      </c>
      <c r="D70" s="158">
        <f>D15+(10/0.017)*(D16*D50-D31*D51)</f>
        <v>0.03688242221576936</v>
      </c>
      <c r="E70" s="158">
        <f>E15+(10/0.017)*(E16*E50-E31*E51)</f>
        <v>0.049435371908590306</v>
      </c>
      <c r="F70" s="158">
        <f>F15+(10/0.017)*(F16*F50-F31*F51)</f>
        <v>-0.24115878798864487</v>
      </c>
    </row>
    <row r="71" spans="1:6" ht="12.75">
      <c r="A71" s="158" t="s">
        <v>171</v>
      </c>
      <c r="B71" s="158">
        <f>B16+(11/0.017)*(B17*B50-B32*B51)</f>
        <v>0.13683543831284545</v>
      </c>
      <c r="C71" s="158">
        <f>C16+(11/0.017)*(C17*C50-C32*C51)</f>
        <v>0.037542457699344035</v>
      </c>
      <c r="D71" s="158">
        <f>D16+(11/0.017)*(D17*D50-D32*D51)</f>
        <v>0.19793457636508238</v>
      </c>
      <c r="E71" s="158">
        <f>E16+(11/0.017)*(E17*E50-E32*E51)</f>
        <v>0.056477867759818674</v>
      </c>
      <c r="F71" s="158">
        <f>F16+(11/0.017)*(F17*F50-F32*F51)</f>
        <v>-0.05974585317719112</v>
      </c>
    </row>
    <row r="72" spans="1:6" ht="12.75">
      <c r="A72" s="158" t="s">
        <v>172</v>
      </c>
      <c r="B72" s="158">
        <f>B17+(12/0.017)*(B18*B50-B33*B51)</f>
        <v>-0.13849934625559945</v>
      </c>
      <c r="C72" s="158">
        <f>C17+(12/0.017)*(C18*C50-C33*C51)</f>
        <v>-0.10480407198194744</v>
      </c>
      <c r="D72" s="158">
        <f>D17+(12/0.017)*(D18*D50-D33*D51)</f>
        <v>-0.08552372171362252</v>
      </c>
      <c r="E72" s="158">
        <f>E17+(12/0.017)*(E18*E50-E33*E51)</f>
        <v>-0.0873610281862382</v>
      </c>
      <c r="F72" s="158">
        <f>F17+(12/0.017)*(F18*F50-F33*F51)</f>
        <v>-0.10146976608369665</v>
      </c>
    </row>
    <row r="73" spans="1:6" ht="12.75">
      <c r="A73" s="158" t="s">
        <v>173</v>
      </c>
      <c r="B73" s="158">
        <f>B18+(13/0.017)*(B19*B50-B34*B51)</f>
        <v>-0.009686091249788191</v>
      </c>
      <c r="C73" s="158">
        <f>C18+(13/0.017)*(C19*C50-C34*C51)</f>
        <v>-0.029486619492651415</v>
      </c>
      <c r="D73" s="158">
        <f>D18+(13/0.017)*(D19*D50-D34*D51)</f>
        <v>-0.023215017263896076</v>
      </c>
      <c r="E73" s="158">
        <f>E18+(13/0.017)*(E19*E50-E34*E51)</f>
        <v>-0.027992192060530195</v>
      </c>
      <c r="F73" s="158">
        <f>F18+(13/0.017)*(F19*F50-F34*F51)</f>
        <v>-0.018331491077409744</v>
      </c>
    </row>
    <row r="74" spans="1:6" ht="12.75">
      <c r="A74" s="158" t="s">
        <v>174</v>
      </c>
      <c r="B74" s="158">
        <f>B19+(14/0.017)*(B20*B50-B35*B51)</f>
        <v>-0.187331314746303</v>
      </c>
      <c r="C74" s="158">
        <f>C19+(14/0.017)*(C20*C50-C35*C51)</f>
        <v>-0.17916660361628134</v>
      </c>
      <c r="D74" s="158">
        <f>D19+(14/0.017)*(D20*D50-D35*D51)</f>
        <v>-0.19142746432125246</v>
      </c>
      <c r="E74" s="158">
        <f>E19+(14/0.017)*(E20*E50-E35*E51)</f>
        <v>-0.17531484713130688</v>
      </c>
      <c r="F74" s="158">
        <f>F19+(14/0.017)*(F20*F50-F35*F51)</f>
        <v>-0.13746273929119499</v>
      </c>
    </row>
    <row r="75" spans="1:6" ht="12.75">
      <c r="A75" s="158" t="s">
        <v>175</v>
      </c>
      <c r="B75" s="159">
        <f>B20</f>
        <v>-0.006282373</v>
      </c>
      <c r="C75" s="159">
        <f>C20</f>
        <v>-0.004221866</v>
      </c>
      <c r="D75" s="159">
        <f>D20</f>
        <v>-0.003627379</v>
      </c>
      <c r="E75" s="159">
        <f>E20</f>
        <v>0.002181537</v>
      </c>
      <c r="F75" s="159">
        <f>F20</f>
        <v>0.003946941</v>
      </c>
    </row>
    <row r="78" ht="12.75">
      <c r="A78" s="158" t="s">
        <v>157</v>
      </c>
    </row>
    <row r="80" spans="2:6" ht="12.75">
      <c r="B80" s="158" t="s">
        <v>86</v>
      </c>
      <c r="C80" s="158" t="s">
        <v>87</v>
      </c>
      <c r="D80" s="158" t="s">
        <v>88</v>
      </c>
      <c r="E80" s="158" t="s">
        <v>89</v>
      </c>
      <c r="F80" s="158" t="s">
        <v>90</v>
      </c>
    </row>
    <row r="81" spans="1:6" ht="12.75">
      <c r="A81" s="158" t="s">
        <v>176</v>
      </c>
      <c r="B81" s="158">
        <f>B21+(1/0.017)*(B7*B51+B22*B50)</f>
        <v>0</v>
      </c>
      <c r="C81" s="158">
        <f>C21+(1/0.017)*(C7*C51+C22*C50)</f>
        <v>0</v>
      </c>
      <c r="D81" s="158">
        <f>D21+(1/0.017)*(D7*D51+D22*D50)</f>
        <v>0</v>
      </c>
      <c r="E81" s="158">
        <f>E21+(1/0.017)*(E7*E51+E22*E50)</f>
        <v>0</v>
      </c>
      <c r="F81" s="158">
        <f>F21+(1/0.017)*(F7*F51+F22*F50)</f>
        <v>0</v>
      </c>
    </row>
    <row r="82" spans="1:6" ht="12.75">
      <c r="A82" s="158" t="s">
        <v>177</v>
      </c>
      <c r="B82" s="158">
        <f>B22+(2/0.017)*(B8*B51+B23*B50)</f>
        <v>98.42398142698305</v>
      </c>
      <c r="C82" s="158">
        <f>C22+(2/0.017)*(C8*C51+C23*C50)</f>
        <v>54.29513909614881</v>
      </c>
      <c r="D82" s="158">
        <f>D22+(2/0.017)*(D8*D51+D23*D50)</f>
        <v>-6.963495842849436</v>
      </c>
      <c r="E82" s="158">
        <f>E22+(2/0.017)*(E8*E51+E23*E50)</f>
        <v>-46.823731965694876</v>
      </c>
      <c r="F82" s="158">
        <f>F22+(2/0.017)*(F8*F51+F23*F50)</f>
        <v>-107.9361144876162</v>
      </c>
    </row>
    <row r="83" spans="1:6" ht="12.75">
      <c r="A83" s="158" t="s">
        <v>178</v>
      </c>
      <c r="B83" s="158">
        <f>B23+(3/0.017)*(B9*B51+B24*B50)</f>
        <v>-2.7274671569537707</v>
      </c>
      <c r="C83" s="158">
        <f>C23+(3/0.017)*(C9*C51+C24*C50)</f>
        <v>-1.3933791377898006</v>
      </c>
      <c r="D83" s="158">
        <f>D23+(3/0.017)*(D9*D51+D24*D50)</f>
        <v>0.701882577285544</v>
      </c>
      <c r="E83" s="158">
        <f>E23+(3/0.017)*(E9*E51+E24*E50)</f>
        <v>-0.8215055167605866</v>
      </c>
      <c r="F83" s="158">
        <f>F23+(3/0.017)*(F9*F51+F24*F50)</f>
        <v>5.8235255694535955</v>
      </c>
    </row>
    <row r="84" spans="1:6" ht="12.75">
      <c r="A84" s="158" t="s">
        <v>179</v>
      </c>
      <c r="B84" s="158">
        <f>B24+(4/0.017)*(B10*B51+B25*B50)</f>
        <v>-0.6126061649463723</v>
      </c>
      <c r="C84" s="158">
        <f>C24+(4/0.017)*(C10*C51+C25*C50)</f>
        <v>-1.951143305686768</v>
      </c>
      <c r="D84" s="158">
        <f>D24+(4/0.017)*(D10*D51+D25*D50)</f>
        <v>-0.483390344936095</v>
      </c>
      <c r="E84" s="158">
        <f>E24+(4/0.017)*(E10*E51+E25*E50)</f>
        <v>1.3854061276742886</v>
      </c>
      <c r="F84" s="158">
        <f>F24+(4/0.017)*(F10*F51+F25*F50)</f>
        <v>1.1683822348721091</v>
      </c>
    </row>
    <row r="85" spans="1:6" ht="12.75">
      <c r="A85" s="158" t="s">
        <v>180</v>
      </c>
      <c r="B85" s="158">
        <f>B25+(5/0.017)*(B11*B51+B26*B50)</f>
        <v>0.06152111201126553</v>
      </c>
      <c r="C85" s="158">
        <f>C25+(5/0.017)*(C11*C51+C26*C50)</f>
        <v>-0.5568710157793189</v>
      </c>
      <c r="D85" s="158">
        <f>D25+(5/0.017)*(D11*D51+D26*D50)</f>
        <v>0.05372026283030751</v>
      </c>
      <c r="E85" s="158">
        <f>E25+(5/0.017)*(E11*E51+E26*E50)</f>
        <v>-0.07872246475667977</v>
      </c>
      <c r="F85" s="158">
        <f>F25+(5/0.017)*(F11*F51+F26*F50)</f>
        <v>-0.40912865782093455</v>
      </c>
    </row>
    <row r="86" spans="1:6" ht="12.75">
      <c r="A86" s="158" t="s">
        <v>181</v>
      </c>
      <c r="B86" s="158">
        <f>B26+(6/0.017)*(B12*B51+B27*B50)</f>
        <v>0.6184937546237822</v>
      </c>
      <c r="C86" s="158">
        <f>C26+(6/0.017)*(C12*C51+C27*C50)</f>
        <v>0.018262666070441323</v>
      </c>
      <c r="D86" s="158">
        <f>D26+(6/0.017)*(D12*D51+D27*D50)</f>
        <v>0.04700803227994907</v>
      </c>
      <c r="E86" s="158">
        <f>E26+(6/0.017)*(E12*E51+E27*E50)</f>
        <v>0.400634169700639</v>
      </c>
      <c r="F86" s="158">
        <f>F26+(6/0.017)*(F12*F51+F27*F50)</f>
        <v>1.070140433746213</v>
      </c>
    </row>
    <row r="87" spans="1:6" ht="12.75">
      <c r="A87" s="158" t="s">
        <v>182</v>
      </c>
      <c r="B87" s="158">
        <f>B27+(7/0.017)*(B13*B51+B28*B50)</f>
        <v>0.25730289554438</v>
      </c>
      <c r="C87" s="158">
        <f>C27+(7/0.017)*(C13*C51+C28*C50)</f>
        <v>-0.044314339906940836</v>
      </c>
      <c r="D87" s="158">
        <f>D27+(7/0.017)*(D13*D51+D28*D50)</f>
        <v>-0.09873717683756185</v>
      </c>
      <c r="E87" s="158">
        <f>E27+(7/0.017)*(E13*E51+E28*E50)</f>
        <v>-0.060102052093525205</v>
      </c>
      <c r="F87" s="158">
        <f>F27+(7/0.017)*(F13*F51+F28*F50)</f>
        <v>0.4283260680411145</v>
      </c>
    </row>
    <row r="88" spans="1:6" ht="12.75">
      <c r="A88" s="158" t="s">
        <v>183</v>
      </c>
      <c r="B88" s="158">
        <f>B28+(8/0.017)*(B14*B51+B29*B50)</f>
        <v>-0.0676918534260536</v>
      </c>
      <c r="C88" s="158">
        <f>C28+(8/0.017)*(C14*C51+C29*C50)</f>
        <v>-0.19016850139727445</v>
      </c>
      <c r="D88" s="158">
        <f>D28+(8/0.017)*(D14*D51+D29*D50)</f>
        <v>0.05747100674040838</v>
      </c>
      <c r="E88" s="158">
        <f>E28+(8/0.017)*(E14*E51+E29*E50)</f>
        <v>0.19459098768091715</v>
      </c>
      <c r="F88" s="158">
        <f>F28+(8/0.017)*(F14*F51+F29*F50)</f>
        <v>0.14874463333369556</v>
      </c>
    </row>
    <row r="89" spans="1:6" ht="12.75">
      <c r="A89" s="158" t="s">
        <v>184</v>
      </c>
      <c r="B89" s="158">
        <f>B29+(9/0.017)*(B15*B51+B30*B50)</f>
        <v>0.10330686113382143</v>
      </c>
      <c r="C89" s="158">
        <f>C29+(9/0.017)*(C15*C51+C30*C50)</f>
        <v>0.007946920996472078</v>
      </c>
      <c r="D89" s="158">
        <f>D29+(9/0.017)*(D15*D51+D30*D50)</f>
        <v>0.00971572734022294</v>
      </c>
      <c r="E89" s="158">
        <f>E29+(9/0.017)*(E15*E51+E30*E50)</f>
        <v>-0.004437255062523749</v>
      </c>
      <c r="F89" s="158">
        <f>F29+(9/0.017)*(F15*F51+F30*F50)</f>
        <v>0.047580883376670435</v>
      </c>
    </row>
    <row r="90" spans="1:6" ht="12.75">
      <c r="A90" s="158" t="s">
        <v>185</v>
      </c>
      <c r="B90" s="158">
        <f>B30+(10/0.017)*(B16*B51+B31*B50)</f>
        <v>-0.09097637990797172</v>
      </c>
      <c r="C90" s="158">
        <f>C30+(10/0.017)*(C16*C51+C31*C50)</f>
        <v>0.01758565267140133</v>
      </c>
      <c r="D90" s="158">
        <f>D30+(10/0.017)*(D16*D51+D31*D50)</f>
        <v>-0.04817068535219514</v>
      </c>
      <c r="E90" s="158">
        <f>E30+(10/0.017)*(E16*E51+E31*E50)</f>
        <v>-0.03906984823267778</v>
      </c>
      <c r="F90" s="158">
        <f>F30+(10/0.017)*(F16*F51+F31*F50)</f>
        <v>0.1707436302050162</v>
      </c>
    </row>
    <row r="91" spans="1:6" ht="12.75">
      <c r="A91" s="158" t="s">
        <v>186</v>
      </c>
      <c r="B91" s="158">
        <f>B31+(11/0.017)*(B17*B51+B32*B50)</f>
        <v>0.26913827664488804</v>
      </c>
      <c r="C91" s="158">
        <f>C31+(11/0.017)*(C17*C51+C32*C50)</f>
        <v>0.19332719735881693</v>
      </c>
      <c r="D91" s="158">
        <f>D31+(11/0.017)*(D17*D51+D32*D50)</f>
        <v>0.10778249959363315</v>
      </c>
      <c r="E91" s="158">
        <f>E31+(11/0.017)*(E17*E51+E32*E50)</f>
        <v>0.15800051651780253</v>
      </c>
      <c r="F91" s="158">
        <f>F31+(11/0.017)*(F17*F51+F32*F50)</f>
        <v>0.19477735042203353</v>
      </c>
    </row>
    <row r="92" spans="1:6" ht="12.75">
      <c r="A92" s="158" t="s">
        <v>187</v>
      </c>
      <c r="B92" s="158">
        <f>B32+(12/0.017)*(B18*B51+B33*B50)</f>
        <v>0.017148578147679866</v>
      </c>
      <c r="C92" s="158">
        <f>C32+(12/0.017)*(C18*C51+C33*C50)</f>
        <v>-0.011763684908018816</v>
      </c>
      <c r="D92" s="158">
        <f>D32+(12/0.017)*(D18*D51+D33*D50)</f>
        <v>0.11505568548851713</v>
      </c>
      <c r="E92" s="158">
        <f>E32+(12/0.017)*(E18*E51+E33*E50)</f>
        <v>0.03685690599529044</v>
      </c>
      <c r="F92" s="158">
        <f>F32+(12/0.017)*(F18*F51+F33*F50)</f>
        <v>-0.022848741643857973</v>
      </c>
    </row>
    <row r="93" spans="1:6" ht="12.75">
      <c r="A93" s="158" t="s">
        <v>188</v>
      </c>
      <c r="B93" s="158">
        <f>B33+(13/0.017)*(B19*B51+B34*B50)</f>
        <v>-0.09108988601696386</v>
      </c>
      <c r="C93" s="158">
        <f>C33+(13/0.017)*(C19*C51+C34*C50)</f>
        <v>-0.09949469019157656</v>
      </c>
      <c r="D93" s="158">
        <f>D33+(13/0.017)*(D19*D51+D34*D50)</f>
        <v>-0.09680229977893834</v>
      </c>
      <c r="E93" s="158">
        <f>E33+(13/0.017)*(E19*E51+E34*E50)</f>
        <v>-0.09931873269191901</v>
      </c>
      <c r="F93" s="158">
        <f>F33+(13/0.017)*(F19*F51+F34*F50)</f>
        <v>-0.08817646350981664</v>
      </c>
    </row>
    <row r="94" spans="1:6" ht="12.75">
      <c r="A94" s="158" t="s">
        <v>189</v>
      </c>
      <c r="B94" s="158">
        <f>B34+(14/0.017)*(B20*B51+B35*B50)</f>
        <v>-0.0313689990549187</v>
      </c>
      <c r="C94" s="158">
        <f>C34+(14/0.017)*(C20*C51+C35*C50)</f>
        <v>-0.008382913061132004</v>
      </c>
      <c r="D94" s="158">
        <f>D34+(14/0.017)*(D20*D51+D35*D50)</f>
        <v>0.0012412438553557337</v>
      </c>
      <c r="E94" s="158">
        <f>E34+(14/0.017)*(E20*E51+E35*E50)</f>
        <v>0.00802074218526887</v>
      </c>
      <c r="F94" s="158">
        <f>F34+(14/0.017)*(F20*F51+F35*F50)</f>
        <v>-0.018533936254395672</v>
      </c>
    </row>
    <row r="95" spans="1:6" ht="12.75">
      <c r="A95" s="158" t="s">
        <v>190</v>
      </c>
      <c r="B95" s="159">
        <f>B35</f>
        <v>0.002200957</v>
      </c>
      <c r="C95" s="159">
        <f>C35</f>
        <v>-0.002724438</v>
      </c>
      <c r="D95" s="159">
        <f>D35</f>
        <v>0.003329752</v>
      </c>
      <c r="E95" s="159">
        <f>E35</f>
        <v>1.491991E-05</v>
      </c>
      <c r="F95" s="159">
        <f>F35</f>
        <v>0.00593185</v>
      </c>
    </row>
    <row r="98" ht="12.75">
      <c r="A98" s="158" t="s">
        <v>158</v>
      </c>
    </row>
    <row r="100" spans="2:11" ht="12.75">
      <c r="B100" s="158" t="s">
        <v>86</v>
      </c>
      <c r="C100" s="158" t="s">
        <v>87</v>
      </c>
      <c r="D100" s="158" t="s">
        <v>88</v>
      </c>
      <c r="E100" s="158" t="s">
        <v>89</v>
      </c>
      <c r="F100" s="158" t="s">
        <v>90</v>
      </c>
      <c r="G100" s="158" t="s">
        <v>160</v>
      </c>
      <c r="H100" s="158" t="s">
        <v>161</v>
      </c>
      <c r="I100" s="158" t="s">
        <v>194</v>
      </c>
      <c r="K100" s="158" t="s">
        <v>191</v>
      </c>
    </row>
    <row r="101" spans="1:9" ht="12.75">
      <c r="A101" s="158" t="s">
        <v>159</v>
      </c>
      <c r="B101" s="158">
        <f>B61*10000/B62</f>
        <v>0</v>
      </c>
      <c r="C101" s="158">
        <f>C61*10000/C62</f>
        <v>0</v>
      </c>
      <c r="D101" s="158">
        <f>D61*10000/D62</f>
        <v>0</v>
      </c>
      <c r="E101" s="158">
        <f>E61*10000/E62</f>
        <v>0</v>
      </c>
      <c r="F101" s="158">
        <f>F61*10000/F62</f>
        <v>0</v>
      </c>
      <c r="G101" s="158">
        <f>AVERAGE(C101:E101)</f>
        <v>0</v>
      </c>
      <c r="H101" s="158">
        <f>STDEV(C101:E101)</f>
        <v>0</v>
      </c>
      <c r="I101" s="158">
        <f>(B101*B4+C101*C4+D101*D4+E101*E4+F101*F4)/SUM(B4:F4)</f>
        <v>0</v>
      </c>
    </row>
    <row r="102" spans="1:9" ht="12.75">
      <c r="A102" s="158" t="s">
        <v>162</v>
      </c>
      <c r="B102" s="158">
        <f>B62*10000/B62</f>
        <v>10000</v>
      </c>
      <c r="C102" s="158">
        <f>C62*10000/C62</f>
        <v>10000</v>
      </c>
      <c r="D102" s="158">
        <f>D62*10000/D62</f>
        <v>10000</v>
      </c>
      <c r="E102" s="158">
        <f>E62*10000/E62</f>
        <v>10000</v>
      </c>
      <c r="F102" s="158">
        <f>F62*10000/F62</f>
        <v>10000</v>
      </c>
      <c r="G102" s="158">
        <f>AVERAGE(C102:E102)</f>
        <v>10000</v>
      </c>
      <c r="H102" s="158">
        <f>STDEV(C102:E102)</f>
        <v>0</v>
      </c>
      <c r="I102" s="158">
        <f>(B102*B4+C102*C4+D102*D4+E102*E4+F102*F4)/SUM(B4:F4)</f>
        <v>10000.000000000002</v>
      </c>
    </row>
    <row r="103" spans="1:11" ht="12.75">
      <c r="A103" s="158" t="s">
        <v>163</v>
      </c>
      <c r="B103" s="158">
        <f>B63*10000/B62</f>
        <v>1.1452982447732023</v>
      </c>
      <c r="C103" s="158">
        <f>C63*10000/C62</f>
        <v>-0.7310873264190746</v>
      </c>
      <c r="D103" s="158">
        <f>D63*10000/D62</f>
        <v>1.3401427660694458</v>
      </c>
      <c r="E103" s="158">
        <f>E63*10000/E62</f>
        <v>-0.25804837549341797</v>
      </c>
      <c r="F103" s="158">
        <f>F63*10000/F62</f>
        <v>-1.0889123119799713</v>
      </c>
      <c r="G103" s="158">
        <f>AVERAGE(C103:E103)</f>
        <v>0.11700235471898442</v>
      </c>
      <c r="H103" s="158">
        <f>STDEV(C103:E103)</f>
        <v>1.0853551546301068</v>
      </c>
      <c r="I103" s="158">
        <f>(B103*B4+C103*C4+D103*D4+E103*E4+F103*F4)/SUM(B4:F4)</f>
        <v>0.10355742214890722</v>
      </c>
      <c r="K103" s="158">
        <f>(LN(H103)+LN(H123))/2-LN(K114*K115^3)</f>
        <v>-3.7977179720920504</v>
      </c>
    </row>
    <row r="104" spans="1:11" ht="12.75">
      <c r="A104" s="158" t="s">
        <v>164</v>
      </c>
      <c r="B104" s="158">
        <f>B64*10000/B62</f>
        <v>1.06240232762842</v>
      </c>
      <c r="C104" s="158">
        <f>C64*10000/C62</f>
        <v>1.359958328669356</v>
      </c>
      <c r="D104" s="158">
        <f>D64*10000/D62</f>
        <v>1.119157141650719</v>
      </c>
      <c r="E104" s="158">
        <f>E64*10000/E62</f>
        <v>1.2005129891141786</v>
      </c>
      <c r="F104" s="158">
        <f>F64*10000/F62</f>
        <v>2.5237601804135825</v>
      </c>
      <c r="G104" s="158">
        <f>AVERAGE(C104:E104)</f>
        <v>1.2265428198114179</v>
      </c>
      <c r="H104" s="158">
        <f>STDEV(C104:E104)</f>
        <v>0.12249272215928397</v>
      </c>
      <c r="I104" s="158">
        <f>(B104*B4+C104*C4+D104*D4+E104*E4+F104*F4)/SUM(B4:F4)</f>
        <v>1.3767015923004036</v>
      </c>
      <c r="K104" s="158">
        <f>(LN(H104)+LN(H124))/2-LN(K114*K115^4)</f>
        <v>-4.08000446077005</v>
      </c>
    </row>
    <row r="105" spans="1:11" ht="12.75">
      <c r="A105" s="158" t="s">
        <v>165</v>
      </c>
      <c r="B105" s="158">
        <f>B65*10000/B62</f>
        <v>-0.19425073570156345</v>
      </c>
      <c r="C105" s="158">
        <f>C65*10000/C62</f>
        <v>0.1786183506059846</v>
      </c>
      <c r="D105" s="158">
        <f>D65*10000/D62</f>
        <v>-0.25423132229104567</v>
      </c>
      <c r="E105" s="158">
        <f>E65*10000/E62</f>
        <v>0.15498024873284702</v>
      </c>
      <c r="F105" s="158">
        <f>F65*10000/F62</f>
        <v>0.41540108845160817</v>
      </c>
      <c r="G105" s="158">
        <f>AVERAGE(C105:E105)</f>
        <v>0.026455759015928653</v>
      </c>
      <c r="H105" s="158">
        <f>STDEV(C105:E105)</f>
        <v>0.2433693040925914</v>
      </c>
      <c r="I105" s="158">
        <f>(B105*B4+C105*C4+D105*D4+E105*E4+F105*F4)/SUM(B4:F4)</f>
        <v>0.0467708215549896</v>
      </c>
      <c r="K105" s="158">
        <f>(LN(H105)+LN(H125))/2-LN(K114*K115^5)</f>
        <v>-3.9703806374908077</v>
      </c>
    </row>
    <row r="106" spans="1:11" ht="12.75">
      <c r="A106" s="158" t="s">
        <v>166</v>
      </c>
      <c r="B106" s="158">
        <f>B66*10000/B62</f>
        <v>4.50987239036432</v>
      </c>
      <c r="C106" s="158">
        <f>C66*10000/C62</f>
        <v>5.322378420420497</v>
      </c>
      <c r="D106" s="158">
        <f>D66*10000/D62</f>
        <v>5.369928616157169</v>
      </c>
      <c r="E106" s="158">
        <f>E66*10000/E62</f>
        <v>5.081512076089917</v>
      </c>
      <c r="F106" s="158">
        <f>F66*10000/F62</f>
        <v>14.981794098459451</v>
      </c>
      <c r="G106" s="158">
        <f>AVERAGE(C106:E106)</f>
        <v>5.257939704222528</v>
      </c>
      <c r="H106" s="158">
        <f>STDEV(C106:E106)</f>
        <v>0.1546295128848623</v>
      </c>
      <c r="I106" s="158">
        <f>(B106*B4+C106*C4+D106*D4+E106*E4+F106*F4)/SUM(B4:F4)</f>
        <v>6.452928783552106</v>
      </c>
      <c r="K106" s="158">
        <f>(LN(H106)+LN(H126))/2-LN(K114*K115^6)</f>
        <v>-3.8113334384901902</v>
      </c>
    </row>
    <row r="107" spans="1:11" ht="12.75">
      <c r="A107" s="158" t="s">
        <v>167</v>
      </c>
      <c r="B107" s="158">
        <f>B67*10000/B62</f>
        <v>0.3800484285138911</v>
      </c>
      <c r="C107" s="158">
        <f>C67*10000/C62</f>
        <v>0.2308452545839658</v>
      </c>
      <c r="D107" s="158">
        <f>D67*10000/D62</f>
        <v>0.24100418684727556</v>
      </c>
      <c r="E107" s="158">
        <f>E67*10000/E62</f>
        <v>-0.15656840448447065</v>
      </c>
      <c r="F107" s="158">
        <f>F67*10000/F62</f>
        <v>-0.2696507121305756</v>
      </c>
      <c r="G107" s="158">
        <f>AVERAGE(C107:E107)</f>
        <v>0.1050936789822569</v>
      </c>
      <c r="H107" s="158">
        <f>STDEV(C107:E107)</f>
        <v>0.22666293349221034</v>
      </c>
      <c r="I107" s="158">
        <f>(B107*B4+C107*C4+D107*D4+E107*E4+F107*F4)/SUM(B4:F4)</f>
        <v>0.09453700861663557</v>
      </c>
      <c r="K107" s="158">
        <f>(LN(H107)+LN(H127))/2-LN(K114*K115^7)</f>
        <v>-4.043222632637359</v>
      </c>
    </row>
    <row r="108" spans="1:9" ht="12.75">
      <c r="A108" s="158" t="s">
        <v>168</v>
      </c>
      <c r="B108" s="158">
        <f>B68*10000/B62</f>
        <v>-0.2173689507089749</v>
      </c>
      <c r="C108" s="158">
        <f>C68*10000/C62</f>
        <v>-0.11341557140774323</v>
      </c>
      <c r="D108" s="158">
        <f>D68*10000/D62</f>
        <v>0.03576064330667813</v>
      </c>
      <c r="E108" s="158">
        <f>E68*10000/E62</f>
        <v>-0.028934992727700563</v>
      </c>
      <c r="F108" s="158">
        <f>F68*10000/F62</f>
        <v>-0.3979422090058615</v>
      </c>
      <c r="G108" s="158">
        <f>AVERAGE(C108:E108)</f>
        <v>-0.03552997360958856</v>
      </c>
      <c r="H108" s="158">
        <f>STDEV(C108:E108)</f>
        <v>0.07480645753379275</v>
      </c>
      <c r="I108" s="158">
        <f>(B108*B4+C108*C4+D108*D4+E108*E4+F108*F4)/SUM(B4:F4)</f>
        <v>-0.11030956331592356</v>
      </c>
    </row>
    <row r="109" spans="1:9" ht="12.75">
      <c r="A109" s="158" t="s">
        <v>169</v>
      </c>
      <c r="B109" s="158">
        <f>B69*10000/B62</f>
        <v>0.0022688086979975497</v>
      </c>
      <c r="C109" s="158">
        <f>C69*10000/C62</f>
        <v>-0.024736771166201012</v>
      </c>
      <c r="D109" s="158">
        <f>D69*10000/D62</f>
        <v>0.0001604477226374349</v>
      </c>
      <c r="E109" s="158">
        <f>E69*10000/E62</f>
        <v>-0.0609092597379653</v>
      </c>
      <c r="F109" s="158">
        <f>F69*10000/F62</f>
        <v>-0.07261786641683089</v>
      </c>
      <c r="G109" s="158">
        <f>AVERAGE(C109:E109)</f>
        <v>-0.02849519439384296</v>
      </c>
      <c r="H109" s="158">
        <f>STDEV(C109:E109)</f>
        <v>0.030707842665994273</v>
      </c>
      <c r="I109" s="158">
        <f>(B109*B4+C109*C4+D109*D4+E109*E4+F109*F4)/SUM(B4:F4)</f>
        <v>-0.029971556247049492</v>
      </c>
    </row>
    <row r="110" spans="1:11" ht="12.75">
      <c r="A110" s="158" t="s">
        <v>170</v>
      </c>
      <c r="B110" s="158">
        <f>B70*10000/B62</f>
        <v>-0.2725513871627201</v>
      </c>
      <c r="C110" s="158">
        <f>C70*10000/C62</f>
        <v>0.05149199179773031</v>
      </c>
      <c r="D110" s="158">
        <f>D70*10000/D62</f>
        <v>0.03688237741750588</v>
      </c>
      <c r="E110" s="158">
        <f>E70*10000/E62</f>
        <v>0.04943438364292204</v>
      </c>
      <c r="F110" s="158">
        <f>F70*10000/F62</f>
        <v>-0.24120991633852906</v>
      </c>
      <c r="G110" s="158">
        <f>AVERAGE(C110:E110)</f>
        <v>0.045936250952719415</v>
      </c>
      <c r="H110" s="158">
        <f>STDEV(C110:E110)</f>
        <v>0.007908091256644215</v>
      </c>
      <c r="I110" s="158">
        <f>(B110*B4+C110*C4+D110*D4+E110*E4+F110*F4)/SUM(B4:F4)</f>
        <v>-0.03844698607461884</v>
      </c>
      <c r="K110" s="158">
        <f>EXP(AVERAGE(K103:K107))</f>
        <v>0.019437874384367348</v>
      </c>
    </row>
    <row r="111" spans="1:9" ht="12.75">
      <c r="A111" s="158" t="s">
        <v>171</v>
      </c>
      <c r="B111" s="158">
        <f>B71*10000/B62</f>
        <v>0.1368251142891765</v>
      </c>
      <c r="C111" s="158">
        <f>C71*10000/C62</f>
        <v>0.0375415579032349</v>
      </c>
      <c r="D111" s="158">
        <f>D71*10000/D62</f>
        <v>0.19793433594905838</v>
      </c>
      <c r="E111" s="158">
        <f>E71*10000/E62</f>
        <v>0.05647673870716733</v>
      </c>
      <c r="F111" s="158">
        <f>F71*10000/F62</f>
        <v>-0.059758519963713196</v>
      </c>
      <c r="G111" s="158">
        <f>AVERAGE(C111:E111)</f>
        <v>0.09731754418648687</v>
      </c>
      <c r="H111" s="158">
        <f>STDEV(C111:E111)</f>
        <v>0.08764952570586965</v>
      </c>
      <c r="I111" s="158">
        <f>(B111*B4+C111*C4+D111*D4+E111*E4+F111*F4)/SUM(B4:F4)</f>
        <v>0.08195979417933827</v>
      </c>
    </row>
    <row r="112" spans="1:9" ht="12.75">
      <c r="A112" s="158" t="s">
        <v>172</v>
      </c>
      <c r="B112" s="158">
        <f>B72*10000/B62</f>
        <v>-0.13848889669263167</v>
      </c>
      <c r="C112" s="158">
        <f>C72*10000/C62</f>
        <v>-0.10480156009801736</v>
      </c>
      <c r="D112" s="158">
        <f>D72*10000/D62</f>
        <v>-0.08552361783448473</v>
      </c>
      <c r="E112" s="158">
        <f>E72*10000/E62</f>
        <v>-0.08735928174635987</v>
      </c>
      <c r="F112" s="158">
        <f>F72*10000/F62</f>
        <v>-0.10149127880461495</v>
      </c>
      <c r="G112" s="158">
        <f>AVERAGE(C112:E112)</f>
        <v>-0.09256148655962065</v>
      </c>
      <c r="H112" s="158">
        <f>STDEV(C112:E112)</f>
        <v>0.010639876205499627</v>
      </c>
      <c r="I112" s="158">
        <f>(B112*B4+C112*C4+D112*D4+E112*E4+F112*F4)/SUM(B4:F4)</f>
        <v>-0.10038015187011838</v>
      </c>
    </row>
    <row r="113" spans="1:9" ht="12.75">
      <c r="A113" s="158" t="s">
        <v>173</v>
      </c>
      <c r="B113" s="158">
        <f>B73*10000/B62</f>
        <v>-0.009685360449079288</v>
      </c>
      <c r="C113" s="158">
        <f>C73*10000/C62</f>
        <v>-0.029485912774255316</v>
      </c>
      <c r="D113" s="158">
        <f>D73*10000/D62</f>
        <v>-0.023214989066386322</v>
      </c>
      <c r="E113" s="158">
        <f>E73*10000/E62</f>
        <v>-0.027991632466835944</v>
      </c>
      <c r="F113" s="158">
        <f>F73*10000/F62</f>
        <v>-0.018335377557755418</v>
      </c>
      <c r="G113" s="158">
        <f>AVERAGE(C113:E113)</f>
        <v>-0.02689751143582586</v>
      </c>
      <c r="H113" s="158">
        <f>STDEV(C113:E113)</f>
        <v>0.0032755070844607457</v>
      </c>
      <c r="I113" s="158">
        <f>(B113*B4+C113*C4+D113*D4+E113*E4+F113*F4)/SUM(B4:F4)</f>
        <v>-0.023269454124984306</v>
      </c>
    </row>
    <row r="114" spans="1:11" ht="12.75">
      <c r="A114" s="158" t="s">
        <v>174</v>
      </c>
      <c r="B114" s="158">
        <f>B74*10000/B62</f>
        <v>-0.18731718088630872</v>
      </c>
      <c r="C114" s="158">
        <f>C74*10000/C62</f>
        <v>-0.17916230945381306</v>
      </c>
      <c r="D114" s="158">
        <f>D74*10000/D62</f>
        <v>-0.19142723180892085</v>
      </c>
      <c r="E114" s="158">
        <f>E74*10000/E62</f>
        <v>-0.17531134240103244</v>
      </c>
      <c r="F114" s="158">
        <f>F74*10000/F62</f>
        <v>-0.137491882923443</v>
      </c>
      <c r="G114" s="158">
        <f>AVERAGE(C114:E114)</f>
        <v>-0.18196696122125544</v>
      </c>
      <c r="H114" s="158">
        <f>STDEV(C114:E114)</f>
        <v>0.008416057658089431</v>
      </c>
      <c r="I114" s="158">
        <f>(B114*B4+C114*C4+D114*D4+E114*E4+F114*F4)/SUM(B4:F4)</f>
        <v>-0.1767790171203028</v>
      </c>
      <c r="J114" s="158" t="s">
        <v>192</v>
      </c>
      <c r="K114" s="158">
        <v>285</v>
      </c>
    </row>
    <row r="115" spans="1:11" ht="12.75">
      <c r="A115" s="158" t="s">
        <v>175</v>
      </c>
      <c r="B115" s="158">
        <f>B75*10000/B62</f>
        <v>-0.006281899004605615</v>
      </c>
      <c r="C115" s="158">
        <f>C75*10000/C62</f>
        <v>-0.0042217648127354235</v>
      </c>
      <c r="D115" s="158">
        <f>D75*10000/D62</f>
        <v>-0.0036273745940995617</v>
      </c>
      <c r="E115" s="158">
        <f>E75*10000/E62</f>
        <v>0.002181493388754895</v>
      </c>
      <c r="F115" s="158">
        <f>F75*10000/F62</f>
        <v>0.003947777795466188</v>
      </c>
      <c r="G115" s="158">
        <f>AVERAGE(C115:E115)</f>
        <v>-0.0018892153393600302</v>
      </c>
      <c r="H115" s="158">
        <f>STDEV(C115:E115)</f>
        <v>0.003537842152338876</v>
      </c>
      <c r="I115" s="158">
        <f>(B115*B4+C115*C4+D115*D4+E115*E4+F115*F4)/SUM(B4:F4)</f>
        <v>-0.0017406912989491887</v>
      </c>
      <c r="J115" s="158" t="s">
        <v>193</v>
      </c>
      <c r="K115" s="158">
        <v>0.5536</v>
      </c>
    </row>
    <row r="118" ht="12.75">
      <c r="A118" s="158" t="s">
        <v>158</v>
      </c>
    </row>
    <row r="120" spans="2:9" ht="12.75">
      <c r="B120" s="158" t="s">
        <v>86</v>
      </c>
      <c r="C120" s="158" t="s">
        <v>87</v>
      </c>
      <c r="D120" s="158" t="s">
        <v>88</v>
      </c>
      <c r="E120" s="158" t="s">
        <v>89</v>
      </c>
      <c r="F120" s="158" t="s">
        <v>90</v>
      </c>
      <c r="G120" s="158" t="s">
        <v>160</v>
      </c>
      <c r="H120" s="158" t="s">
        <v>161</v>
      </c>
      <c r="I120" s="158" t="s">
        <v>194</v>
      </c>
    </row>
    <row r="121" spans="1:9" ht="12.75">
      <c r="A121" s="158" t="s">
        <v>176</v>
      </c>
      <c r="B121" s="158">
        <f>B81*10000/B62</f>
        <v>0</v>
      </c>
      <c r="C121" s="158">
        <f>C81*10000/C62</f>
        <v>0</v>
      </c>
      <c r="D121" s="158">
        <f>D81*10000/D62</f>
        <v>0</v>
      </c>
      <c r="E121" s="158">
        <f>E81*10000/E62</f>
        <v>0</v>
      </c>
      <c r="F121" s="158">
        <f>F81*10000/F62</f>
        <v>0</v>
      </c>
      <c r="G121" s="158">
        <f>AVERAGE(C121:E121)</f>
        <v>0</v>
      </c>
      <c r="H121" s="158">
        <f>STDEV(C121:E121)</f>
        <v>0</v>
      </c>
      <c r="I121" s="158">
        <f>(B121*B4+C121*C4+D121*D4+E121*E4+F121*F4)/SUM(B4:F4)</f>
        <v>0</v>
      </c>
    </row>
    <row r="122" spans="1:9" ht="12.75">
      <c r="A122" s="158" t="s">
        <v>177</v>
      </c>
      <c r="B122" s="158">
        <f>B82*10000/B62</f>
        <v>98.41655548874388</v>
      </c>
      <c r="C122" s="158">
        <f>C82*10000/C62</f>
        <v>54.29383778137356</v>
      </c>
      <c r="D122" s="158">
        <f>D82*10000/D62</f>
        <v>-6.963487384822473</v>
      </c>
      <c r="E122" s="158">
        <f>E82*10000/E62</f>
        <v>-46.82279590948704</v>
      </c>
      <c r="F122" s="158">
        <f>F82*10000/F62</f>
        <v>-107.95899814643988</v>
      </c>
      <c r="G122" s="158">
        <f>AVERAGE(C122:E122)</f>
        <v>0.1691848290213495</v>
      </c>
      <c r="H122" s="158">
        <f>STDEV(C122:E122)</f>
        <v>50.93426805133776</v>
      </c>
      <c r="I122" s="158">
        <f>(B122*B4+C122*C4+D122*D4+E122*E4+F122*F4)/SUM(B4:F4)</f>
        <v>-0.1482276572769594</v>
      </c>
    </row>
    <row r="123" spans="1:9" ht="12.75">
      <c r="A123" s="158" t="s">
        <v>178</v>
      </c>
      <c r="B123" s="158">
        <f>B83*10000/B62</f>
        <v>-2.727261373745621</v>
      </c>
      <c r="C123" s="158">
        <f>C83*10000/C62</f>
        <v>-1.3933457420772244</v>
      </c>
      <c r="D123" s="158">
        <f>D83*10000/D62</f>
        <v>0.7018817247623436</v>
      </c>
      <c r="E123" s="158">
        <f>E83*10000/E62</f>
        <v>-0.8214890939914811</v>
      </c>
      <c r="F123" s="158">
        <f>F83*10000/F62</f>
        <v>5.824760221756163</v>
      </c>
      <c r="G123" s="158">
        <f>AVERAGE(C123:E123)</f>
        <v>-0.5043177037687873</v>
      </c>
      <c r="H123" s="158">
        <f>STDEV(C123:E123)</f>
        <v>1.08302483929575</v>
      </c>
      <c r="I123" s="158">
        <f>(B123*B4+C123*C4+D123*D4+E123*E4+F123*F4)/SUM(B4:F4)</f>
        <v>0.023100495189228142</v>
      </c>
    </row>
    <row r="124" spans="1:9" ht="12.75">
      <c r="A124" s="158" t="s">
        <v>179</v>
      </c>
      <c r="B124" s="158">
        <f>B84*10000/B62</f>
        <v>-0.6125599447520673</v>
      </c>
      <c r="C124" s="158">
        <f>C84*10000/C62</f>
        <v>-1.9510965418022916</v>
      </c>
      <c r="D124" s="158">
        <f>D84*10000/D62</f>
        <v>-0.4833897577987342</v>
      </c>
      <c r="E124" s="158">
        <f>E84*10000/E62</f>
        <v>1.3853784319321567</v>
      </c>
      <c r="F124" s="158">
        <f>F84*10000/F62</f>
        <v>1.1686299449232387</v>
      </c>
      <c r="G124" s="158">
        <f>AVERAGE(C124:E124)</f>
        <v>-0.34970262255628976</v>
      </c>
      <c r="H124" s="158">
        <f>STDEV(C124:E124)</f>
        <v>1.6722501308674103</v>
      </c>
      <c r="I124" s="158">
        <f>(B124*B4+C124*C4+D124*D4+E124*E4+F124*F4)/SUM(B4:F4)</f>
        <v>-0.18437099151421713</v>
      </c>
    </row>
    <row r="125" spans="1:9" ht="12.75">
      <c r="A125" s="158" t="s">
        <v>180</v>
      </c>
      <c r="B125" s="158">
        <f>B85*10000/B62</f>
        <v>0.06151647033784837</v>
      </c>
      <c r="C125" s="158">
        <f>C85*10000/C62</f>
        <v>-0.5568576690139766</v>
      </c>
      <c r="D125" s="158">
        <f>D85*10000/D62</f>
        <v>0.05372019758040406</v>
      </c>
      <c r="E125" s="158">
        <f>E85*10000/E62</f>
        <v>-0.07872089101087315</v>
      </c>
      <c r="F125" s="158">
        <f>F85*10000/F62</f>
        <v>-0.4092153976546316</v>
      </c>
      <c r="G125" s="158">
        <f>AVERAGE(C125:E125)</f>
        <v>-0.19395278748148193</v>
      </c>
      <c r="H125" s="158">
        <f>STDEV(C125:E125)</f>
        <v>0.32118549977683636</v>
      </c>
      <c r="I125" s="158">
        <f>(B125*B4+C125*C4+D125*D4+E125*E4+F125*F4)/SUM(B4:F4)</f>
        <v>-0.1860132825610577</v>
      </c>
    </row>
    <row r="126" spans="1:9" ht="12.75">
      <c r="A126" s="158" t="s">
        <v>181</v>
      </c>
      <c r="B126" s="158">
        <f>B86*10000/B62</f>
        <v>0.6184470902198782</v>
      </c>
      <c r="C126" s="158">
        <f>C86*10000/C62</f>
        <v>0.018262228361327976</v>
      </c>
      <c r="D126" s="158">
        <f>D86*10000/D62</f>
        <v>0.0470079751828798</v>
      </c>
      <c r="E126" s="158">
        <f>E86*10000/E62</f>
        <v>0.40062616059743694</v>
      </c>
      <c r="F126" s="158">
        <f>F86*10000/F62</f>
        <v>1.0703673154409592</v>
      </c>
      <c r="G126" s="158">
        <f>AVERAGE(C126:E126)</f>
        <v>0.1552987880472149</v>
      </c>
      <c r="H126" s="158">
        <f>STDEV(C126:E126)</f>
        <v>0.21294534341440474</v>
      </c>
      <c r="I126" s="158">
        <f>(B126*B4+C126*C4+D126*D4+E126*E4+F126*F4)/SUM(B4:F4)</f>
        <v>0.3446488774987562</v>
      </c>
    </row>
    <row r="127" spans="1:9" ht="12.75">
      <c r="A127" s="158" t="s">
        <v>182</v>
      </c>
      <c r="B127" s="158">
        <f>B87*10000/B62</f>
        <v>0.2572834824360768</v>
      </c>
      <c r="C127" s="158">
        <f>C87*10000/C62</f>
        <v>-0.04431327780624018</v>
      </c>
      <c r="D127" s="158">
        <f>D87*10000/D62</f>
        <v>-0.09873705690904853</v>
      </c>
      <c r="E127" s="158">
        <f>E87*10000/E62</f>
        <v>-0.06010085058957403</v>
      </c>
      <c r="F127" s="158">
        <f>F87*10000/F62</f>
        <v>0.428416877939663</v>
      </c>
      <c r="G127" s="158">
        <f>AVERAGE(C127:E127)</f>
        <v>-0.06771706176828758</v>
      </c>
      <c r="H127" s="158">
        <f>STDEV(C127:E127)</f>
        <v>0.02799985602636002</v>
      </c>
      <c r="I127" s="158">
        <f>(B127*B4+C127*C4+D127*D4+E127*E4+F127*F4)/SUM(B4:F4)</f>
        <v>0.045609286904615715</v>
      </c>
    </row>
    <row r="128" spans="1:9" ht="12.75">
      <c r="A128" s="158" t="s">
        <v>183</v>
      </c>
      <c r="B128" s="158">
        <f>B88*10000/B62</f>
        <v>-0.06768674617967371</v>
      </c>
      <c r="C128" s="158">
        <f>C88*10000/C62</f>
        <v>-0.19016394354762575</v>
      </c>
      <c r="D128" s="158">
        <f>D88*10000/D62</f>
        <v>0.057470936934762545</v>
      </c>
      <c r="E128" s="158">
        <f>E88*10000/E62</f>
        <v>0.19458709760008933</v>
      </c>
      <c r="F128" s="158">
        <f>F88*10000/F62</f>
        <v>0.14877616885317596</v>
      </c>
      <c r="G128" s="158">
        <f>AVERAGE(C128:E128)</f>
        <v>0.020631363662408708</v>
      </c>
      <c r="H128" s="158">
        <f>STDEV(C128:E128)</f>
        <v>0.19500309365553545</v>
      </c>
      <c r="I128" s="158">
        <f>(B128*B4+C128*C4+D128*D4+E128*E4+F128*F4)/SUM(B4:F4)</f>
        <v>0.025041942073109006</v>
      </c>
    </row>
    <row r="129" spans="1:9" ht="12.75">
      <c r="A129" s="158" t="s">
        <v>184</v>
      </c>
      <c r="B129" s="158">
        <f>B89*10000/B62</f>
        <v>0.10329906678980749</v>
      </c>
      <c r="C129" s="158">
        <f>C89*10000/C62</f>
        <v>0.007946730529224316</v>
      </c>
      <c r="D129" s="158">
        <f>D89*10000/D62</f>
        <v>0.009715715539270423</v>
      </c>
      <c r="E129" s="158">
        <f>E89*10000/E62</f>
        <v>-0.004437166357075195</v>
      </c>
      <c r="F129" s="158">
        <f>F89*10000/F62</f>
        <v>0.04759097105406081</v>
      </c>
      <c r="G129" s="158">
        <f>AVERAGE(C129:E129)</f>
        <v>0.004408426570473182</v>
      </c>
      <c r="H129" s="158">
        <f>STDEV(C129:E129)</f>
        <v>0.007711401472583461</v>
      </c>
      <c r="I129" s="158">
        <f>(B129*B4+C129*C4+D129*D4+E129*E4+F129*F4)/SUM(B4:F4)</f>
        <v>0.02445013987079376</v>
      </c>
    </row>
    <row r="130" spans="1:9" ht="12.75">
      <c r="A130" s="158" t="s">
        <v>185</v>
      </c>
      <c r="B130" s="158">
        <f>B90*10000/B62</f>
        <v>-0.09096951587982914</v>
      </c>
      <c r="C130" s="158">
        <f>C90*10000/C62</f>
        <v>0.017585231188557107</v>
      </c>
      <c r="D130" s="158">
        <f>D90*10000/D62</f>
        <v>-0.04817062684293992</v>
      </c>
      <c r="E130" s="158">
        <f>E90*10000/E62</f>
        <v>-0.03906906718485348</v>
      </c>
      <c r="F130" s="158">
        <f>F90*10000/F62</f>
        <v>0.17077982975693148</v>
      </c>
      <c r="G130" s="158">
        <f>AVERAGE(C130:E130)</f>
        <v>-0.02321815427974543</v>
      </c>
      <c r="H130" s="158">
        <f>STDEV(C130:E130)</f>
        <v>0.03562859520537666</v>
      </c>
      <c r="I130" s="158">
        <f>(B130*B4+C130*C4+D130*D4+E130*E4+F130*F4)/SUM(B4:F4)</f>
        <v>-0.0069874570080870144</v>
      </c>
    </row>
    <row r="131" spans="1:9" ht="12.75">
      <c r="A131" s="158" t="s">
        <v>186</v>
      </c>
      <c r="B131" s="158">
        <f>B91*10000/B62</f>
        <v>0.2691179705752576</v>
      </c>
      <c r="C131" s="158">
        <f>C91*10000/C62</f>
        <v>0.19332256380335378</v>
      </c>
      <c r="D131" s="158">
        <f>D91*10000/D62</f>
        <v>0.10778236867845661</v>
      </c>
      <c r="E131" s="158">
        <f>E91*10000/E62</f>
        <v>0.15799735791941408</v>
      </c>
      <c r="F131" s="158">
        <f>F91*10000/F62</f>
        <v>0.19481864539040253</v>
      </c>
      <c r="G131" s="158">
        <f>AVERAGE(C131:E131)</f>
        <v>0.15303409680040814</v>
      </c>
      <c r="H131" s="158">
        <f>STDEV(C131:E131)</f>
        <v>0.04298554078062704</v>
      </c>
      <c r="I131" s="158">
        <f>(B131*B4+C131*C4+D131*D4+E131*E4+F131*F4)/SUM(B4:F4)</f>
        <v>0.17537169928912724</v>
      </c>
    </row>
    <row r="132" spans="1:9" ht="12.75">
      <c r="A132" s="158" t="s">
        <v>187</v>
      </c>
      <c r="B132" s="158">
        <f>B92*10000/B62</f>
        <v>0.017147284313795398</v>
      </c>
      <c r="C132" s="158">
        <f>C92*10000/C62</f>
        <v>-0.011763402962761155</v>
      </c>
      <c r="D132" s="158">
        <f>D92*10000/D62</f>
        <v>0.11505554573915676</v>
      </c>
      <c r="E132" s="158">
        <f>E92*10000/E62</f>
        <v>0.03685616918653535</v>
      </c>
      <c r="F132" s="158">
        <f>F92*10000/F62</f>
        <v>-0.02285358583165193</v>
      </c>
      <c r="G132" s="158">
        <f>AVERAGE(C132:E132)</f>
        <v>0.04671610398764365</v>
      </c>
      <c r="H132" s="158">
        <f>STDEV(C132:E132)</f>
        <v>0.06398183471249087</v>
      </c>
      <c r="I132" s="158">
        <f>(B132*B4+C132*C4+D132*D4+E132*E4+F132*F4)/SUM(B4:F4)</f>
        <v>0.03312505912100562</v>
      </c>
    </row>
    <row r="133" spans="1:9" ht="12.75">
      <c r="A133" s="158" t="s">
        <v>188</v>
      </c>
      <c r="B133" s="158">
        <f>B93*10000/B62</f>
        <v>-0.09108301342495967</v>
      </c>
      <c r="C133" s="158">
        <f>C93*10000/C62</f>
        <v>-0.09949230555986623</v>
      </c>
      <c r="D133" s="158">
        <f>D93*10000/D62</f>
        <v>-0.09680218220057252</v>
      </c>
      <c r="E133" s="158">
        <f>E93*10000/E62</f>
        <v>-0.09931674720480836</v>
      </c>
      <c r="F133" s="158">
        <f>F93*10000/F62</f>
        <v>-0.08819515790248415</v>
      </c>
      <c r="G133" s="158">
        <f>AVERAGE(C133:E133)</f>
        <v>-0.09853707832174903</v>
      </c>
      <c r="H133" s="158">
        <f>STDEV(C133:E133)</f>
        <v>0.0015050261118870214</v>
      </c>
      <c r="I133" s="158">
        <f>(B133*B4+C133*C4+D133*D4+E133*E4+F133*F4)/SUM(B4:F4)</f>
        <v>-0.09607703103043605</v>
      </c>
    </row>
    <row r="134" spans="1:9" ht="12.75">
      <c r="A134" s="158" t="s">
        <v>189</v>
      </c>
      <c r="B134" s="158">
        <f>B94*10000/B62</f>
        <v>-0.0313666323121165</v>
      </c>
      <c r="C134" s="158">
        <f>C94*10000/C62</f>
        <v>-0.00838271214427632</v>
      </c>
      <c r="D134" s="158">
        <f>D94*10000/D62</f>
        <v>0.0012412423477115514</v>
      </c>
      <c r="E134" s="158">
        <f>E94*10000/E62</f>
        <v>0.008020581842101021</v>
      </c>
      <c r="F134" s="158">
        <f>F94*10000/F62</f>
        <v>-0.01853786565537438</v>
      </c>
      <c r="G134" s="158">
        <f>AVERAGE(C134:E134)</f>
        <v>0.0002930373485120841</v>
      </c>
      <c r="H134" s="158">
        <f>STDEV(C134:E134)</f>
        <v>0.008242653270716953</v>
      </c>
      <c r="I134" s="158">
        <f>(B134*B4+C134*C4+D134*D4+E134*E4+F134*F4)/SUM(B4:F4)</f>
        <v>-0.0067949720017035425</v>
      </c>
    </row>
    <row r="135" spans="1:9" ht="12.75">
      <c r="A135" s="158" t="s">
        <v>190</v>
      </c>
      <c r="B135" s="158">
        <f>B95*10000/B62</f>
        <v>0.0022007909411745786</v>
      </c>
      <c r="C135" s="158">
        <f>C95*10000/C62</f>
        <v>-0.002724372702231495</v>
      </c>
      <c r="D135" s="158">
        <f>D95*10000/D62</f>
        <v>0.0033297479556043644</v>
      </c>
      <c r="E135" s="158">
        <f>E95*10000/E62</f>
        <v>1.4919611735128972E-05</v>
      </c>
      <c r="F135" s="158">
        <f>F95*10000/F62</f>
        <v>0.005933107618288722</v>
      </c>
      <c r="G135" s="158">
        <f>AVERAGE(C135:E135)</f>
        <v>0.00020676495503599952</v>
      </c>
      <c r="H135" s="158">
        <f>STDEV(C135:E135)</f>
        <v>0.003031616352990331</v>
      </c>
      <c r="I135" s="158">
        <f>(B135*B4+C135*C4+D135*D4+E135*E4+F135*F4)/SUM(B4:F4)</f>
        <v>0.0012610640022115635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2003-03-28T09:29:37Z</cp:lastPrinted>
  <dcterms:created xsi:type="dcterms:W3CDTF">1999-06-17T15:15:05Z</dcterms:created>
  <dcterms:modified xsi:type="dcterms:W3CDTF">2003-09-26T12:37:46Z</dcterms:modified>
  <cp:category/>
  <cp:version/>
  <cp:contentType/>
  <cp:contentStatus/>
</cp:coreProperties>
</file>