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29_pos1ap2" sheetId="2" r:id="rId2"/>
    <sheet name="HCMQAP029_pos2ap2" sheetId="3" r:id="rId3"/>
    <sheet name="HCMQAP029_pos3ap2" sheetId="4" r:id="rId4"/>
    <sheet name="HCMQAP029_pos4ap2" sheetId="5" r:id="rId5"/>
    <sheet name="HCMQAP029_pos5ap2" sheetId="6" r:id="rId6"/>
    <sheet name="Lmag_hcmqap" sheetId="7" r:id="rId7"/>
    <sheet name="Result_HCMQAP" sheetId="8" r:id="rId8"/>
  </sheets>
  <definedNames>
    <definedName name="_xlnm.Print_Area" localSheetId="1">'HCMQAP029_pos1ap2'!$A$1:$N$28</definedName>
    <definedName name="_xlnm.Print_Area" localSheetId="2">'HCMQAP029_pos2ap2'!$A$1:$N$28</definedName>
    <definedName name="_xlnm.Print_Area" localSheetId="3">'HCMQAP029_pos3ap2'!$A$1:$N$28</definedName>
    <definedName name="_xlnm.Print_Area" localSheetId="4">'HCMQAP029_pos4ap2'!$A$1:$N$28</definedName>
    <definedName name="_xlnm.Print_Area" localSheetId="5">'HCMQAP029_pos5ap2'!$A$1:$N$28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<sst xmlns="http://schemas.openxmlformats.org/spreadsheetml/2006/main" count="520" uniqueCount="193">
  <si>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</si>
  <si>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</si>
  <si>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</si>
  <si>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</si>
  <si>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</si>
  <si>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</si>
  <si>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</si>
  <si>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</si>
  <si>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</si>
  <si>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</si>
  <si>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</si>
  <si>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</si>
  <si>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</si>
  <si>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</si>
  <si>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</si>
  <si>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hcmqap029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</si>
  <si>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</si>
  <si>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</si>
  <si>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</si>
  <si>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</si>
  <si>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</si>
  <si>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</si>
  <si>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</si>
  <si>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</si>
  <si>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</si>
  <si>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</si>
  <si>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</si>
  <si>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</si>
  <si>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</si>
  <si>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</si>
  <si>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</si>
  <si>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</si>
  <si>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</si>
  <si>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</si>
  <si>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</si>
  <si>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</si>
  <si>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</si>
  <si>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</si>
  <si>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</si>
  <si>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</si>
  <si>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</si>
  <si>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</si>
  <si>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</si>
  <si>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</si>
  <si>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</si>
  <si>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</si>
  <si>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</si>
  <si>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</si>
  <si>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</si>
  <si>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</si>
  <si>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</si>
  <si>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</si>
  <si>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</si>
  <si>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</si>
  <si>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</si>
  <si>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</si>
  <si>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avec nouveau bloc moteur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</si>
  <si>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</si>
  <si>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</si>
  <si>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</si>
  <si>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</si>
  <si>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</si>
  <si>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</si>
  <si>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</si>
  <si>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</si>
  <si>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</si>
  <si>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</si>
  <si>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</si>
  <si>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</si>
  <si>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HCMQAP029_pos1ap2</t>
  </si>
  <si>
    <t>27/03/2003</t>
  </si>
  <si>
    <t>±12.5</t>
  </si>
  <si>
    <t>THCMQAP029_pos1ap2.xls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</si>
  <si>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</si>
  <si>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HCMQAP029_pos2ap2</t>
  </si>
  <si>
    <t>THCMQAP029_pos2ap2.xls</t>
  </si>
  <si>
    <t>HCMQAP029_pos3ap2</t>
  </si>
  <si>
    <t>THCMQAP029_pos3ap2.xls</t>
  </si>
  <si>
    <t>HCMQAP029_pos4ap2</t>
  </si>
  <si>
    <t>THCMQAP029_pos4ap2.xls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</si>
  <si>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</si>
  <si>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HCMQAP029_pos5ap2</t>
  </si>
  <si>
    <t>THCMQAP029_pos5ap2.xls</t>
  </si>
  <si>
    <t>Sommaire : Valeurs intégrales calculées avec les fichiers: HCMQAP029_pos1ap2+HCMQAP029_pos2ap2+HCMQAP029_pos3ap2+HCMQAP029_pos4ap2+HCMQAP029_pos5ap2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</si>
  <si>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</si>
  <si>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</si>
  <si>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</si>
  <si>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</si>
  <si>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</si>
  <si>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</si>
  <si>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</si>
  <si>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</si>
  <si>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</si>
  <si>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</si>
  <si>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</si>
  <si>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</si>
  <si>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</si>
  <si>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</si>
  <si>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</si>
  <si>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</si>
  <si>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</si>
  <si>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</si>
  <si>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</si>
  <si>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</si>
  <si>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</si>
  <si>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</si>
  <si>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</si>
  <si>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</si>
  <si>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</si>
  <si>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</si>
  <si>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</si>
  <si>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</si>
  <si>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</si>
  <si>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</si>
  <si>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</si>
  <si>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</si>
  <si>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</si>
  <si>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</si>
  <si>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</si>
  <si>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</si>
  <si>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</si>
  <si>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</si>
  <si>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</si>
  <si>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</si>
  <si>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</si>
  <si>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</si>
  <si>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</si>
  <si>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</si>
  <si>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</si>
  <si>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Thu 27/03/2003       15:23:44</t>
  </si>
  <si>
    <t>LISSNER</t>
  </si>
  <si>
    <t>HCMQAP029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</si>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</sst>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374849"/>
        <c:axId val="53264778"/>
      </c:lineChart>
      <c:catAx>
        <c:axId val="13374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33748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133350</xdr:rowOff>
    </xdr:from>
    <xdr:to>
      <xdr:col>6</xdr:col>
      <xdr:colOff>742950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42875" y="59531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1</v>
      </c>
      <c r="F2" s="26"/>
      <c r="G2" s="26" t="s">
        <v>69</v>
      </c>
      <c r="H2" s="25">
        <v>1554</v>
      </c>
      <c r="I2" s="27" t="s">
        <v>72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1554</v>
      </c>
      <c r="I3" s="27" t="s">
        <v>75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76</v>
      </c>
      <c r="H4" s="25">
        <v>1554</v>
      </c>
      <c r="I4" s="27" t="s">
        <v>77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78</v>
      </c>
      <c r="H5" s="25">
        <v>1554</v>
      </c>
      <c r="I5" s="27" t="s">
        <v>79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5</v>
      </c>
      <c r="F6" s="26"/>
      <c r="G6" s="26" t="s">
        <v>81</v>
      </c>
      <c r="H6" s="25">
        <v>1554</v>
      </c>
      <c r="I6" s="27" t="s">
        <v>82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7.070896E-06</v>
      </c>
      <c r="L2" s="54">
        <v>1.797265396484229E-07</v>
      </c>
      <c r="M2" s="54">
        <v>0.00015364544</v>
      </c>
      <c r="N2" s="55">
        <v>8.599239152571852E-08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-3.1297412E-05</v>
      </c>
      <c r="L3" s="54">
        <v>1.335369296711446E-07</v>
      </c>
      <c r="M3" s="54">
        <v>1.5016959999999998E-05</v>
      </c>
      <c r="N3" s="55">
        <v>1.0454887565155027E-07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-0.0022554989302615742</v>
      </c>
      <c r="L4" s="54">
        <v>-3.7813613029607293E-06</v>
      </c>
      <c r="M4" s="54">
        <v>6.783243394275483E-08</v>
      </c>
      <c r="N4" s="55">
        <v>0.8382530599999999</v>
      </c>
    </row>
    <row r="5" spans="1:14" ht="15" customHeight="1" thickBot="1">
      <c r="A5" t="s">
        <v>18</v>
      </c>
      <c r="B5" s="58">
        <v>37707.619305555556</v>
      </c>
      <c r="D5" s="59"/>
      <c r="E5" s="60" t="s">
        <v>60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3.5638543999999994</v>
      </c>
      <c r="E8" s="77">
        <v>0.011024784076998868</v>
      </c>
      <c r="F8" s="77">
        <v>-1.1590867</v>
      </c>
      <c r="G8" s="77">
        <v>0.013048297692050645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-1.8308373</v>
      </c>
      <c r="E9" s="79">
        <v>0.02935504382146549</v>
      </c>
      <c r="F9" s="79">
        <v>1.560951</v>
      </c>
      <c r="G9" s="79">
        <v>0.014057174193267023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-0.12300878000000001</v>
      </c>
      <c r="E10" s="79">
        <v>0.008749643191901937</v>
      </c>
      <c r="F10" s="83">
        <v>-3.7169987</v>
      </c>
      <c r="G10" s="79">
        <v>0.009930696615159215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4.1726301999999995</v>
      </c>
      <c r="E11" s="77">
        <v>0.006693780027747808</v>
      </c>
      <c r="F11" s="77">
        <v>0.52997489</v>
      </c>
      <c r="G11" s="77">
        <v>0.015466577837758544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0.36368842</v>
      </c>
      <c r="E12" s="79">
        <v>0.010286473742472425</v>
      </c>
      <c r="F12" s="79">
        <v>-0.043523158</v>
      </c>
      <c r="G12" s="79">
        <v>0.0025638112147379584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22.96753</v>
      </c>
      <c r="D13" s="82">
        <v>0.11699682200000001</v>
      </c>
      <c r="E13" s="79">
        <v>0.00908415828184066</v>
      </c>
      <c r="F13" s="83">
        <v>0.48533421</v>
      </c>
      <c r="G13" s="79">
        <v>0.006112605483623607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-0.0439431205</v>
      </c>
      <c r="E14" s="79">
        <v>0.0036022410415341858</v>
      </c>
      <c r="F14" s="79">
        <v>0.36685848</v>
      </c>
      <c r="G14" s="79">
        <v>0.006415706824317826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-0.32013725</v>
      </c>
      <c r="E15" s="77">
        <v>0.005255639957038124</v>
      </c>
      <c r="F15" s="77">
        <v>-0.0097363343</v>
      </c>
      <c r="G15" s="77">
        <v>0.0034737154927144145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0.08583397900000002</v>
      </c>
      <c r="E16" s="79">
        <v>0.003982225538260072</v>
      </c>
      <c r="F16" s="79">
        <v>-0.110014784</v>
      </c>
      <c r="G16" s="79">
        <v>0.002873557416380329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-0.2329999953508377</v>
      </c>
      <c r="D17" s="86">
        <v>0.23269297</v>
      </c>
      <c r="E17" s="79">
        <v>0.003181403505938227</v>
      </c>
      <c r="F17" s="79">
        <v>0.0420922185</v>
      </c>
      <c r="G17" s="79">
        <v>0.0027598432093056055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132.2429962158203</v>
      </c>
      <c r="D18" s="82">
        <v>0.0023210735</v>
      </c>
      <c r="E18" s="79">
        <v>0.001878366338673742</v>
      </c>
      <c r="F18" s="83">
        <v>0.2111602</v>
      </c>
      <c r="G18" s="79">
        <v>0.0031015470225358942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-0.41100001335144043</v>
      </c>
      <c r="D19" s="86">
        <v>-0.18239321</v>
      </c>
      <c r="E19" s="79">
        <v>0.0013225710035388119</v>
      </c>
      <c r="F19" s="79">
        <v>-0.00541470874</v>
      </c>
      <c r="G19" s="79">
        <v>0.002111541607939613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0.055316500000000005</v>
      </c>
      <c r="D20" s="88">
        <v>0.00535999209</v>
      </c>
      <c r="E20" s="89">
        <v>0.0018063985210463008</v>
      </c>
      <c r="F20" s="89">
        <v>-0.003712849388</v>
      </c>
      <c r="G20" s="89">
        <v>0.0009930693043539304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1.1579415999999998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0.04802840306978313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-2.2555021</v>
      </c>
      <c r="I25" s="101" t="s">
        <v>49</v>
      </c>
      <c r="J25" s="102"/>
      <c r="K25" s="101"/>
      <c r="L25" s="104">
        <v>4.206152181029895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3.7476045899369166</v>
      </c>
      <c r="I26" s="106" t="s">
        <v>53</v>
      </c>
      <c r="J26" s="107"/>
      <c r="K26" s="106"/>
      <c r="L26" s="109">
        <v>0.3202852713490957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HCMQAP029_pos1ap2res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8.3175462E-05</v>
      </c>
      <c r="L2" s="54">
        <v>3.327655297743175E-07</v>
      </c>
      <c r="M2" s="54">
        <v>0.00022173293</v>
      </c>
      <c r="N2" s="55">
        <v>3.1080618653100395E-07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-2.8730977999999993E-05</v>
      </c>
      <c r="L3" s="54">
        <v>1.2113314726453872E-07</v>
      </c>
      <c r="M3" s="54">
        <v>1.3311009999999999E-05</v>
      </c>
      <c r="N3" s="55">
        <v>1.763197731395941E-07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-0.003760142498090129</v>
      </c>
      <c r="L4" s="54">
        <v>2.84201426197797E-05</v>
      </c>
      <c r="M4" s="54">
        <v>5.3719998787597036E-08</v>
      </c>
      <c r="N4" s="55">
        <v>-3.7790591</v>
      </c>
    </row>
    <row r="5" spans="1:14" ht="15" customHeight="1" thickBot="1">
      <c r="A5" t="s">
        <v>18</v>
      </c>
      <c r="B5" s="58">
        <v>37707.62415509259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3.0116712</v>
      </c>
      <c r="E8" s="77">
        <v>0.0037741610672495985</v>
      </c>
      <c r="F8" s="77">
        <v>-2.2238349000000004</v>
      </c>
      <c r="G8" s="77">
        <v>0.006617748910188962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-0.99307458</v>
      </c>
      <c r="E9" s="79">
        <v>0.021528051893954667</v>
      </c>
      <c r="F9" s="83">
        <v>3.1028693</v>
      </c>
      <c r="G9" s="79">
        <v>0.011629194041704139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-1.01818634</v>
      </c>
      <c r="E10" s="79">
        <v>0.009098815960091456</v>
      </c>
      <c r="F10" s="83">
        <v>-3.2498023</v>
      </c>
      <c r="G10" s="79">
        <v>0.005784196699827624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4.0615445</v>
      </c>
      <c r="E11" s="77">
        <v>0.005320568616304108</v>
      </c>
      <c r="F11" s="77">
        <v>0.27350456</v>
      </c>
      <c r="G11" s="77">
        <v>0.006181907245617548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0.25292686999999997</v>
      </c>
      <c r="E12" s="79">
        <v>0.00645685262319043</v>
      </c>
      <c r="F12" s="79">
        <v>-0.24812083000000001</v>
      </c>
      <c r="G12" s="79">
        <v>0.0016540772356827792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22.86377</v>
      </c>
      <c r="D13" s="82">
        <v>0.00690851749</v>
      </c>
      <c r="E13" s="79">
        <v>0.003249082216533893</v>
      </c>
      <c r="F13" s="79">
        <v>0.26838323000000003</v>
      </c>
      <c r="G13" s="79">
        <v>0.0033025802805688176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0.0024060649</v>
      </c>
      <c r="E14" s="79">
        <v>0.003154941322229947</v>
      </c>
      <c r="F14" s="79">
        <v>0.0554862655</v>
      </c>
      <c r="G14" s="79">
        <v>0.00278771828186569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-0.094052205</v>
      </c>
      <c r="E15" s="77">
        <v>0.0020770855345342075</v>
      </c>
      <c r="F15" s="77">
        <v>0.05840896600000001</v>
      </c>
      <c r="G15" s="77">
        <v>0.0017800523263750208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-0.025044647000000003</v>
      </c>
      <c r="E16" s="79">
        <v>0.0011079788250936463</v>
      </c>
      <c r="F16" s="79">
        <v>-0.071461176</v>
      </c>
      <c r="G16" s="79">
        <v>0.0030012796001094868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0.41999998688697815</v>
      </c>
      <c r="D17" s="82">
        <v>0.14244090999999998</v>
      </c>
      <c r="E17" s="79">
        <v>0.002990329525387755</v>
      </c>
      <c r="F17" s="79">
        <v>-0.08188895599999998</v>
      </c>
      <c r="G17" s="79">
        <v>0.0012056574476507788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5.59499979019165</v>
      </c>
      <c r="D18" s="82">
        <v>0.051970015</v>
      </c>
      <c r="E18" s="79">
        <v>0.0006472164918636053</v>
      </c>
      <c r="F18" s="83">
        <v>0.17060701000000003</v>
      </c>
      <c r="G18" s="79">
        <v>0.0012118411073200935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0.22200000286102295</v>
      </c>
      <c r="D19" s="86">
        <v>-0.16888588</v>
      </c>
      <c r="E19" s="79">
        <v>0.0017951178183076583</v>
      </c>
      <c r="F19" s="79">
        <v>0.0016845432400000003</v>
      </c>
      <c r="G19" s="79">
        <v>0.0008294362705389545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0.36847430000000003</v>
      </c>
      <c r="D20" s="88">
        <v>0.00500213561</v>
      </c>
      <c r="E20" s="89">
        <v>0.0007547588600388593</v>
      </c>
      <c r="F20" s="89">
        <v>-0.000817259655</v>
      </c>
      <c r="G20" s="89">
        <v>0.0011830039896103615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1.0052467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-0.2165243198507762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-3.7602499</v>
      </c>
      <c r="I25" s="101" t="s">
        <v>49</v>
      </c>
      <c r="J25" s="102"/>
      <c r="K25" s="101"/>
      <c r="L25" s="104">
        <v>4.070742987443575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3.743742122444794</v>
      </c>
      <c r="I26" s="106" t="s">
        <v>53</v>
      </c>
      <c r="J26" s="107"/>
      <c r="K26" s="106"/>
      <c r="L26" s="109">
        <v>0.11071325383417822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HCMQAP029_pos2ap2res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-1.4794475800000002E-05</v>
      </c>
      <c r="L2" s="54">
        <v>2.7367960278578596E-06</v>
      </c>
      <c r="M2" s="54">
        <v>0.00017515546</v>
      </c>
      <c r="N2" s="55">
        <v>8.036010082163393E-07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-2.8209416199999998E-05</v>
      </c>
      <c r="L3" s="54">
        <v>8.055725292026038E-07</v>
      </c>
      <c r="M3" s="54">
        <v>1.1075879999999997E-05</v>
      </c>
      <c r="N3" s="55">
        <v>2.548762397713489E-07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-0.0037593294440430446</v>
      </c>
      <c r="L4" s="54">
        <v>5.2154103467091444E-05</v>
      </c>
      <c r="M4" s="54">
        <v>5.4875806935695524E-08</v>
      </c>
      <c r="N4" s="55">
        <v>-6.9361782000000005</v>
      </c>
    </row>
    <row r="5" spans="1:14" ht="15" customHeight="1" thickBot="1">
      <c r="A5" t="s">
        <v>18</v>
      </c>
      <c r="B5" s="58">
        <v>37707.62877314815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3.1407642000000005</v>
      </c>
      <c r="E8" s="77">
        <v>0.016891311543454007</v>
      </c>
      <c r="F8" s="77">
        <v>-0.38068932</v>
      </c>
      <c r="G8" s="77">
        <v>0.013946446452290163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-0.6249514800000001</v>
      </c>
      <c r="E9" s="79">
        <v>0.012480273342299501</v>
      </c>
      <c r="F9" s="79">
        <v>2.0846199</v>
      </c>
      <c r="G9" s="79">
        <v>0.03036634744484262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-0.34801685</v>
      </c>
      <c r="E10" s="79">
        <v>0.0344253815046982</v>
      </c>
      <c r="F10" s="79">
        <v>-2.2455663</v>
      </c>
      <c r="G10" s="79">
        <v>0.013452341114422063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4.729741499999999</v>
      </c>
      <c r="E11" s="77">
        <v>0.005630160078124732</v>
      </c>
      <c r="F11" s="77">
        <v>0.23291415</v>
      </c>
      <c r="G11" s="77">
        <v>0.005459489022519097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0.26195424999999994</v>
      </c>
      <c r="E12" s="79">
        <v>0.00302420952696896</v>
      </c>
      <c r="F12" s="79">
        <v>-0.0015691230000000008</v>
      </c>
      <c r="G12" s="79">
        <v>0.002265753722156493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22.769166</v>
      </c>
      <c r="D13" s="82">
        <v>0.018122882700000002</v>
      </c>
      <c r="E13" s="79">
        <v>0.005182127022079166</v>
      </c>
      <c r="F13" s="79">
        <v>0.23128967</v>
      </c>
      <c r="G13" s="79">
        <v>0.003350716523910096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-0.058954642</v>
      </c>
      <c r="E14" s="79">
        <v>0.0015830187848114962</v>
      </c>
      <c r="F14" s="79">
        <v>-0.006907056</v>
      </c>
      <c r="G14" s="79">
        <v>0.0026178618255522927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-0.0209839</v>
      </c>
      <c r="E15" s="77">
        <v>0.0019373650065230364</v>
      </c>
      <c r="F15" s="77">
        <v>-0.00496976987</v>
      </c>
      <c r="G15" s="77">
        <v>0.0018635613616448633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0.044779103</v>
      </c>
      <c r="E16" s="79">
        <v>0.0020649143092598657</v>
      </c>
      <c r="F16" s="79">
        <v>-0.035334508</v>
      </c>
      <c r="G16" s="79">
        <v>0.0010812472916525758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-0.20800000429153442</v>
      </c>
      <c r="D17" s="82">
        <v>0.098820334</v>
      </c>
      <c r="E17" s="79">
        <v>0.0024471113112450975</v>
      </c>
      <c r="F17" s="79">
        <v>0.051670982</v>
      </c>
      <c r="G17" s="79">
        <v>0.0017013513828854862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38.14699935913086</v>
      </c>
      <c r="D18" s="82">
        <v>-0.013000513</v>
      </c>
      <c r="E18" s="79">
        <v>0.003014312074694326</v>
      </c>
      <c r="F18" s="79">
        <v>0.14355922999999998</v>
      </c>
      <c r="G18" s="79">
        <v>0.002036928762769229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-0.421999990940094</v>
      </c>
      <c r="D19" s="86">
        <v>-0.17895062</v>
      </c>
      <c r="E19" s="79">
        <v>0.0011982580792987442</v>
      </c>
      <c r="F19" s="79">
        <v>0.0026532631</v>
      </c>
      <c r="G19" s="79">
        <v>0.0017045154760014177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-0.07783599999999999</v>
      </c>
      <c r="D20" s="88">
        <v>0.004985035850000001</v>
      </c>
      <c r="E20" s="89">
        <v>0.0015027321664725674</v>
      </c>
      <c r="F20" s="89">
        <v>0.002946194246</v>
      </c>
      <c r="G20" s="89">
        <v>0.00135641490021227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0.7909953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-0.39741407249195476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-3.7596912000000002</v>
      </c>
      <c r="I25" s="101" t="s">
        <v>49</v>
      </c>
      <c r="J25" s="102"/>
      <c r="K25" s="101"/>
      <c r="L25" s="104">
        <v>4.735472907544976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3.1637515892313206</v>
      </c>
      <c r="I26" s="106" t="s">
        <v>53</v>
      </c>
      <c r="J26" s="107"/>
      <c r="K26" s="106"/>
      <c r="L26" s="109">
        <v>0.021564384335537146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HCMQAP029_pos3ap2res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9.8610911E-05</v>
      </c>
      <c r="L2" s="54">
        <v>1.5052491258945172E-06</v>
      </c>
      <c r="M2" s="54">
        <v>0.00015265293999999999</v>
      </c>
      <c r="N2" s="55">
        <v>2.260311359111764E-07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-2.7907489E-05</v>
      </c>
      <c r="L3" s="54">
        <v>6.27820171708404E-07</v>
      </c>
      <c r="M3" s="54">
        <v>9.71208E-06</v>
      </c>
      <c r="N3" s="55">
        <v>1.5464034919767055E-07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-0.0037597370584463445</v>
      </c>
      <c r="L4" s="54">
        <v>6.801411169798404E-05</v>
      </c>
      <c r="M4" s="54">
        <v>6.524539475508712E-08</v>
      </c>
      <c r="N4" s="55">
        <v>-9.0440758</v>
      </c>
    </row>
    <row r="5" spans="1:14" ht="15" customHeight="1" thickBot="1">
      <c r="A5" t="s">
        <v>18</v>
      </c>
      <c r="B5" s="58">
        <v>37707.63340277778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1.7515703999999999</v>
      </c>
      <c r="E8" s="77">
        <v>0.013438238319800878</v>
      </c>
      <c r="F8" s="77">
        <v>-0.9510693800000001</v>
      </c>
      <c r="G8" s="77">
        <v>0.012362544871568034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-0.38001201</v>
      </c>
      <c r="E9" s="79">
        <v>0.011548675090997109</v>
      </c>
      <c r="F9" s="79">
        <v>2.4586527</v>
      </c>
      <c r="G9" s="79">
        <v>0.023586522625428742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-1.2074554</v>
      </c>
      <c r="E10" s="79">
        <v>0.020508326758007678</v>
      </c>
      <c r="F10" s="79">
        <v>-1.4706412999999998</v>
      </c>
      <c r="G10" s="79">
        <v>0.00402179834908195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4.6348504</v>
      </c>
      <c r="E11" s="77">
        <v>0.007612444780280753</v>
      </c>
      <c r="F11" s="77">
        <v>0.36260266999999996</v>
      </c>
      <c r="G11" s="77">
        <v>0.005397660624069125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0.33003662</v>
      </c>
      <c r="E12" s="79">
        <v>0.004678701146963038</v>
      </c>
      <c r="F12" s="79">
        <v>0.052185071000000006</v>
      </c>
      <c r="G12" s="79">
        <v>0.005914034915927832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22.711182</v>
      </c>
      <c r="D13" s="82">
        <v>-0.021290098</v>
      </c>
      <c r="E13" s="79">
        <v>0.002570062772573076</v>
      </c>
      <c r="F13" s="79">
        <v>0.080724341</v>
      </c>
      <c r="G13" s="79">
        <v>0.002730135981492835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-0.045250623999999996</v>
      </c>
      <c r="E14" s="79">
        <v>0.0013448998963023963</v>
      </c>
      <c r="F14" s="79">
        <v>0.037624666</v>
      </c>
      <c r="G14" s="79">
        <v>0.0007790259313939916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-0.019389993</v>
      </c>
      <c r="E15" s="77">
        <v>0.002597932478938988</v>
      </c>
      <c r="F15" s="77">
        <v>0.0227930443</v>
      </c>
      <c r="G15" s="77">
        <v>0.0029392816395950967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-0.00992766484</v>
      </c>
      <c r="E16" s="79">
        <v>0.0017961896307536775</v>
      </c>
      <c r="F16" s="79">
        <v>-0.0086513685</v>
      </c>
      <c r="G16" s="79">
        <v>0.0024943777425196867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0.375</v>
      </c>
      <c r="D17" s="82">
        <v>0.062721161</v>
      </c>
      <c r="E17" s="79">
        <v>0.002302645136907466</v>
      </c>
      <c r="F17" s="79">
        <v>-0.086837041</v>
      </c>
      <c r="G17" s="79">
        <v>0.0012592178102981894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9.663999557495117</v>
      </c>
      <c r="D18" s="82">
        <v>0.06687796099999999</v>
      </c>
      <c r="E18" s="79">
        <v>0.00261302763258748</v>
      </c>
      <c r="F18" s="79">
        <v>0.12051031000000001</v>
      </c>
      <c r="G18" s="79">
        <v>0.0004986786975597348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0.009999999776482582</v>
      </c>
      <c r="D19" s="86">
        <v>-0.17560942</v>
      </c>
      <c r="E19" s="79">
        <v>0.0007470538906939647</v>
      </c>
      <c r="F19" s="79">
        <v>0.0061797472</v>
      </c>
      <c r="G19" s="79">
        <v>0.0004374374864975004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0.4332540000000001</v>
      </c>
      <c r="D20" s="88">
        <v>-0.0010209658999999999</v>
      </c>
      <c r="E20" s="89">
        <v>0.0005369066011957201</v>
      </c>
      <c r="F20" s="89">
        <v>0.002381342812</v>
      </c>
      <c r="G20" s="89">
        <v>0.0004916754446175396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0.6980624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-0.5181878106309226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-3.7603522</v>
      </c>
      <c r="I25" s="101" t="s">
        <v>49</v>
      </c>
      <c r="J25" s="102"/>
      <c r="K25" s="101"/>
      <c r="L25" s="104">
        <v>4.649012682997466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1.9931211282131711</v>
      </c>
      <c r="I26" s="106" t="s">
        <v>53</v>
      </c>
      <c r="J26" s="107"/>
      <c r="K26" s="106"/>
      <c r="L26" s="109">
        <v>0.029924817409665367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HCMQAP029_pos4ap2res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1.0640028E-05</v>
      </c>
      <c r="L2" s="54">
        <v>2.0587661247941735E-07</v>
      </c>
      <c r="M2" s="54">
        <v>0.00011907784000000002</v>
      </c>
      <c r="N2" s="55">
        <v>1.66944471004001E-07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-3.0458346E-05</v>
      </c>
      <c r="L3" s="54">
        <v>1.4541201970282325E-07</v>
      </c>
      <c r="M3" s="54">
        <v>8.975260000000001E-06</v>
      </c>
      <c r="N3" s="55">
        <v>1.2755236728501124E-07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-0.002089840924417403</v>
      </c>
      <c r="L4" s="54">
        <v>4.113897237237568E-05</v>
      </c>
      <c r="M4" s="54">
        <v>3.583936769608981E-08</v>
      </c>
      <c r="N4" s="55">
        <v>-9.8413375</v>
      </c>
    </row>
    <row r="5" spans="1:14" ht="15" customHeight="1" thickBot="1">
      <c r="A5" t="s">
        <v>18</v>
      </c>
      <c r="B5" s="58">
        <v>37707.63795138889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-0.06289898999999999</v>
      </c>
      <c r="E8" s="77">
        <v>0.02984689553202145</v>
      </c>
      <c r="F8" s="77">
        <v>3.6852958</v>
      </c>
      <c r="G8" s="77">
        <v>0.012068574114651173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-3.2272086</v>
      </c>
      <c r="E9" s="79">
        <v>0.04309043686296986</v>
      </c>
      <c r="F9" s="79">
        <v>1.9500074</v>
      </c>
      <c r="G9" s="79">
        <v>0.0157894966620135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0.82280881</v>
      </c>
      <c r="E10" s="79">
        <v>0.011620241089386623</v>
      </c>
      <c r="F10" s="83">
        <v>-9.9646186</v>
      </c>
      <c r="G10" s="79">
        <v>0.02160063624880276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4">
        <v>15.234022999999999</v>
      </c>
      <c r="E11" s="77">
        <v>0.009807929752985863</v>
      </c>
      <c r="F11" s="115">
        <v>2.4942026000000004</v>
      </c>
      <c r="G11" s="77">
        <v>0.009219655814571773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0.034794794999999996</v>
      </c>
      <c r="E12" s="79">
        <v>0.0037005192203765176</v>
      </c>
      <c r="F12" s="79">
        <v>0.45996431</v>
      </c>
      <c r="G12" s="79">
        <v>0.0033033566848633096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22.729493</v>
      </c>
      <c r="D13" s="82">
        <v>0.11332834700000001</v>
      </c>
      <c r="E13" s="79">
        <v>0.0077392887351883655</v>
      </c>
      <c r="F13" s="79">
        <v>-0.0173030592</v>
      </c>
      <c r="G13" s="79">
        <v>0.006335424115197444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0.37660139000000004</v>
      </c>
      <c r="E14" s="79">
        <v>0.00214020214030625</v>
      </c>
      <c r="F14" s="79">
        <v>0.26067307000000006</v>
      </c>
      <c r="G14" s="79">
        <v>0.0040385026235710475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-0.21033530999999997</v>
      </c>
      <c r="E15" s="77">
        <v>0.0040665850107211455</v>
      </c>
      <c r="F15" s="77">
        <v>0.31210016000000007</v>
      </c>
      <c r="G15" s="77">
        <v>0.004265467628100244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0.0032998603</v>
      </c>
      <c r="E16" s="79">
        <v>0.0062604052564687335</v>
      </c>
      <c r="F16" s="79">
        <v>0.029706435000000003</v>
      </c>
      <c r="G16" s="79">
        <v>0.0040235009501611695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-0.23000000417232513</v>
      </c>
      <c r="D17" s="82">
        <v>0.10385616</v>
      </c>
      <c r="E17" s="79">
        <v>0.0031970310465948997</v>
      </c>
      <c r="F17" s="79">
        <v>0.0373711704</v>
      </c>
      <c r="G17" s="79">
        <v>0.00536454742036418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52.89699935913086</v>
      </c>
      <c r="D18" s="82">
        <v>-0.0185613977</v>
      </c>
      <c r="E18" s="79">
        <v>0.0027249823249359375</v>
      </c>
      <c r="F18" s="79">
        <v>0.12962882999999997</v>
      </c>
      <c r="G18" s="79">
        <v>0.0024352751229800565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-0.35600000619888306</v>
      </c>
      <c r="D19" s="82">
        <v>-0.12932068</v>
      </c>
      <c r="E19" s="79">
        <v>0.0010912666459677114</v>
      </c>
      <c r="F19" s="79">
        <v>-0.019816437</v>
      </c>
      <c r="G19" s="79">
        <v>0.0024860701480702526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0.0674704</v>
      </c>
      <c r="D20" s="88">
        <v>0.0008716030499999999</v>
      </c>
      <c r="E20" s="89">
        <v>0.0006473617418731848</v>
      </c>
      <c r="F20" s="89">
        <v>0.007383971569</v>
      </c>
      <c r="G20" s="89">
        <v>0.0025782027372128705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0.9699837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-0.5638675797923981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-2.0902458</v>
      </c>
      <c r="I25" s="101" t="s">
        <v>49</v>
      </c>
      <c r="J25" s="102"/>
      <c r="K25" s="101"/>
      <c r="L25" s="104">
        <v>15.436855358989916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3.6858325269117507</v>
      </c>
      <c r="I26" s="106" t="s">
        <v>53</v>
      </c>
      <c r="J26" s="107"/>
      <c r="K26" s="106"/>
      <c r="L26" s="109">
        <v>0.3763608009673985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HCMQAP029_pos5ap2res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69</v>
      </c>
      <c r="C1" s="121" t="s">
        <v>74</v>
      </c>
      <c r="D1" s="121" t="s">
        <v>76</v>
      </c>
      <c r="E1" s="121" t="s">
        <v>78</v>
      </c>
      <c r="F1" s="128" t="s">
        <v>81</v>
      </c>
      <c r="G1" s="163" t="s">
        <v>121</v>
      </c>
    </row>
    <row r="2" spans="1:7" ht="13.5" thickBot="1">
      <c r="A2" s="140" t="s">
        <v>90</v>
      </c>
      <c r="B2" s="132">
        <v>-2.2555021</v>
      </c>
      <c r="C2" s="123">
        <v>-3.7602499</v>
      </c>
      <c r="D2" s="123">
        <v>-3.7596912000000002</v>
      </c>
      <c r="E2" s="123">
        <v>-3.7603522</v>
      </c>
      <c r="F2" s="129">
        <v>-2.0902458</v>
      </c>
      <c r="G2" s="164">
        <v>3.116399897832444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3.5638543999999994</v>
      </c>
      <c r="C4" s="147">
        <v>3.0116712</v>
      </c>
      <c r="D4" s="147">
        <v>3.1407642000000005</v>
      </c>
      <c r="E4" s="147">
        <v>1.7515703999999999</v>
      </c>
      <c r="F4" s="152">
        <v>-0.06289898999999999</v>
      </c>
      <c r="G4" s="159">
        <v>2.407920708244728</v>
      </c>
    </row>
    <row r="5" spans="1:7" ht="12.75">
      <c r="A5" s="140" t="s">
        <v>93</v>
      </c>
      <c r="B5" s="134">
        <v>-1.8308373</v>
      </c>
      <c r="C5" s="118">
        <v>-0.99307458</v>
      </c>
      <c r="D5" s="118">
        <v>-0.6249514800000001</v>
      </c>
      <c r="E5" s="118">
        <v>-0.38001201</v>
      </c>
      <c r="F5" s="153">
        <v>-3.2272086</v>
      </c>
      <c r="G5" s="160">
        <v>-1.1767490261405846</v>
      </c>
    </row>
    <row r="6" spans="1:7" ht="12.75">
      <c r="A6" s="140" t="s">
        <v>95</v>
      </c>
      <c r="B6" s="134">
        <v>-0.12300878000000001</v>
      </c>
      <c r="C6" s="118">
        <v>-1.01818634</v>
      </c>
      <c r="D6" s="118">
        <v>-0.34801685</v>
      </c>
      <c r="E6" s="118">
        <v>-1.2074554</v>
      </c>
      <c r="F6" s="154">
        <v>0.82280881</v>
      </c>
      <c r="G6" s="160">
        <v>-0.5270114380383116</v>
      </c>
    </row>
    <row r="7" spans="1:7" ht="12.75">
      <c r="A7" s="140" t="s">
        <v>97</v>
      </c>
      <c r="B7" s="133">
        <v>4.1726301999999995</v>
      </c>
      <c r="C7" s="117">
        <v>4.0615445</v>
      </c>
      <c r="D7" s="117">
        <v>4.729741499999999</v>
      </c>
      <c r="E7" s="117">
        <v>4.6348504</v>
      </c>
      <c r="F7" s="155">
        <v>15.234022999999999</v>
      </c>
      <c r="G7" s="160">
        <v>5.870820849082559</v>
      </c>
    </row>
    <row r="8" spans="1:7" ht="12.75">
      <c r="A8" s="140" t="s">
        <v>99</v>
      </c>
      <c r="B8" s="134">
        <v>0.36368842</v>
      </c>
      <c r="C8" s="118">
        <v>0.25292686999999997</v>
      </c>
      <c r="D8" s="118">
        <v>0.26195424999999994</v>
      </c>
      <c r="E8" s="118">
        <v>0.33003662</v>
      </c>
      <c r="F8" s="154">
        <v>0.034794794999999996</v>
      </c>
      <c r="G8" s="160">
        <v>0.26046385474884515</v>
      </c>
    </row>
    <row r="9" spans="1:7" ht="12.75">
      <c r="A9" s="140" t="s">
        <v>101</v>
      </c>
      <c r="B9" s="134">
        <v>0.11699682200000001</v>
      </c>
      <c r="C9" s="118">
        <v>0.00690851749</v>
      </c>
      <c r="D9" s="118">
        <v>0.018122882700000002</v>
      </c>
      <c r="E9" s="118">
        <v>-0.021290098</v>
      </c>
      <c r="F9" s="154">
        <v>0.11332834700000001</v>
      </c>
      <c r="G9" s="160">
        <v>0.032946707385249074</v>
      </c>
    </row>
    <row r="10" spans="1:7" ht="12.75">
      <c r="A10" s="140" t="s">
        <v>103</v>
      </c>
      <c r="B10" s="134">
        <v>-0.0439431205</v>
      </c>
      <c r="C10" s="118">
        <v>0.0024060649</v>
      </c>
      <c r="D10" s="118">
        <v>-0.058954642</v>
      </c>
      <c r="E10" s="118">
        <v>-0.045250623999999996</v>
      </c>
      <c r="F10" s="154">
        <v>0.37660139000000004</v>
      </c>
      <c r="G10" s="160">
        <v>0.019538764957093183</v>
      </c>
    </row>
    <row r="11" spans="1:7" ht="12.75">
      <c r="A11" s="140" t="s">
        <v>105</v>
      </c>
      <c r="B11" s="133">
        <v>-0.32013725</v>
      </c>
      <c r="C11" s="117">
        <v>-0.094052205</v>
      </c>
      <c r="D11" s="117">
        <v>-0.0209839</v>
      </c>
      <c r="E11" s="117">
        <v>-0.019389993</v>
      </c>
      <c r="F11" s="156">
        <v>-0.21033530999999997</v>
      </c>
      <c r="G11" s="160">
        <v>-0.10669296836588828</v>
      </c>
    </row>
    <row r="12" spans="1:7" ht="12.75">
      <c r="A12" s="140" t="s">
        <v>107</v>
      </c>
      <c r="B12" s="134">
        <v>0.08583397900000002</v>
      </c>
      <c r="C12" s="118">
        <v>-0.025044647000000003</v>
      </c>
      <c r="D12" s="118">
        <v>0.044779103</v>
      </c>
      <c r="E12" s="118">
        <v>-0.00992766484</v>
      </c>
      <c r="F12" s="154">
        <v>0.0032998603</v>
      </c>
      <c r="G12" s="160">
        <v>0.015189144056030604</v>
      </c>
    </row>
    <row r="13" spans="1:7" ht="12.75">
      <c r="A13" s="140" t="s">
        <v>109</v>
      </c>
      <c r="B13" s="135">
        <v>0.23269297</v>
      </c>
      <c r="C13" s="118">
        <v>0.14244090999999998</v>
      </c>
      <c r="D13" s="118">
        <v>0.098820334</v>
      </c>
      <c r="E13" s="118">
        <v>0.062721161</v>
      </c>
      <c r="F13" s="154">
        <v>0.10385616</v>
      </c>
      <c r="G13" s="161">
        <v>0.12062718727450553</v>
      </c>
    </row>
    <row r="14" spans="1:7" ht="12.75">
      <c r="A14" s="140" t="s">
        <v>111</v>
      </c>
      <c r="B14" s="134">
        <v>0.0023210735</v>
      </c>
      <c r="C14" s="118">
        <v>0.051970015</v>
      </c>
      <c r="D14" s="118">
        <v>-0.013000513</v>
      </c>
      <c r="E14" s="118">
        <v>0.06687796099999999</v>
      </c>
      <c r="F14" s="154">
        <v>-0.0185613977</v>
      </c>
      <c r="G14" s="160">
        <v>0.023324162215313804</v>
      </c>
    </row>
    <row r="15" spans="1:7" ht="12.75">
      <c r="A15" s="140" t="s">
        <v>113</v>
      </c>
      <c r="B15" s="135">
        <v>-0.18239321</v>
      </c>
      <c r="C15" s="119">
        <v>-0.16888588</v>
      </c>
      <c r="D15" s="119">
        <v>-0.17895062</v>
      </c>
      <c r="E15" s="119">
        <v>-0.17560942</v>
      </c>
      <c r="F15" s="154">
        <v>-0.12932068</v>
      </c>
      <c r="G15" s="160">
        <v>-0.16958266626556476</v>
      </c>
    </row>
    <row r="16" spans="1:7" ht="12.75">
      <c r="A16" s="140" t="s">
        <v>115</v>
      </c>
      <c r="B16" s="134">
        <v>0.00535999209</v>
      </c>
      <c r="C16" s="118">
        <v>0.00500213561</v>
      </c>
      <c r="D16" s="118">
        <v>0.004985035850000001</v>
      </c>
      <c r="E16" s="118">
        <v>-0.0010209658999999999</v>
      </c>
      <c r="F16" s="154">
        <v>0.0008716030499999999</v>
      </c>
      <c r="G16" s="160">
        <v>0.0030477087187979874</v>
      </c>
    </row>
    <row r="17" spans="1:7" ht="12.75">
      <c r="A17" s="140" t="s">
        <v>92</v>
      </c>
      <c r="B17" s="133">
        <v>-1.1590867</v>
      </c>
      <c r="C17" s="117">
        <v>-2.2238349000000004</v>
      </c>
      <c r="D17" s="117">
        <v>-0.38068932</v>
      </c>
      <c r="E17" s="117">
        <v>-0.9510693800000001</v>
      </c>
      <c r="F17" s="156">
        <v>3.6852958</v>
      </c>
      <c r="G17" s="160">
        <v>-0.5299457101354347</v>
      </c>
    </row>
    <row r="18" spans="1:7" ht="12.75">
      <c r="A18" s="140" t="s">
        <v>94</v>
      </c>
      <c r="B18" s="134">
        <v>1.560951</v>
      </c>
      <c r="C18" s="119">
        <v>3.1028693</v>
      </c>
      <c r="D18" s="118">
        <v>2.0846199</v>
      </c>
      <c r="E18" s="118">
        <v>2.4586527</v>
      </c>
      <c r="F18" s="154">
        <v>1.9500074</v>
      </c>
      <c r="G18" s="161">
        <v>2.3260667067875076</v>
      </c>
    </row>
    <row r="19" spans="1:7" ht="12.75">
      <c r="A19" s="140" t="s">
        <v>96</v>
      </c>
      <c r="B19" s="135">
        <v>-3.7169987</v>
      </c>
      <c r="C19" s="119">
        <v>-3.2498023</v>
      </c>
      <c r="D19" s="118">
        <v>-2.2455663</v>
      </c>
      <c r="E19" s="118">
        <v>-1.4706412999999998</v>
      </c>
      <c r="F19" s="153">
        <v>-9.9646186</v>
      </c>
      <c r="G19" s="161">
        <v>-3.545685930316524</v>
      </c>
    </row>
    <row r="20" spans="1:7" ht="12.75">
      <c r="A20" s="140" t="s">
        <v>98</v>
      </c>
      <c r="B20" s="133">
        <v>0.52997489</v>
      </c>
      <c r="C20" s="117">
        <v>0.27350456</v>
      </c>
      <c r="D20" s="117">
        <v>0.23291415</v>
      </c>
      <c r="E20" s="117">
        <v>0.36260266999999996</v>
      </c>
      <c r="F20" s="155">
        <v>2.4942026000000004</v>
      </c>
      <c r="G20" s="160">
        <v>0.6192547674008274</v>
      </c>
    </row>
    <row r="21" spans="1:7" ht="12.75">
      <c r="A21" s="140" t="s">
        <v>100</v>
      </c>
      <c r="B21" s="134">
        <v>-0.043523158</v>
      </c>
      <c r="C21" s="118">
        <v>-0.24812083000000001</v>
      </c>
      <c r="D21" s="118">
        <v>-0.0015691230000000008</v>
      </c>
      <c r="E21" s="118">
        <v>0.052185071000000006</v>
      </c>
      <c r="F21" s="154">
        <v>0.45996431</v>
      </c>
      <c r="G21" s="160">
        <v>0.00771855095784194</v>
      </c>
    </row>
    <row r="22" spans="1:7" ht="12.75">
      <c r="A22" s="140" t="s">
        <v>102</v>
      </c>
      <c r="B22" s="135">
        <v>0.48533421</v>
      </c>
      <c r="C22" s="118">
        <v>0.26838323000000003</v>
      </c>
      <c r="D22" s="118">
        <v>0.23128967</v>
      </c>
      <c r="E22" s="118">
        <v>0.080724341</v>
      </c>
      <c r="F22" s="154">
        <v>-0.0173030592</v>
      </c>
      <c r="G22" s="160">
        <v>0.2073988123766672</v>
      </c>
    </row>
    <row r="23" spans="1:7" ht="12.75">
      <c r="A23" s="140" t="s">
        <v>104</v>
      </c>
      <c r="B23" s="134">
        <v>0.36685848</v>
      </c>
      <c r="C23" s="118">
        <v>0.0554862655</v>
      </c>
      <c r="D23" s="118">
        <v>-0.006907056</v>
      </c>
      <c r="E23" s="118">
        <v>0.037624666</v>
      </c>
      <c r="F23" s="154">
        <v>0.26067307000000006</v>
      </c>
      <c r="G23" s="160">
        <v>0.10856727319952418</v>
      </c>
    </row>
    <row r="24" spans="1:7" ht="12.75">
      <c r="A24" s="140" t="s">
        <v>106</v>
      </c>
      <c r="B24" s="133">
        <v>-0.0097363343</v>
      </c>
      <c r="C24" s="117">
        <v>0.05840896600000001</v>
      </c>
      <c r="D24" s="117">
        <v>-0.00496976987</v>
      </c>
      <c r="E24" s="117">
        <v>0.0227930443</v>
      </c>
      <c r="F24" s="156">
        <v>0.31210016000000007</v>
      </c>
      <c r="G24" s="160">
        <v>0.058688128183862584</v>
      </c>
    </row>
    <row r="25" spans="1:7" ht="12.75">
      <c r="A25" s="140" t="s">
        <v>108</v>
      </c>
      <c r="B25" s="134">
        <v>-0.110014784</v>
      </c>
      <c r="C25" s="118">
        <v>-0.071461176</v>
      </c>
      <c r="D25" s="118">
        <v>-0.035334508</v>
      </c>
      <c r="E25" s="118">
        <v>-0.0086513685</v>
      </c>
      <c r="F25" s="154">
        <v>0.029706435000000003</v>
      </c>
      <c r="G25" s="160">
        <v>-0.03968604259248473</v>
      </c>
    </row>
    <row r="26" spans="1:7" ht="12.75">
      <c r="A26" s="140" t="s">
        <v>110</v>
      </c>
      <c r="B26" s="134">
        <v>0.0420922185</v>
      </c>
      <c r="C26" s="118">
        <v>-0.08188895599999998</v>
      </c>
      <c r="D26" s="118">
        <v>0.051670982</v>
      </c>
      <c r="E26" s="118">
        <v>-0.086837041</v>
      </c>
      <c r="F26" s="154">
        <v>0.0373711704</v>
      </c>
      <c r="G26" s="160">
        <v>-0.017095810630852103</v>
      </c>
    </row>
    <row r="27" spans="1:7" ht="12.75">
      <c r="A27" s="140" t="s">
        <v>112</v>
      </c>
      <c r="B27" s="135">
        <v>0.2111602</v>
      </c>
      <c r="C27" s="119">
        <v>0.17060701000000003</v>
      </c>
      <c r="D27" s="118">
        <v>0.14355922999999998</v>
      </c>
      <c r="E27" s="118">
        <v>0.12051031000000001</v>
      </c>
      <c r="F27" s="154">
        <v>0.12962882999999997</v>
      </c>
      <c r="G27" s="161">
        <v>0.15241563341939676</v>
      </c>
    </row>
    <row r="28" spans="1:7" ht="12.75">
      <c r="A28" s="140" t="s">
        <v>114</v>
      </c>
      <c r="B28" s="134">
        <v>-0.00541470874</v>
      </c>
      <c r="C28" s="118">
        <v>0.0016845432400000003</v>
      </c>
      <c r="D28" s="118">
        <v>0.0026532631</v>
      </c>
      <c r="E28" s="118">
        <v>0.0061797472</v>
      </c>
      <c r="F28" s="154">
        <v>-0.019816437</v>
      </c>
      <c r="G28" s="160">
        <v>-0.0009014651572209291</v>
      </c>
    </row>
    <row r="29" spans="1:7" ht="13.5" thickBot="1">
      <c r="A29" s="141" t="s">
        <v>116</v>
      </c>
      <c r="B29" s="136">
        <v>-0.003712849388</v>
      </c>
      <c r="C29" s="120">
        <v>-0.000817259655</v>
      </c>
      <c r="D29" s="120">
        <v>0.002946194246</v>
      </c>
      <c r="E29" s="120">
        <v>0.002381342812</v>
      </c>
      <c r="F29" s="157">
        <v>0.007383971569</v>
      </c>
      <c r="G29" s="162">
        <v>0.0015370715708884336</v>
      </c>
    </row>
    <row r="30" spans="1:7" ht="13.5" thickTop="1">
      <c r="A30" s="142" t="s">
        <v>117</v>
      </c>
      <c r="B30" s="137">
        <v>0.04802840306978313</v>
      </c>
      <c r="C30" s="126">
        <v>-0.2165243198507762</v>
      </c>
      <c r="D30" s="126">
        <v>-0.39741407249195476</v>
      </c>
      <c r="E30" s="126">
        <v>-0.5181878106309226</v>
      </c>
      <c r="F30" s="122">
        <v>-0.5638675797923981</v>
      </c>
      <c r="G30" s="163" t="s">
        <v>128</v>
      </c>
    </row>
    <row r="31" spans="1:7" ht="13.5" thickBot="1">
      <c r="A31" s="143" t="s">
        <v>118</v>
      </c>
      <c r="B31" s="132">
        <v>22.96753</v>
      </c>
      <c r="C31" s="123">
        <v>22.86377</v>
      </c>
      <c r="D31" s="123">
        <v>22.769166</v>
      </c>
      <c r="E31" s="123">
        <v>22.711182</v>
      </c>
      <c r="F31" s="124">
        <v>22.729493</v>
      </c>
      <c r="G31" s="165">
        <v>-210.03</v>
      </c>
    </row>
    <row r="32" spans="1:7" ht="15.75" thickBot="1" thickTop="1">
      <c r="A32" s="144" t="s">
        <v>119</v>
      </c>
      <c r="B32" s="138">
        <v>-0.32200000435113907</v>
      </c>
      <c r="C32" s="127">
        <v>0.32099999487400055</v>
      </c>
      <c r="D32" s="127">
        <v>-0.3149999976158142</v>
      </c>
      <c r="E32" s="127">
        <v>0.1924999998882413</v>
      </c>
      <c r="F32" s="125">
        <v>-0.2930000051856041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0.002255</v>
      </c>
      <c r="C4" s="166">
        <v>0.003759</v>
      </c>
      <c r="D4" s="166">
        <v>0.003758</v>
      </c>
      <c r="E4" s="166">
        <v>0.003759</v>
      </c>
      <c r="F4" s="166">
        <v>0.002089</v>
      </c>
      <c r="G4" s="166">
        <v>0.011713</v>
      </c>
    </row>
    <row r="5" spans="1:7" ht="12.75">
      <c r="A5" s="166" t="s">
        <v>137</v>
      </c>
      <c r="B5" s="166">
        <v>6.945568</v>
      </c>
      <c r="C5" s="166">
        <v>2.310733</v>
      </c>
      <c r="D5" s="166">
        <v>-1.352845</v>
      </c>
      <c r="E5" s="166">
        <v>-2.923373</v>
      </c>
      <c r="F5" s="166">
        <v>-4.092335</v>
      </c>
      <c r="G5" s="166">
        <v>-5.845809</v>
      </c>
    </row>
    <row r="6" spans="1:7" ht="12.75">
      <c r="A6" s="166" t="s">
        <v>138</v>
      </c>
      <c r="B6" s="167">
        <v>-134.9631</v>
      </c>
      <c r="C6" s="167">
        <v>-330.2647</v>
      </c>
      <c r="D6" s="167">
        <v>-74.55288</v>
      </c>
      <c r="E6" s="167">
        <v>-377.9258</v>
      </c>
      <c r="F6" s="167">
        <v>-167.0323</v>
      </c>
      <c r="G6" s="167">
        <v>1053.927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3.564633</v>
      </c>
      <c r="C8" s="167">
        <v>2.943213</v>
      </c>
      <c r="D8" s="167">
        <v>3.211</v>
      </c>
      <c r="E8" s="167">
        <v>1.816328</v>
      </c>
      <c r="F8" s="167">
        <v>0.03140477</v>
      </c>
      <c r="G8" s="167">
        <v>-0.5211024</v>
      </c>
    </row>
    <row r="9" spans="1:7" ht="12.75">
      <c r="A9" s="166" t="s">
        <v>93</v>
      </c>
      <c r="B9" s="167">
        <v>-1.663398</v>
      </c>
      <c r="C9" s="167">
        <v>-0.9850145</v>
      </c>
      <c r="D9" s="167">
        <v>-0.6404128</v>
      </c>
      <c r="E9" s="167">
        <v>-0.4917562</v>
      </c>
      <c r="F9" s="167">
        <v>-3.067096</v>
      </c>
      <c r="G9" s="167">
        <v>1.160004</v>
      </c>
    </row>
    <row r="10" spans="1:7" ht="12.75">
      <c r="A10" s="166" t="s">
        <v>140</v>
      </c>
      <c r="B10" s="167">
        <v>-0.2162046</v>
      </c>
      <c r="C10" s="167">
        <v>-0.7767559</v>
      </c>
      <c r="D10" s="167">
        <v>-0.7301818</v>
      </c>
      <c r="E10" s="167">
        <v>-0.8807292</v>
      </c>
      <c r="F10" s="167">
        <v>0.02474867</v>
      </c>
      <c r="G10" s="167">
        <v>3.534564</v>
      </c>
    </row>
    <row r="11" spans="1:7" ht="12.75">
      <c r="A11" s="166" t="s">
        <v>97</v>
      </c>
      <c r="B11" s="167">
        <v>4.132344</v>
      </c>
      <c r="C11" s="167">
        <v>4.079866</v>
      </c>
      <c r="D11" s="167">
        <v>4.703894</v>
      </c>
      <c r="E11" s="167">
        <v>4.671233</v>
      </c>
      <c r="F11" s="167">
        <v>15.27568</v>
      </c>
      <c r="G11" s="167">
        <v>5.877521</v>
      </c>
    </row>
    <row r="12" spans="1:7" ht="12.75">
      <c r="A12" s="166" t="s">
        <v>99</v>
      </c>
      <c r="B12" s="167">
        <v>0.3098593</v>
      </c>
      <c r="C12" s="167">
        <v>0.2445916</v>
      </c>
      <c r="D12" s="167">
        <v>0.2709056</v>
      </c>
      <c r="E12" s="167">
        <v>0.3354958</v>
      </c>
      <c r="F12" s="167">
        <v>0.04528235</v>
      </c>
      <c r="G12" s="167">
        <v>0.005720538</v>
      </c>
    </row>
    <row r="13" spans="1:7" ht="12.75">
      <c r="A13" s="166" t="s">
        <v>101</v>
      </c>
      <c r="B13" s="167">
        <v>0.05396225</v>
      </c>
      <c r="C13" s="167">
        <v>0.0009568156</v>
      </c>
      <c r="D13" s="167">
        <v>0.02914815</v>
      </c>
      <c r="E13" s="167">
        <v>-0.01814523</v>
      </c>
      <c r="F13" s="167">
        <v>0.08358684</v>
      </c>
      <c r="G13" s="167">
        <v>-0.02181665</v>
      </c>
    </row>
    <row r="14" spans="1:7" ht="12.75">
      <c r="A14" s="166" t="s">
        <v>103</v>
      </c>
      <c r="B14" s="167">
        <v>-0.04419014</v>
      </c>
      <c r="C14" s="167">
        <v>-0.01262828</v>
      </c>
      <c r="D14" s="167">
        <v>-0.0582499</v>
      </c>
      <c r="E14" s="167">
        <v>-0.0469702</v>
      </c>
      <c r="F14" s="167">
        <v>0.3820122</v>
      </c>
      <c r="G14" s="167">
        <v>-0.09955463</v>
      </c>
    </row>
    <row r="15" spans="1:7" ht="12.75">
      <c r="A15" s="166" t="s">
        <v>105</v>
      </c>
      <c r="B15" s="167">
        <v>-0.3129793</v>
      </c>
      <c r="C15" s="167">
        <v>-0.09186699</v>
      </c>
      <c r="D15" s="167">
        <v>-0.02962424</v>
      </c>
      <c r="E15" s="167">
        <v>-0.02216019</v>
      </c>
      <c r="F15" s="167">
        <v>-0.2007813</v>
      </c>
      <c r="G15" s="167">
        <v>-0.1066092</v>
      </c>
    </row>
    <row r="16" spans="1:7" ht="12.75">
      <c r="A16" s="166" t="s">
        <v>107</v>
      </c>
      <c r="B16" s="167">
        <v>0.06393278</v>
      </c>
      <c r="C16" s="167">
        <v>-0.003475273</v>
      </c>
      <c r="D16" s="167">
        <v>0.02702985</v>
      </c>
      <c r="E16" s="167">
        <v>-0.01014635</v>
      </c>
      <c r="F16" s="167">
        <v>-0.00732276</v>
      </c>
      <c r="G16" s="167">
        <v>-0.0417434</v>
      </c>
    </row>
    <row r="17" spans="1:7" ht="12.75">
      <c r="A17" s="166" t="s">
        <v>141</v>
      </c>
      <c r="B17" s="167">
        <v>0.1919005</v>
      </c>
      <c r="C17" s="167">
        <v>0.136903</v>
      </c>
      <c r="D17" s="167">
        <v>0.1108838</v>
      </c>
      <c r="E17" s="167">
        <v>0.08783605</v>
      </c>
      <c r="F17" s="167">
        <v>0.09956762</v>
      </c>
      <c r="G17" s="167">
        <v>-0.1217823</v>
      </c>
    </row>
    <row r="18" spans="1:7" ht="12.75">
      <c r="A18" s="166" t="s">
        <v>142</v>
      </c>
      <c r="B18" s="167">
        <v>-0.009413404</v>
      </c>
      <c r="C18" s="167">
        <v>0.0401145</v>
      </c>
      <c r="D18" s="167">
        <v>0.001481222</v>
      </c>
      <c r="E18" s="167">
        <v>0.06215618</v>
      </c>
      <c r="F18" s="167">
        <v>-0.007367491</v>
      </c>
      <c r="G18" s="167">
        <v>-0.1525753</v>
      </c>
    </row>
    <row r="19" spans="1:7" ht="12.75">
      <c r="A19" s="166" t="s">
        <v>113</v>
      </c>
      <c r="B19" s="167">
        <v>-0.180981</v>
      </c>
      <c r="C19" s="167">
        <v>-0.1688325</v>
      </c>
      <c r="D19" s="167">
        <v>-0.1789287</v>
      </c>
      <c r="E19" s="167">
        <v>-0.1753249</v>
      </c>
      <c r="F19" s="167">
        <v>-0.1303496</v>
      </c>
      <c r="G19" s="167">
        <v>-0.1694293</v>
      </c>
    </row>
    <row r="20" spans="1:7" ht="12.75">
      <c r="A20" s="166" t="s">
        <v>115</v>
      </c>
      <c r="B20" s="167">
        <v>0.005506732</v>
      </c>
      <c r="C20" s="167">
        <v>0.004985081</v>
      </c>
      <c r="D20" s="167">
        <v>0.00505523</v>
      </c>
      <c r="E20" s="167">
        <v>-0.0009209945</v>
      </c>
      <c r="F20" s="167">
        <v>0.001423296</v>
      </c>
      <c r="G20" s="167">
        <v>0.001636777</v>
      </c>
    </row>
    <row r="21" spans="1:7" ht="12.75">
      <c r="A21" s="166" t="s">
        <v>143</v>
      </c>
      <c r="B21" s="167">
        <v>-1210.047</v>
      </c>
      <c r="C21" s="167">
        <v>-1118.553</v>
      </c>
      <c r="D21" s="167">
        <v>-992.323</v>
      </c>
      <c r="E21" s="167">
        <v>-933.8648</v>
      </c>
      <c r="F21" s="167">
        <v>-1095.989</v>
      </c>
      <c r="G21" s="167">
        <v>-230.1647</v>
      </c>
    </row>
    <row r="22" spans="1:7" ht="12.75">
      <c r="A22" s="166" t="s">
        <v>144</v>
      </c>
      <c r="B22" s="167">
        <v>138.9203</v>
      </c>
      <c r="C22" s="167">
        <v>46.21499</v>
      </c>
      <c r="D22" s="167">
        <v>-27.05696</v>
      </c>
      <c r="E22" s="167">
        <v>-58.46813</v>
      </c>
      <c r="F22" s="167">
        <v>-81.84853</v>
      </c>
      <c r="G22" s="167">
        <v>0</v>
      </c>
    </row>
    <row r="23" spans="1:7" ht="12.75">
      <c r="A23" s="166" t="s">
        <v>92</v>
      </c>
      <c r="B23" s="167">
        <v>-1.198136</v>
      </c>
      <c r="C23" s="167">
        <v>-2.125267</v>
      </c>
      <c r="D23" s="167">
        <v>-0.4830354</v>
      </c>
      <c r="E23" s="167">
        <v>-0.845647</v>
      </c>
      <c r="F23" s="167">
        <v>3.609464</v>
      </c>
      <c r="G23" s="167">
        <v>-2.436663</v>
      </c>
    </row>
    <row r="24" spans="1:7" ht="12.75">
      <c r="A24" s="166" t="s">
        <v>145</v>
      </c>
      <c r="B24" s="167">
        <v>1.613621</v>
      </c>
      <c r="C24" s="167">
        <v>2.93283</v>
      </c>
      <c r="D24" s="167">
        <v>2.242397</v>
      </c>
      <c r="E24" s="167">
        <v>2.417918</v>
      </c>
      <c r="F24" s="167">
        <v>2.291919</v>
      </c>
      <c r="G24" s="167">
        <v>-2.36657</v>
      </c>
    </row>
    <row r="25" spans="1:7" ht="12.75">
      <c r="A25" s="166" t="s">
        <v>96</v>
      </c>
      <c r="B25" s="167">
        <v>-3.423669</v>
      </c>
      <c r="C25" s="167">
        <v>-3.117521</v>
      </c>
      <c r="D25" s="167">
        <v>-2.401934</v>
      </c>
      <c r="E25" s="167">
        <v>-1.710383</v>
      </c>
      <c r="F25" s="167">
        <v>-9.722826</v>
      </c>
      <c r="G25" s="167">
        <v>-0.6021306</v>
      </c>
    </row>
    <row r="26" spans="1:7" ht="12.75">
      <c r="A26" s="166" t="s">
        <v>98</v>
      </c>
      <c r="B26" s="167">
        <v>0.7347041</v>
      </c>
      <c r="C26" s="167">
        <v>0.3251855</v>
      </c>
      <c r="D26" s="167">
        <v>0.1863189</v>
      </c>
      <c r="E26" s="167">
        <v>0.2631551</v>
      </c>
      <c r="F26" s="167">
        <v>2.101668</v>
      </c>
      <c r="G26" s="167">
        <v>0.5742261</v>
      </c>
    </row>
    <row r="27" spans="1:7" ht="12.75">
      <c r="A27" s="166" t="s">
        <v>100</v>
      </c>
      <c r="B27" s="167">
        <v>-0.0475217</v>
      </c>
      <c r="C27" s="167">
        <v>-0.2255325</v>
      </c>
      <c r="D27" s="167">
        <v>-0.03246044</v>
      </c>
      <c r="E27" s="167">
        <v>0.05343584</v>
      </c>
      <c r="F27" s="167">
        <v>0.4617599</v>
      </c>
      <c r="G27" s="167">
        <v>-0.2555564</v>
      </c>
    </row>
    <row r="28" spans="1:7" ht="12.75">
      <c r="A28" s="166" t="s">
        <v>102</v>
      </c>
      <c r="B28" s="167">
        <v>0.4650026</v>
      </c>
      <c r="C28" s="167">
        <v>0.2765251</v>
      </c>
      <c r="D28" s="167">
        <v>0.2402589</v>
      </c>
      <c r="E28" s="167">
        <v>0.09377202</v>
      </c>
      <c r="F28" s="167">
        <v>-0.01529833</v>
      </c>
      <c r="G28" s="167">
        <v>-0.2119886</v>
      </c>
    </row>
    <row r="29" spans="1:7" ht="12.75">
      <c r="A29" s="166" t="s">
        <v>104</v>
      </c>
      <c r="B29" s="167">
        <v>0.3211702</v>
      </c>
      <c r="C29" s="167">
        <v>0.05659964</v>
      </c>
      <c r="D29" s="167">
        <v>-0.003488409</v>
      </c>
      <c r="E29" s="167">
        <v>0.04559148</v>
      </c>
      <c r="F29" s="167">
        <v>0.2201111</v>
      </c>
      <c r="G29" s="167">
        <v>0.01635085</v>
      </c>
    </row>
    <row r="30" spans="1:7" ht="12.75">
      <c r="A30" s="166" t="s">
        <v>106</v>
      </c>
      <c r="B30" s="167">
        <v>-0.01538712</v>
      </c>
      <c r="C30" s="167">
        <v>0.04666765</v>
      </c>
      <c r="D30" s="167">
        <v>-0.001644788</v>
      </c>
      <c r="E30" s="167">
        <v>0.02015704</v>
      </c>
      <c r="F30" s="167">
        <v>0.3158843</v>
      </c>
      <c r="G30" s="167">
        <v>0.05570161</v>
      </c>
    </row>
    <row r="31" spans="1:7" ht="12.75">
      <c r="A31" s="166" t="s">
        <v>108</v>
      </c>
      <c r="B31" s="167">
        <v>-0.07244638</v>
      </c>
      <c r="C31" s="167">
        <v>-0.06902176</v>
      </c>
      <c r="D31" s="167">
        <v>-0.04882934</v>
      </c>
      <c r="E31" s="167">
        <v>-0.02988742</v>
      </c>
      <c r="F31" s="167">
        <v>0.0318537</v>
      </c>
      <c r="G31" s="167">
        <v>-0.0114818</v>
      </c>
    </row>
    <row r="32" spans="1:7" ht="12.75">
      <c r="A32" s="166" t="s">
        <v>110</v>
      </c>
      <c r="B32" s="167">
        <v>0.03739473</v>
      </c>
      <c r="C32" s="167">
        <v>-0.05456123</v>
      </c>
      <c r="D32" s="167">
        <v>0.02084371</v>
      </c>
      <c r="E32" s="167">
        <v>-0.07883208</v>
      </c>
      <c r="F32" s="167">
        <v>0.0173577</v>
      </c>
      <c r="G32" s="167">
        <v>0.01933983</v>
      </c>
    </row>
    <row r="33" spans="1:7" ht="12.75">
      <c r="A33" s="166" t="s">
        <v>112</v>
      </c>
      <c r="B33" s="167">
        <v>0.200386</v>
      </c>
      <c r="C33" s="167">
        <v>0.1676862</v>
      </c>
      <c r="D33" s="167">
        <v>0.1478593</v>
      </c>
      <c r="E33" s="167">
        <v>0.1269173</v>
      </c>
      <c r="F33" s="167">
        <v>0.1284082</v>
      </c>
      <c r="G33" s="167">
        <v>0.0225876</v>
      </c>
    </row>
    <row r="34" spans="1:7" ht="12.75">
      <c r="A34" s="166" t="s">
        <v>114</v>
      </c>
      <c r="B34" s="167">
        <v>-0.02293564</v>
      </c>
      <c r="C34" s="167">
        <v>-0.003745939</v>
      </c>
      <c r="D34" s="167">
        <v>0.006029195</v>
      </c>
      <c r="E34" s="167">
        <v>0.01338468</v>
      </c>
      <c r="F34" s="167">
        <v>-0.01236898</v>
      </c>
      <c r="G34" s="167">
        <v>-0.001237128</v>
      </c>
    </row>
    <row r="35" spans="1:7" ht="12.75">
      <c r="A35" s="166" t="s">
        <v>116</v>
      </c>
      <c r="B35" s="167">
        <v>-0.003158036</v>
      </c>
      <c r="C35" s="167">
        <v>-0.0006483178</v>
      </c>
      <c r="D35" s="167">
        <v>0.002846266</v>
      </c>
      <c r="E35" s="167">
        <v>0.002422267</v>
      </c>
      <c r="F35" s="167">
        <v>0.007325823</v>
      </c>
      <c r="G35" s="167">
        <v>-0.00317906</v>
      </c>
    </row>
    <row r="36" spans="1:6" ht="12.75">
      <c r="A36" s="166" t="s">
        <v>146</v>
      </c>
      <c r="B36" s="167">
        <v>22.72949</v>
      </c>
      <c r="C36" s="167">
        <v>22.73254</v>
      </c>
      <c r="D36" s="167">
        <v>22.75696</v>
      </c>
      <c r="E36" s="167">
        <v>22.76001</v>
      </c>
      <c r="F36" s="167">
        <v>22.77832</v>
      </c>
    </row>
    <row r="37" spans="1:6" ht="12.75">
      <c r="A37" s="166" t="s">
        <v>147</v>
      </c>
      <c r="B37" s="167">
        <v>-0.3036499</v>
      </c>
      <c r="C37" s="167">
        <v>-0.2660116</v>
      </c>
      <c r="D37" s="167">
        <v>-0.2573649</v>
      </c>
      <c r="E37" s="167">
        <v>-0.2532959</v>
      </c>
      <c r="F37" s="167">
        <v>-0.2466838</v>
      </c>
    </row>
    <row r="38" spans="1:7" ht="12.75">
      <c r="A38" s="166" t="s">
        <v>148</v>
      </c>
      <c r="B38" s="167">
        <v>0.0002579645</v>
      </c>
      <c r="C38" s="167">
        <v>0.0005702258</v>
      </c>
      <c r="D38" s="167">
        <v>0.0001221746</v>
      </c>
      <c r="E38" s="167">
        <v>0.00063317</v>
      </c>
      <c r="F38" s="167">
        <v>0.0002686871</v>
      </c>
      <c r="G38" s="167">
        <v>0.0001904004</v>
      </c>
    </row>
    <row r="39" spans="1:7" ht="12.75">
      <c r="A39" s="166" t="s">
        <v>149</v>
      </c>
      <c r="B39" s="167">
        <v>0.002053496</v>
      </c>
      <c r="C39" s="167">
        <v>0.001898905</v>
      </c>
      <c r="D39" s="167">
        <v>0.00168728</v>
      </c>
      <c r="E39" s="167">
        <v>0.001591272</v>
      </c>
      <c r="F39" s="167">
        <v>0.00186538</v>
      </c>
      <c r="G39" s="167">
        <v>0.0008969289</v>
      </c>
    </row>
    <row r="40" spans="2:5" ht="12.75">
      <c r="B40" s="166" t="s">
        <v>150</v>
      </c>
      <c r="C40" s="166">
        <v>0.003759</v>
      </c>
      <c r="D40" s="166" t="s">
        <v>151</v>
      </c>
      <c r="E40" s="166">
        <v>3.116403</v>
      </c>
    </row>
    <row r="42" ht="12.75">
      <c r="A42" s="166" t="s">
        <v>152</v>
      </c>
    </row>
    <row r="50" spans="1:7" ht="12.75">
      <c r="A50" s="166" t="s">
        <v>153</v>
      </c>
      <c r="B50" s="166">
        <f>-0.017/(B7*B7+B22*B22)*(B21*B22+B6*B7)</f>
        <v>0.00025796450150163846</v>
      </c>
      <c r="C50" s="166">
        <f>-0.017/(C7*C7+C22*C22)*(C21*C22+C6*C7)</f>
        <v>0.0005702257766442013</v>
      </c>
      <c r="D50" s="166">
        <f>-0.017/(D7*D7+D22*D22)*(D21*D22+D6*D7)</f>
        <v>0.00012217463015301257</v>
      </c>
      <c r="E50" s="166">
        <f>-0.017/(E7*E7+E22*E22)*(E21*E22+E6*E7)</f>
        <v>0.0006331699890932965</v>
      </c>
      <c r="F50" s="166">
        <f>-0.017/(F7*F7+F22*F22)*(F21*F22+F6*F7)</f>
        <v>0.00026868704511335623</v>
      </c>
      <c r="G50" s="166">
        <f>(B50*B$4+C50*C$4+D50*D$4+E50*E$4+F50*F$4)/SUM(B$4:F$4)</f>
        <v>0.0003921699187996332</v>
      </c>
    </row>
    <row r="51" spans="1:7" ht="12.75">
      <c r="A51" s="166" t="s">
        <v>154</v>
      </c>
      <c r="B51" s="166">
        <f>-0.017/(B7*B7+B22*B22)*(B21*B7-B6*B22)</f>
        <v>0.0020534962494062046</v>
      </c>
      <c r="C51" s="166">
        <f>-0.017/(C7*C7+C22*C22)*(C21*C7-C6*C22)</f>
        <v>0.0018989048021434652</v>
      </c>
      <c r="D51" s="166">
        <f>-0.017/(D7*D7+D22*D22)*(D21*D7-D6*D22)</f>
        <v>0.0016872796674081067</v>
      </c>
      <c r="E51" s="166">
        <f>-0.017/(E7*E7+E22*E22)*(E21*E7-E6*E22)</f>
        <v>0.0015912721865234407</v>
      </c>
      <c r="F51" s="166">
        <f>-0.017/(F7*F7+F22*F22)*(F21*F7-F6*F22)</f>
        <v>0.0018653804639672574</v>
      </c>
      <c r="G51" s="166">
        <f>(B51*B$4+C51*C$4+D51*D$4+E51*E$4+F51*F$4)/SUM(B$4:F$4)</f>
        <v>0.0017917916851573085</v>
      </c>
    </row>
    <row r="58" ht="12.75">
      <c r="A58" s="166" t="s">
        <v>156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158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161</v>
      </c>
      <c r="B62" s="166">
        <f>B7+(2/0.017)*(B8*B50-B23*B51)</f>
        <v>10000.397637242018</v>
      </c>
      <c r="C62" s="166">
        <f>C7+(2/0.017)*(C8*C50-C23*C51)</f>
        <v>10000.672232427163</v>
      </c>
      <c r="D62" s="166">
        <f>D7+(2/0.017)*(D8*D50-D23*D51)</f>
        <v>10000.142037476056</v>
      </c>
      <c r="E62" s="166">
        <f>E7+(2/0.017)*(E8*E50-E23*E51)</f>
        <v>10000.293611638903</v>
      </c>
      <c r="F62" s="166">
        <f>F7+(2/0.017)*(F8*F50-F23*F51)</f>
        <v>9999.20887228516</v>
      </c>
    </row>
    <row r="63" spans="1:6" ht="12.75">
      <c r="A63" s="166" t="s">
        <v>162</v>
      </c>
      <c r="B63" s="166">
        <f>B8+(3/0.017)*(B9*B50-B24*B51)</f>
        <v>2.9041631810590745</v>
      </c>
      <c r="C63" s="166">
        <f>C8+(3/0.017)*(C9*C50-C24*C51)</f>
        <v>1.8612990654461086</v>
      </c>
      <c r="D63" s="166">
        <f>D8+(3/0.017)*(D9*D50-D24*D51)</f>
        <v>2.529507106821966</v>
      </c>
      <c r="E63" s="166">
        <f>E8+(3/0.017)*(E9*E50-E24*E51)</f>
        <v>1.0823990122673626</v>
      </c>
      <c r="F63" s="166">
        <f>F8+(3/0.017)*(F9*F50-F24*F51)</f>
        <v>-0.8684875633378296</v>
      </c>
    </row>
    <row r="64" spans="1:6" ht="12.75">
      <c r="A64" s="166" t="s">
        <v>163</v>
      </c>
      <c r="B64" s="166">
        <f>B9+(4/0.017)*(B10*B50-B25*B51)</f>
        <v>-0.022287802624251674</v>
      </c>
      <c r="C64" s="166">
        <f>C9+(4/0.017)*(C10*C50-C25*C51)</f>
        <v>0.30367946737473706</v>
      </c>
      <c r="D64" s="166">
        <f>D9+(4/0.017)*(D10*D50-D25*D51)</f>
        <v>0.29218124924629696</v>
      </c>
      <c r="E64" s="166">
        <f>E9+(4/0.017)*(E10*E50-E25*E51)</f>
        <v>0.0174281760574998</v>
      </c>
      <c r="F64" s="166">
        <f>F9+(4/0.017)*(F10*F50-F25*F51)</f>
        <v>1.201943840462517</v>
      </c>
    </row>
    <row r="65" spans="1:6" ht="12.75">
      <c r="A65" s="166" t="s">
        <v>164</v>
      </c>
      <c r="B65" s="166">
        <f>B10+(5/0.017)*(B11*B50-B26*B51)</f>
        <v>-0.34641461581766897</v>
      </c>
      <c r="C65" s="166">
        <f>C10+(5/0.017)*(C11*C50-C26*C51)</f>
        <v>-0.2741240026715157</v>
      </c>
      <c r="D65" s="166">
        <f>D10+(5/0.017)*(D11*D50-D26*D51)</f>
        <v>-0.6536157946749616</v>
      </c>
      <c r="E65" s="166">
        <f>E10+(5/0.017)*(E11*E50-E26*E51)</f>
        <v>-0.13398415403221997</v>
      </c>
      <c r="F65" s="166">
        <f>F10+(5/0.017)*(F11*F50-F26*F51)</f>
        <v>0.07885657951531028</v>
      </c>
    </row>
    <row r="66" spans="1:6" ht="12.75">
      <c r="A66" s="166" t="s">
        <v>165</v>
      </c>
      <c r="B66" s="166">
        <f>B11+(6/0.017)*(B12*B50-B27*B51)</f>
        <v>4.194997529144313</v>
      </c>
      <c r="C66" s="166">
        <f>C11+(6/0.017)*(C12*C50-C27*C51)</f>
        <v>4.28024382906826</v>
      </c>
      <c r="D66" s="166">
        <f>D11+(6/0.017)*(D12*D50-D27*D51)</f>
        <v>4.7349061053741766</v>
      </c>
      <c r="E66" s="166">
        <f>E11+(6/0.017)*(E12*E50-E27*E51)</f>
        <v>4.716195908025175</v>
      </c>
      <c r="F66" s="166">
        <f>F11+(6/0.017)*(F12*F50-F27*F51)</f>
        <v>14.975965488581346</v>
      </c>
    </row>
    <row r="67" spans="1:6" ht="12.75">
      <c r="A67" s="166" t="s">
        <v>166</v>
      </c>
      <c r="B67" s="166">
        <f>B12+(7/0.017)*(B13*B50-B28*B51)</f>
        <v>-0.07759512652946099</v>
      </c>
      <c r="C67" s="166">
        <f>C12+(7/0.017)*(C13*C50-C28*C51)</f>
        <v>0.02860073672399374</v>
      </c>
      <c r="D67" s="166">
        <f>D12+(7/0.017)*(D13*D50-D28*D51)</f>
        <v>0.10544915605496466</v>
      </c>
      <c r="E67" s="166">
        <f>E12+(7/0.017)*(E13*E50-E28*E51)</f>
        <v>0.26932281431357613</v>
      </c>
      <c r="F67" s="166">
        <f>F12+(7/0.017)*(F13*F50-F28*F51)</f>
        <v>0.06628066463194174</v>
      </c>
    </row>
    <row r="68" spans="1:6" ht="12.75">
      <c r="A68" s="166" t="s">
        <v>167</v>
      </c>
      <c r="B68" s="166">
        <f>B13+(8/0.017)*(B14*B50-B29*B51)</f>
        <v>-0.26176541520349567</v>
      </c>
      <c r="C68" s="166">
        <f>C13+(8/0.017)*(C14*C50-C29*C51)</f>
        <v>-0.053009442737069076</v>
      </c>
      <c r="D68" s="166">
        <f>D13+(8/0.017)*(D14*D50-D29*D51)</f>
        <v>0.02856897898275458</v>
      </c>
      <c r="E68" s="166">
        <f>E13+(8/0.017)*(E14*E50-E29*E51)</f>
        <v>-0.06628103004148218</v>
      </c>
      <c r="F68" s="166">
        <f>F13+(8/0.017)*(F14*F50-F29*F51)</f>
        <v>-0.06133043841274868</v>
      </c>
    </row>
    <row r="69" spans="1:6" ht="12.75">
      <c r="A69" s="166" t="s">
        <v>168</v>
      </c>
      <c r="B69" s="166">
        <f>B14+(9/0.017)*(B15*B50-B30*B51)</f>
        <v>-0.07020551665064806</v>
      </c>
      <c r="C69" s="166">
        <f>C14+(9/0.017)*(C15*C50-C30*C51)</f>
        <v>-0.08727658315848176</v>
      </c>
      <c r="D69" s="166">
        <f>D14+(9/0.017)*(D15*D50-D30*D51)</f>
        <v>-0.058696783467276775</v>
      </c>
      <c r="E69" s="166">
        <f>E14+(9/0.017)*(E15*E50-E30*E51)</f>
        <v>-0.07137952584571838</v>
      </c>
      <c r="F69" s="166">
        <f>F14+(9/0.017)*(F15*F50-F30*F51)</f>
        <v>0.04149892783853443</v>
      </c>
    </row>
    <row r="70" spans="1:6" ht="12.75">
      <c r="A70" s="166" t="s">
        <v>169</v>
      </c>
      <c r="B70" s="166">
        <f>B15+(10/0.017)*(B16*B50-B31*B51)</f>
        <v>-0.2157670898027232</v>
      </c>
      <c r="C70" s="166">
        <f>C15+(10/0.017)*(C16*C50-C31*C51)</f>
        <v>-0.015935189252401102</v>
      </c>
      <c r="D70" s="166">
        <f>D15+(10/0.017)*(D16*D50-D31*D51)</f>
        <v>0.020782297930469863</v>
      </c>
      <c r="E70" s="166">
        <f>E15+(10/0.017)*(E16*E50-E31*E51)</f>
        <v>0.0020366663847692056</v>
      </c>
      <c r="F70" s="166">
        <f>F15+(10/0.017)*(F16*F50-F31*F51)</f>
        <v>-0.236891182606793</v>
      </c>
    </row>
    <row r="71" spans="1:6" ht="12.75">
      <c r="A71" s="166" t="s">
        <v>170</v>
      </c>
      <c r="B71" s="166">
        <f>B16+(11/0.017)*(B17*B50-B32*B51)</f>
        <v>0.04627686054096661</v>
      </c>
      <c r="C71" s="166">
        <f>C16+(11/0.017)*(C17*C50-C32*C51)</f>
        <v>0.11407732774914864</v>
      </c>
      <c r="D71" s="166">
        <f>D16+(11/0.017)*(D17*D50-D32*D51)</f>
        <v>0.013039156527335618</v>
      </c>
      <c r="E71" s="166">
        <f>E16+(11/0.017)*(E17*E50-E32*E51)</f>
        <v>0.10700911579018701</v>
      </c>
      <c r="F71" s="166">
        <f>F16+(11/0.017)*(F17*F50-F32*F51)</f>
        <v>-0.010963232564646149</v>
      </c>
    </row>
    <row r="72" spans="1:6" ht="12.75">
      <c r="A72" s="166" t="s">
        <v>171</v>
      </c>
      <c r="B72" s="166">
        <f>B17+(12/0.017)*(B18*B50-B33*B51)</f>
        <v>-0.1002784812968037</v>
      </c>
      <c r="C72" s="166">
        <f>C17+(12/0.017)*(C18*C50-C33*C51)</f>
        <v>-0.0717175707171735</v>
      </c>
      <c r="D72" s="166">
        <f>D17+(12/0.017)*(D18*D50-D33*D51)</f>
        <v>-0.06509198078388537</v>
      </c>
      <c r="E72" s="166">
        <f>E17+(12/0.017)*(E18*E50-E33*E51)</f>
        <v>-0.02694362647009685</v>
      </c>
      <c r="F72" s="166">
        <f>F17+(12/0.017)*(F18*F50-F33*F51)</f>
        <v>-0.07090981323286327</v>
      </c>
    </row>
    <row r="73" spans="1:6" ht="12.75">
      <c r="A73" s="166" t="s">
        <v>172</v>
      </c>
      <c r="B73" s="166">
        <f>B18+(13/0.017)*(B19*B50-B34*B51)</f>
        <v>-0.009098668439469555</v>
      </c>
      <c r="C73" s="166">
        <f>C18+(13/0.017)*(C19*C50-C34*C51)</f>
        <v>-0.028066264966787824</v>
      </c>
      <c r="D73" s="166">
        <f>D18+(13/0.017)*(D19*D50-D34*D51)</f>
        <v>-0.02301497308516314</v>
      </c>
      <c r="E73" s="166">
        <f>E18+(13/0.017)*(E19*E50-E34*E51)</f>
        <v>-0.03902139308199402</v>
      </c>
      <c r="F73" s="166">
        <f>F18+(13/0.017)*(F19*F50-F34*F51)</f>
        <v>-0.016506028509328283</v>
      </c>
    </row>
    <row r="74" spans="1:6" ht="12.75">
      <c r="A74" s="166" t="s">
        <v>173</v>
      </c>
      <c r="B74" s="166">
        <f>B19+(14/0.017)*(B20*B50-B35*B51)</f>
        <v>-0.17447054174148116</v>
      </c>
      <c r="C74" s="166">
        <f>C19+(14/0.017)*(C20*C50-C35*C51)</f>
        <v>-0.16547767549645173</v>
      </c>
      <c r="D74" s="166">
        <f>D19+(14/0.017)*(D20*D50-D35*D51)</f>
        <v>-0.18237502720702659</v>
      </c>
      <c r="E74" s="166">
        <f>E19+(14/0.017)*(E20*E50-E35*E51)</f>
        <v>-0.17897942062125588</v>
      </c>
      <c r="F74" s="166">
        <f>F19+(14/0.017)*(F20*F50-F35*F51)</f>
        <v>-0.14128856251421676</v>
      </c>
    </row>
    <row r="75" spans="1:6" ht="12.75">
      <c r="A75" s="166" t="s">
        <v>174</v>
      </c>
      <c r="B75" s="167">
        <f>B20</f>
        <v>0.005506732</v>
      </c>
      <c r="C75" s="167">
        <f>C20</f>
        <v>0.004985081</v>
      </c>
      <c r="D75" s="167">
        <f>D20</f>
        <v>0.00505523</v>
      </c>
      <c r="E75" s="167">
        <f>E20</f>
        <v>-0.0009209945</v>
      </c>
      <c r="F75" s="167">
        <f>F20</f>
        <v>0.001423296</v>
      </c>
    </row>
    <row r="78" ht="12.75">
      <c r="A78" s="166" t="s">
        <v>156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175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176</v>
      </c>
      <c r="B82" s="166">
        <f>B22+(2/0.017)*(B8*B51+B23*B50)</f>
        <v>139.74510987529862</v>
      </c>
      <c r="C82" s="166">
        <f>C22+(2/0.017)*(C8*C51+C23*C50)</f>
        <v>46.72993109103292</v>
      </c>
      <c r="D82" s="166">
        <f>D22+(2/0.017)*(D8*D51+D23*D50)</f>
        <v>-26.426508195211575</v>
      </c>
      <c r="E82" s="166">
        <f>E22+(2/0.017)*(E8*E51+E23*E50)</f>
        <v>-58.19109071456036</v>
      </c>
      <c r="F82" s="166">
        <f>F22+(2/0.017)*(F8*F51+F23*F50)</f>
        <v>-81.72754199281924</v>
      </c>
    </row>
    <row r="83" spans="1:6" ht="12.75">
      <c r="A83" s="166" t="s">
        <v>177</v>
      </c>
      <c r="B83" s="166">
        <f>B23+(3/0.017)*(B9*B51+B24*B50)</f>
        <v>-1.7274638736574484</v>
      </c>
      <c r="C83" s="166">
        <f>C23+(3/0.017)*(C9*C51+C24*C50)</f>
        <v>-2.1602211470086234</v>
      </c>
      <c r="D83" s="166">
        <f>D23+(3/0.017)*(D9*D51+D24*D50)</f>
        <v>-0.6253750715394122</v>
      </c>
      <c r="E83" s="166">
        <f>E23+(3/0.017)*(E9*E51+E24*E50)</f>
        <v>-0.71357020880976</v>
      </c>
      <c r="F83" s="166">
        <f>F23+(3/0.017)*(F9*F51+F24*F50)</f>
        <v>2.708494820747713</v>
      </c>
    </row>
    <row r="84" spans="1:6" ht="12.75">
      <c r="A84" s="166" t="s">
        <v>178</v>
      </c>
      <c r="B84" s="166">
        <f>B24+(4/0.017)*(B10*B51+B25*B50)</f>
        <v>1.3013479642127102</v>
      </c>
      <c r="C84" s="166">
        <f>C24+(4/0.017)*(C10*C51+C25*C50)</f>
        <v>2.1674943901099115</v>
      </c>
      <c r="D84" s="166">
        <f>D24+(4/0.017)*(D10*D51+D25*D50)</f>
        <v>1.8834613993521414</v>
      </c>
      <c r="E84" s="166">
        <f>E24+(4/0.017)*(E10*E51+E25*E50)</f>
        <v>1.8333431611119055</v>
      </c>
      <c r="F84" s="166">
        <f>F24+(4/0.017)*(F10*F51+F25*F50)</f>
        <v>1.6880997758672613</v>
      </c>
    </row>
    <row r="85" spans="1:6" ht="12.75">
      <c r="A85" s="166" t="s">
        <v>179</v>
      </c>
      <c r="B85" s="166">
        <f>B25+(5/0.017)*(B11*B51+B26*B50)</f>
        <v>-0.8721159170106052</v>
      </c>
      <c r="C85" s="166">
        <f>C25+(5/0.017)*(C11*C51+C26*C50)</f>
        <v>-0.7843720900609461</v>
      </c>
      <c r="D85" s="166">
        <f>D25+(5/0.017)*(D11*D51+D26*D50)</f>
        <v>-0.06089042748793938</v>
      </c>
      <c r="E85" s="166">
        <f>E25+(5/0.017)*(E11*E51+E26*E50)</f>
        <v>0.5248596651374402</v>
      </c>
      <c r="F85" s="166">
        <f>F25+(5/0.017)*(F11*F51+F26*F50)</f>
        <v>-1.1758712910162785</v>
      </c>
    </row>
    <row r="86" spans="1:6" ht="12.75">
      <c r="A86" s="166" t="s">
        <v>180</v>
      </c>
      <c r="B86" s="166">
        <f>B26+(6/0.017)*(B12*B51+B27*B50)</f>
        <v>0.9549520995562193</v>
      </c>
      <c r="C86" s="166">
        <f>C26+(6/0.017)*(C12*C51+C27*C50)</f>
        <v>0.4437214007645689</v>
      </c>
      <c r="D86" s="166">
        <f>D26+(6/0.017)*(D12*D51+D27*D50)</f>
        <v>0.34624631238190223</v>
      </c>
      <c r="E86" s="166">
        <f>E26+(6/0.017)*(E12*E51+E27*E50)</f>
        <v>0.4635194901642666</v>
      </c>
      <c r="F86" s="166">
        <f>F26+(6/0.017)*(F12*F51+F27*F50)</f>
        <v>2.1752695461654237</v>
      </c>
    </row>
    <row r="87" spans="1:6" ht="12.75">
      <c r="A87" s="166" t="s">
        <v>181</v>
      </c>
      <c r="B87" s="166">
        <f>B27+(7/0.017)*(B13*B51+B28*B50)</f>
        <v>0.04749936430784707</v>
      </c>
      <c r="C87" s="166">
        <f>C27+(7/0.017)*(C13*C51+C28*C50)</f>
        <v>-0.159856588733703</v>
      </c>
      <c r="D87" s="166">
        <f>D27+(7/0.017)*(D13*D51+D28*D50)</f>
        <v>-0.00012265402339890763</v>
      </c>
      <c r="E87" s="166">
        <f>E27+(7/0.017)*(E13*E51+E28*E50)</f>
        <v>0.06599451079088821</v>
      </c>
      <c r="F87" s="166">
        <f>F27+(7/0.017)*(F13*F51+F28*F50)</f>
        <v>0.5242702274756009</v>
      </c>
    </row>
    <row r="88" spans="1:6" ht="12.75">
      <c r="A88" s="166" t="s">
        <v>182</v>
      </c>
      <c r="B88" s="166">
        <f>B28+(8/0.017)*(B14*B51+B29*B50)</f>
        <v>0.4612878817832689</v>
      </c>
      <c r="C88" s="166">
        <f>C28+(8/0.017)*(C14*C51+C29*C50)</f>
        <v>0.2804284751256329</v>
      </c>
      <c r="D88" s="166">
        <f>D28+(8/0.017)*(D14*D51+D29*D50)</f>
        <v>0.19380710377508098</v>
      </c>
      <c r="E88" s="166">
        <f>E28+(8/0.017)*(E14*E51+E29*E50)</f>
        <v>0.07218368307713126</v>
      </c>
      <c r="F88" s="166">
        <f>F28+(8/0.017)*(F14*F51+F29*F50)</f>
        <v>0.3478730092624956</v>
      </c>
    </row>
    <row r="89" spans="1:6" ht="12.75">
      <c r="A89" s="166" t="s">
        <v>183</v>
      </c>
      <c r="B89" s="166">
        <f>B29+(9/0.017)*(B15*B51+B30*B50)</f>
        <v>-0.021185114405242733</v>
      </c>
      <c r="C89" s="166">
        <f>C29+(9/0.017)*(C15*C51+C30*C50)</f>
        <v>-0.021666250796264906</v>
      </c>
      <c r="D89" s="166">
        <f>D29+(9/0.017)*(D15*D51+D30*D50)</f>
        <v>-0.030057112683528373</v>
      </c>
      <c r="E89" s="166">
        <f>E29+(9/0.017)*(E15*E51+E30*E50)</f>
        <v>0.033679682895112015</v>
      </c>
      <c r="F89" s="166">
        <f>F29+(9/0.017)*(F15*F51+F30*F50)</f>
        <v>0.0667619553842804</v>
      </c>
    </row>
    <row r="90" spans="1:6" ht="12.75">
      <c r="A90" s="166" t="s">
        <v>184</v>
      </c>
      <c r="B90" s="166">
        <f>B30+(10/0.017)*(B16*B51+B31*B50)</f>
        <v>0.05084648567165513</v>
      </c>
      <c r="C90" s="166">
        <f>C30+(10/0.017)*(C16*C51+C31*C50)</f>
        <v>0.019634003358935767</v>
      </c>
      <c r="D90" s="166">
        <f>D30+(10/0.017)*(D16*D51+D31*D50)</f>
        <v>0.02167357068410312</v>
      </c>
      <c r="E90" s="166">
        <f>E30+(10/0.017)*(E16*E51+E31*E50)</f>
        <v>-0.0004720317324463999</v>
      </c>
      <c r="F90" s="166">
        <f>F30+(10/0.017)*(F16*F51+F31*F50)</f>
        <v>0.31288367828388614</v>
      </c>
    </row>
    <row r="91" spans="1:6" ht="12.75">
      <c r="A91" s="166" t="s">
        <v>185</v>
      </c>
      <c r="B91" s="166">
        <f>B31+(11/0.017)*(B17*B51+B32*B50)</f>
        <v>0.1887799828715618</v>
      </c>
      <c r="C91" s="166">
        <f>C31+(11/0.017)*(C17*C51+C32*C50)</f>
        <v>0.07905994518475133</v>
      </c>
      <c r="D91" s="166">
        <f>D31+(11/0.017)*(D17*D51+D32*D50)</f>
        <v>0.07387795948219707</v>
      </c>
      <c r="E91" s="166">
        <f>E31+(11/0.017)*(E17*E51+E32*E50)</f>
        <v>0.028255316303416714</v>
      </c>
      <c r="F91" s="166">
        <f>F31+(11/0.017)*(F17*F51+F32*F50)</f>
        <v>0.15505064738008684</v>
      </c>
    </row>
    <row r="92" spans="1:6" ht="12.75">
      <c r="A92" s="166" t="s">
        <v>186</v>
      </c>
      <c r="B92" s="166">
        <f>B32+(12/0.017)*(B18*B51+B33*B50)</f>
        <v>0.060238554557479035</v>
      </c>
      <c r="C92" s="166">
        <f>C32+(12/0.017)*(C18*C51+C33*C50)</f>
        <v>0.06670414198571686</v>
      </c>
      <c r="D92" s="166">
        <f>D32+(12/0.017)*(D18*D51+D33*D50)</f>
        <v>0.03535939780402417</v>
      </c>
      <c r="E92" s="166">
        <f>E32+(12/0.017)*(E18*E51+E33*E50)</f>
        <v>0.04770977358444364</v>
      </c>
      <c r="F92" s="166">
        <f>F32+(12/0.017)*(F18*F51+F33*F50)</f>
        <v>0.0320107207386849</v>
      </c>
    </row>
    <row r="93" spans="1:6" ht="12.75">
      <c r="A93" s="166" t="s">
        <v>187</v>
      </c>
      <c r="B93" s="166">
        <f>B33+(13/0.017)*(B19*B51+B34*B50)</f>
        <v>-0.08833664785229822</v>
      </c>
      <c r="C93" s="166">
        <f>C33+(13/0.017)*(C19*C51+C34*C50)</f>
        <v>-0.07910952869320612</v>
      </c>
      <c r="D93" s="166">
        <f>D33+(13/0.017)*(D19*D51+D34*D50)</f>
        <v>-0.08244422093145606</v>
      </c>
      <c r="E93" s="166">
        <f>E33+(13/0.017)*(E19*E51+E34*E50)</f>
        <v>-0.07994700415941305</v>
      </c>
      <c r="F93" s="166">
        <f>F33+(13/0.017)*(F19*F51+F34*F50)</f>
        <v>-0.06007266859833904</v>
      </c>
    </row>
    <row r="94" spans="1:6" ht="12.75">
      <c r="A94" s="166" t="s">
        <v>188</v>
      </c>
      <c r="B94" s="166">
        <f>B34+(14/0.017)*(B20*B51+B35*B50)</f>
        <v>-0.01429402279033573</v>
      </c>
      <c r="C94" s="166">
        <f>C34+(14/0.017)*(C20*C51+C35*C50)</f>
        <v>0.0037453018356115543</v>
      </c>
      <c r="D94" s="166">
        <f>D34+(14/0.017)*(D20*D51+D35*D50)</f>
        <v>0.01333993594383177</v>
      </c>
      <c r="E94" s="166">
        <f>E34+(14/0.017)*(E20*E51+E35*E50)</f>
        <v>0.013440806690265874</v>
      </c>
      <c r="F94" s="166">
        <f>F34+(14/0.017)*(F20*F51+F35*F50)</f>
        <v>-0.008561521645393713</v>
      </c>
    </row>
    <row r="95" spans="1:6" ht="12.75">
      <c r="A95" s="166" t="s">
        <v>189</v>
      </c>
      <c r="B95" s="167">
        <f>B35</f>
        <v>-0.003158036</v>
      </c>
      <c r="C95" s="167">
        <f>C35</f>
        <v>-0.0006483178</v>
      </c>
      <c r="D95" s="167">
        <f>D35</f>
        <v>0.002846266</v>
      </c>
      <c r="E95" s="167">
        <f>E35</f>
        <v>0.002422267</v>
      </c>
      <c r="F95" s="167">
        <f>F35</f>
        <v>0.007325823</v>
      </c>
    </row>
    <row r="98" ht="12.75">
      <c r="A98" s="166" t="s">
        <v>157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159</v>
      </c>
      <c r="H100" s="166" t="s">
        <v>160</v>
      </c>
      <c r="I100" s="166" t="s">
        <v>155</v>
      </c>
      <c r="K100" s="166" t="s">
        <v>190</v>
      </c>
    </row>
    <row r="101" spans="1:9" ht="12.75">
      <c r="A101" s="166" t="s">
        <v>158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161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162</v>
      </c>
      <c r="B103" s="166">
        <f>B63*10000/B62</f>
        <v>2.9040477053070517</v>
      </c>
      <c r="C103" s="166">
        <f>C63*10000/C62</f>
        <v>1.8611739512978431</v>
      </c>
      <c r="D103" s="166">
        <f>D63*10000/D62</f>
        <v>2.529471178851766</v>
      </c>
      <c r="E103" s="166">
        <f>E63*10000/E62</f>
        <v>1.0823672327056537</v>
      </c>
      <c r="F103" s="166">
        <f>F63*10000/F62</f>
        <v>-0.8685562772321113</v>
      </c>
      <c r="G103" s="166">
        <f>AVERAGE(C103:E103)</f>
        <v>1.8243374542850876</v>
      </c>
      <c r="H103" s="166">
        <f>STDEV(C103:E103)</f>
        <v>0.7242548953041603</v>
      </c>
      <c r="I103" s="166">
        <f>(B103*B4+C103*C4+D103*D4+E103*E4+F103*F4)/SUM(B4:F4)</f>
        <v>1.620021607754392</v>
      </c>
      <c r="K103" s="166">
        <f>(LN(H103)+LN(H123))/2-LN(K114*K115^3)</f>
        <v>-4.114258753731925</v>
      </c>
    </row>
    <row r="104" spans="1:11" ht="12.75">
      <c r="A104" s="166" t="s">
        <v>163</v>
      </c>
      <c r="B104" s="166">
        <f>B64*10000/B62</f>
        <v>-0.0222869164134541</v>
      </c>
      <c r="C104" s="166">
        <f>C64*10000/C62</f>
        <v>0.30365905442841823</v>
      </c>
      <c r="D104" s="166">
        <f>D64*10000/D62</f>
        <v>0.29217709923652324</v>
      </c>
      <c r="E104" s="166">
        <f>E64*10000/E62</f>
        <v>0.01742766436099027</v>
      </c>
      <c r="F104" s="166">
        <f>F64*10000/F62</f>
        <v>1.2020389370942621</v>
      </c>
      <c r="G104" s="166">
        <f>AVERAGE(C104:E104)</f>
        <v>0.2044212726753106</v>
      </c>
      <c r="H104" s="166">
        <f>STDEV(C104:E104)</f>
        <v>0.16204294488364573</v>
      </c>
      <c r="I104" s="166">
        <f>(B104*B4+C104*C4+D104*D4+E104*E4+F104*F4)/SUM(B4:F4)</f>
        <v>0.30510684109717134</v>
      </c>
      <c r="K104" s="166">
        <f>(LN(H104)+LN(H124))/2-LN(K114*K115^4)</f>
        <v>-5.054176000082095</v>
      </c>
    </row>
    <row r="105" spans="1:11" ht="12.75">
      <c r="A105" s="166" t="s">
        <v>164</v>
      </c>
      <c r="B105" s="166">
        <f>B65*10000/B62</f>
        <v>-0.3464008416301391</v>
      </c>
      <c r="C105" s="166">
        <f>C65*10000/C62</f>
        <v>-0.27410557640582306</v>
      </c>
      <c r="D105" s="166">
        <f>D65*10000/D62</f>
        <v>-0.6536065110130458</v>
      </c>
      <c r="E105" s="166">
        <f>E65*10000/E62</f>
        <v>-0.13398022021701614</v>
      </c>
      <c r="F105" s="166">
        <f>F65*10000/F62</f>
        <v>0.0788628185714545</v>
      </c>
      <c r="G105" s="166">
        <f>AVERAGE(C105:E105)</f>
        <v>-0.3538974358786284</v>
      </c>
      <c r="H105" s="166">
        <f>STDEV(C105:E105)</f>
        <v>0.26884554329615706</v>
      </c>
      <c r="I105" s="166">
        <f>(B105*B4+C105*C4+D105*D4+E105*E4+F105*F4)/SUM(B4:F4)</f>
        <v>-0.2949191579879944</v>
      </c>
      <c r="K105" s="166">
        <f>(LN(H105)+LN(H125))/2-LN(K114*K115^5)</f>
        <v>-3.5636931031892347</v>
      </c>
    </row>
    <row r="106" spans="1:11" ht="12.75">
      <c r="A106" s="166" t="s">
        <v>165</v>
      </c>
      <c r="B106" s="166">
        <f>B66*10000/B62</f>
        <v>4.194830727052209</v>
      </c>
      <c r="C106" s="166">
        <f>C66*10000/C62</f>
        <v>4.279956116539423</v>
      </c>
      <c r="D106" s="166">
        <f>D66*10000/D62</f>
        <v>4.734838852918156</v>
      </c>
      <c r="E106" s="166">
        <f>E66*10000/E62</f>
        <v>4.71605743908979</v>
      </c>
      <c r="F106" s="166">
        <f>F66*10000/F62</f>
        <v>14.977150372456245</v>
      </c>
      <c r="G106" s="166">
        <f>AVERAGE(C106:E106)</f>
        <v>4.576950802849123</v>
      </c>
      <c r="H106" s="166">
        <f>STDEV(C106:E106)</f>
        <v>0.2573763162151866</v>
      </c>
      <c r="I106" s="166">
        <f>(B106*B4+C106*C4+D106*D4+E106*E4+F106*F4)/SUM(B4:F4)</f>
        <v>5.912685645482744</v>
      </c>
      <c r="K106" s="166">
        <f>(LN(H106)+LN(H126))/2-LN(K114*K115^6)</f>
        <v>-4.167362469596339</v>
      </c>
    </row>
    <row r="107" spans="1:11" ht="12.75">
      <c r="A107" s="166" t="s">
        <v>166</v>
      </c>
      <c r="B107" s="166">
        <f>B67*10000/B62</f>
        <v>-0.07759204118093521</v>
      </c>
      <c r="C107" s="166">
        <f>C67*10000/C62</f>
        <v>0.0285988142189641</v>
      </c>
      <c r="D107" s="166">
        <f>D67*10000/D62</f>
        <v>0.10544765830304052</v>
      </c>
      <c r="E107" s="166">
        <f>E67*10000/E62</f>
        <v>0.26931490691445614</v>
      </c>
      <c r="F107" s="166">
        <f>F67*10000/F62</f>
        <v>0.06628590869388884</v>
      </c>
      <c r="G107" s="166">
        <f>AVERAGE(C107:E107)</f>
        <v>0.13445379314548692</v>
      </c>
      <c r="H107" s="166">
        <f>STDEV(C107:E107)</f>
        <v>0.12295151977311955</v>
      </c>
      <c r="I107" s="166">
        <f>(B107*B4+C107*C4+D107*D4+E107*E4+F107*F4)/SUM(B4:F4)</f>
        <v>0.09472670858142623</v>
      </c>
      <c r="K107" s="166">
        <f>(LN(H107)+LN(H127))/2-LN(K114*K115^7)</f>
        <v>-3.637901022946605</v>
      </c>
    </row>
    <row r="108" spans="1:9" ht="12.75">
      <c r="A108" s="166" t="s">
        <v>167</v>
      </c>
      <c r="B108" s="166">
        <f>B68*10000/B62</f>
        <v>-0.26175500684959485</v>
      </c>
      <c r="C108" s="166">
        <f>C68*10000/C62</f>
        <v>-0.05300587950996538</v>
      </c>
      <c r="D108" s="166">
        <f>D68*10000/D62</f>
        <v>0.02856857320195137</v>
      </c>
      <c r="E108" s="166">
        <f>E68*10000/E62</f>
        <v>-0.06627908401043406</v>
      </c>
      <c r="F108" s="166">
        <f>F68*10000/F62</f>
        <v>-0.06133529081759504</v>
      </c>
      <c r="G108" s="166">
        <f>AVERAGE(C108:E108)</f>
        <v>-0.03023879677281602</v>
      </c>
      <c r="H108" s="166">
        <f>STDEV(C108:E108)</f>
        <v>0.05135926948409309</v>
      </c>
      <c r="I108" s="166">
        <f>(B108*B4+C108*C4+D108*D4+E108*E4+F108*F4)/SUM(B4:F4)</f>
        <v>-0.06782448417055319</v>
      </c>
    </row>
    <row r="109" spans="1:9" ht="12.75">
      <c r="A109" s="166" t="s">
        <v>168</v>
      </c>
      <c r="B109" s="166">
        <f>B69*10000/B62</f>
        <v>-0.07020272512884781</v>
      </c>
      <c r="C109" s="166">
        <f>C69*10000/C62</f>
        <v>-0.08727071653792191</v>
      </c>
      <c r="D109" s="166">
        <f>D69*10000/D62</f>
        <v>-0.058695949764820836</v>
      </c>
      <c r="E109" s="166">
        <f>E69*10000/E62</f>
        <v>-0.07137743012129454</v>
      </c>
      <c r="F109" s="166">
        <f>F69*10000/F62</f>
        <v>0.041502211193484656</v>
      </c>
      <c r="G109" s="166">
        <f>AVERAGE(C109:E109)</f>
        <v>-0.07244803214134576</v>
      </c>
      <c r="H109" s="166">
        <f>STDEV(C109:E109)</f>
        <v>0.014317435718322027</v>
      </c>
      <c r="I109" s="166">
        <f>(B109*B4+C109*C4+D109*D4+E109*E4+F109*F4)/SUM(B4:F4)</f>
        <v>-0.056885197726667974</v>
      </c>
    </row>
    <row r="110" spans="1:11" ht="12.75">
      <c r="A110" s="166" t="s">
        <v>169</v>
      </c>
      <c r="B110" s="166">
        <f>B70*10000/B62</f>
        <v>-0.21575851044081984</v>
      </c>
      <c r="C110" s="166">
        <f>C70*10000/C62</f>
        <v>-0.01593411810931197</v>
      </c>
      <c r="D110" s="166">
        <f>D70*10000/D62</f>
        <v>0.02078200274814809</v>
      </c>
      <c r="E110" s="166">
        <f>E70*10000/E62</f>
        <v>0.0020366065876294063</v>
      </c>
      <c r="F110" s="166">
        <f>F70*10000/F62</f>
        <v>-0.23690992520756823</v>
      </c>
      <c r="G110" s="166">
        <f>AVERAGE(C110:E110)</f>
        <v>0.002294830408821842</v>
      </c>
      <c r="H110" s="166">
        <f>STDEV(C110:E110)</f>
        <v>0.018359422440841565</v>
      </c>
      <c r="I110" s="166">
        <f>(B110*B4+C110*C4+D110*D4+E110*E4+F110*F4)/SUM(B4:F4)</f>
        <v>-0.06117684086332414</v>
      </c>
      <c r="K110" s="166">
        <f>EXP(AVERAGE(K103:K107))</f>
        <v>0.016449202718443467</v>
      </c>
    </row>
    <row r="111" spans="1:9" ht="12.75">
      <c r="A111" s="166" t="s">
        <v>170</v>
      </c>
      <c r="B111" s="166">
        <f>B71*10000/B62</f>
        <v>0.04627502047381505</v>
      </c>
      <c r="C111" s="166">
        <f>C71*10000/C62</f>
        <v>0.11406965961673365</v>
      </c>
      <c r="D111" s="166">
        <f>D71*10000/D62</f>
        <v>0.01303897132507788</v>
      </c>
      <c r="E111" s="166">
        <f>E71*10000/E62</f>
        <v>0.10700597397024804</v>
      </c>
      <c r="F111" s="166">
        <f>F71*10000/F62</f>
        <v>-0.010964099964981206</v>
      </c>
      <c r="G111" s="166">
        <f>AVERAGE(C111:E111)</f>
        <v>0.0780382016373532</v>
      </c>
      <c r="H111" s="166">
        <f>STDEV(C111:E111)</f>
        <v>0.05640167435120386</v>
      </c>
      <c r="I111" s="166">
        <f>(B111*B4+C111*C4+D111*D4+E111*E4+F111*F4)/SUM(B4:F4)</f>
        <v>0.06155377255023778</v>
      </c>
    </row>
    <row r="112" spans="1:9" ht="12.75">
      <c r="A112" s="166" t="s">
        <v>171</v>
      </c>
      <c r="B112" s="166">
        <f>B72*10000/B62</f>
        <v>-0.10027449400947942</v>
      </c>
      <c r="C112" s="166">
        <f>C72*10000/C62</f>
        <v>-0.07171274995357751</v>
      </c>
      <c r="D112" s="166">
        <f>D72*10000/D62</f>
        <v>-0.06509105624695105</v>
      </c>
      <c r="E112" s="166">
        <f>E72*10000/E62</f>
        <v>-0.026942835397091084</v>
      </c>
      <c r="F112" s="166">
        <f>F72*10000/F62</f>
        <v>-0.07091542354856116</v>
      </c>
      <c r="G112" s="166">
        <f>AVERAGE(C112:E112)</f>
        <v>-0.05458221386587322</v>
      </c>
      <c r="H112" s="166">
        <f>STDEV(C112:E112)</f>
        <v>0.024164294702960533</v>
      </c>
      <c r="I112" s="166">
        <f>(B112*B4+C112*C4+D112*D4+E112*E4+F112*F4)/SUM(B4:F4)</f>
        <v>-0.06336234561418216</v>
      </c>
    </row>
    <row r="113" spans="1:9" ht="12.75">
      <c r="A113" s="166" t="s">
        <v>172</v>
      </c>
      <c r="B113" s="166">
        <f>B73*10000/B62</f>
        <v>-0.009098306656912946</v>
      </c>
      <c r="C113" s="166">
        <f>C73*10000/C62</f>
        <v>-0.028064378388267745</v>
      </c>
      <c r="D113" s="166">
        <f>D73*10000/D62</f>
        <v>-0.02301464619093741</v>
      </c>
      <c r="E113" s="166">
        <f>E73*10000/E62</f>
        <v>-0.039020247402115</v>
      </c>
      <c r="F113" s="166">
        <f>F73*10000/F62</f>
        <v>-0.01650733445030646</v>
      </c>
      <c r="G113" s="166">
        <f>AVERAGE(C113:E113)</f>
        <v>-0.030033090660440052</v>
      </c>
      <c r="H113" s="166">
        <f>STDEV(C113:E113)</f>
        <v>0.008182401147631673</v>
      </c>
      <c r="I113" s="166">
        <f>(B113*B4+C113*C4+D113*D4+E113*E4+F113*F4)/SUM(B4:F4)</f>
        <v>-0.025202346473087098</v>
      </c>
    </row>
    <row r="114" spans="1:11" ht="12.75">
      <c r="A114" s="166" t="s">
        <v>173</v>
      </c>
      <c r="B114" s="166">
        <f>B74*10000/B62</f>
        <v>-0.1744636044188318</v>
      </c>
      <c r="C114" s="166">
        <f>C74*10000/C62</f>
        <v>-0.16546655229824514</v>
      </c>
      <c r="D114" s="166">
        <f>D74*10000/D62</f>
        <v>-0.18237243683496357</v>
      </c>
      <c r="E114" s="166">
        <f>E74*10000/E62</f>
        <v>-0.1789741657314437</v>
      </c>
      <c r="F114" s="166">
        <f>F74*10000/F62</f>
        <v>-0.1412997411283474</v>
      </c>
      <c r="G114" s="166">
        <f>AVERAGE(C114:E114)</f>
        <v>-0.17560438495488415</v>
      </c>
      <c r="H114" s="166">
        <f>STDEV(C114:E114)</f>
        <v>0.008942527598714261</v>
      </c>
      <c r="I114" s="166">
        <f>(B114*B4+C114*C4+D114*D4+E114*E4+F114*F4)/SUM(B4:F4)</f>
        <v>-0.17085139973629815</v>
      </c>
      <c r="J114" s="166" t="s">
        <v>191</v>
      </c>
      <c r="K114" s="166">
        <v>285</v>
      </c>
    </row>
    <row r="115" spans="1:11" ht="12.75">
      <c r="A115" s="166" t="s">
        <v>174</v>
      </c>
      <c r="B115" s="166">
        <f>B75*10000/B62</f>
        <v>0.005506513040534142</v>
      </c>
      <c r="C115" s="166">
        <f>C75*10000/C62</f>
        <v>0.004984745909215865</v>
      </c>
      <c r="D115" s="166">
        <f>D75*10000/D62</f>
        <v>0.005055158197808852</v>
      </c>
      <c r="E115" s="166">
        <f>E75*10000/E62</f>
        <v>-0.0009209674593234891</v>
      </c>
      <c r="F115" s="166">
        <f>F75*10000/F62</f>
        <v>0.0014234086098000752</v>
      </c>
      <c r="G115" s="166">
        <f>AVERAGE(C115:E115)</f>
        <v>0.003039645549233743</v>
      </c>
      <c r="H115" s="166">
        <f>STDEV(C115:E115)</f>
        <v>0.003430172156796332</v>
      </c>
      <c r="I115" s="166">
        <f>(B115*B4+C115*C4+D115*D4+E115*E4+F115*F4)/SUM(B4:F4)</f>
        <v>0.003179495210805887</v>
      </c>
      <c r="J115" s="166" t="s">
        <v>192</v>
      </c>
      <c r="K115" s="166">
        <v>0.5536</v>
      </c>
    </row>
    <row r="118" ht="12.75">
      <c r="A118" s="166" t="s">
        <v>157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159</v>
      </c>
      <c r="H120" s="166" t="s">
        <v>160</v>
      </c>
      <c r="I120" s="166" t="s">
        <v>155</v>
      </c>
    </row>
    <row r="121" spans="1:9" ht="12.75">
      <c r="A121" s="166" t="s">
        <v>175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176</v>
      </c>
      <c r="B122" s="166">
        <f>B82*10000/B62</f>
        <v>139.7395533102407</v>
      </c>
      <c r="C122" s="166">
        <f>C82*10000/C62</f>
        <v>46.726789964689765</v>
      </c>
      <c r="D122" s="166">
        <f>D82*10000/D62</f>
        <v>-26.42613284509045</v>
      </c>
      <c r="E122" s="166">
        <f>E82*10000/E62</f>
        <v>-58.189382206572716</v>
      </c>
      <c r="F122" s="166">
        <f>F82*10000/F62</f>
        <v>-81.73400819673218</v>
      </c>
      <c r="G122" s="166">
        <f>AVERAGE(C122:E122)</f>
        <v>-12.629575028991134</v>
      </c>
      <c r="H122" s="166">
        <f>STDEV(C122:E122)</f>
        <v>53.80157573386886</v>
      </c>
      <c r="I122" s="166">
        <f>(B122*B4+C122*C4+D122*D4+E122*E4+F122*F4)/SUM(B4:F4)</f>
        <v>0.12631614100712843</v>
      </c>
    </row>
    <row r="123" spans="1:9" ht="12.75">
      <c r="A123" s="166" t="s">
        <v>177</v>
      </c>
      <c r="B123" s="166">
        <f>B83*10000/B62</f>
        <v>-1.7273951859916852</v>
      </c>
      <c r="C123" s="166">
        <f>C83*10000/C62</f>
        <v>-2.160075939699443</v>
      </c>
      <c r="D123" s="166">
        <f>D83*10000/D62</f>
        <v>-0.6253661889959026</v>
      </c>
      <c r="E123" s="166">
        <f>E83*10000/E62</f>
        <v>-0.7135492581730469</v>
      </c>
      <c r="F123" s="166">
        <f>F83*10000/F62</f>
        <v>2.708709114232884</v>
      </c>
      <c r="G123" s="166">
        <f>AVERAGE(C123:E123)</f>
        <v>-1.1663304622894641</v>
      </c>
      <c r="H123" s="166">
        <f>STDEV(C123:E123)</f>
        <v>0.861737557976305</v>
      </c>
      <c r="I123" s="166">
        <f>(B123*B4+C123*C4+D123*D4+E123*E4+F123*F4)/SUM(B4:F4)</f>
        <v>-0.7291207465959058</v>
      </c>
    </row>
    <row r="124" spans="1:9" ht="12.75">
      <c r="A124" s="166" t="s">
        <v>178</v>
      </c>
      <c r="B124" s="166">
        <f>B84*10000/B62</f>
        <v>1.3012962198287201</v>
      </c>
      <c r="C124" s="166">
        <f>C84*10000/C62</f>
        <v>2.1673486939026105</v>
      </c>
      <c r="D124" s="166">
        <f>D84*10000/D62</f>
        <v>1.883434647521776</v>
      </c>
      <c r="E124" s="166">
        <f>E84*10000/E62</f>
        <v>1.8332893336033234</v>
      </c>
      <c r="F124" s="166">
        <f>F84*10000/F62</f>
        <v>1.688233336685438</v>
      </c>
      <c r="G124" s="166">
        <f>AVERAGE(C124:E124)</f>
        <v>1.96135755834257</v>
      </c>
      <c r="H124" s="166">
        <f>STDEV(C124:E124)</f>
        <v>0.1801468819435428</v>
      </c>
      <c r="I124" s="166">
        <f>(B124*B4+C124*C4+D124*D4+E124*E4+F124*F4)/SUM(B4:F4)</f>
        <v>1.829544696980236</v>
      </c>
    </row>
    <row r="125" spans="1:9" ht="12.75">
      <c r="A125" s="166" t="s">
        <v>179</v>
      </c>
      <c r="B125" s="166">
        <f>B85*10000/B62</f>
        <v>-0.8720812398127037</v>
      </c>
      <c r="C125" s="166">
        <f>C85*10000/C62</f>
        <v>-0.7843193655698673</v>
      </c>
      <c r="D125" s="166">
        <f>D85*10000/D62</f>
        <v>-0.06088956262796</v>
      </c>
      <c r="E125" s="166">
        <f>E85*10000/E62</f>
        <v>0.5248442550992494</v>
      </c>
      <c r="F125" s="166">
        <f>F85*10000/F62</f>
        <v>-1.1759643248131808</v>
      </c>
      <c r="G125" s="166">
        <f>AVERAGE(C125:E125)</f>
        <v>-0.10678822436619262</v>
      </c>
      <c r="H125" s="166">
        <f>STDEV(C125:E125)</f>
        <v>0.6557875889210532</v>
      </c>
      <c r="I125" s="166">
        <f>(B125*B4+C125*C4+D125*D4+E125*E4+F125*F4)/SUM(B4:F4)</f>
        <v>-0.3602639300209545</v>
      </c>
    </row>
    <row r="126" spans="1:9" ht="12.75">
      <c r="A126" s="166" t="s">
        <v>180</v>
      </c>
      <c r="B126" s="166">
        <f>B86*10000/B62</f>
        <v>0.9549141286141726</v>
      </c>
      <c r="C126" s="166">
        <f>C86*10000/C62</f>
        <v>0.4436915743781733</v>
      </c>
      <c r="D126" s="166">
        <f>D86*10000/D62</f>
        <v>0.34624139445652474</v>
      </c>
      <c r="E126" s="166">
        <f>E86*10000/E62</f>
        <v>0.46350588109212776</v>
      </c>
      <c r="F126" s="166">
        <f>F86*10000/F62</f>
        <v>2.1754416513836663</v>
      </c>
      <c r="G126" s="166">
        <f>AVERAGE(C126:E126)</f>
        <v>0.41781294997560864</v>
      </c>
      <c r="H126" s="166">
        <f>STDEV(C126:E126)</f>
        <v>0.06276955756737988</v>
      </c>
      <c r="I126" s="166">
        <f>(B126*B4+C126*C4+D126*D4+E126*E4+F126*F4)/SUM(B4:F4)</f>
        <v>0.7304199337545403</v>
      </c>
    </row>
    <row r="127" spans="1:9" ht="12.75">
      <c r="A127" s="166" t="s">
        <v>181</v>
      </c>
      <c r="B127" s="166">
        <f>B87*10000/B62</f>
        <v>0.04749747563132578</v>
      </c>
      <c r="C127" s="166">
        <f>C87*10000/C62</f>
        <v>-0.15984584337777644</v>
      </c>
      <c r="D127" s="166">
        <f>D87*10000/D62</f>
        <v>-0.00012265228127686113</v>
      </c>
      <c r="E127" s="166">
        <f>E87*10000/E62</f>
        <v>0.06599257317213175</v>
      </c>
      <c r="F127" s="166">
        <f>F87*10000/F62</f>
        <v>0.5243117072278812</v>
      </c>
      <c r="G127" s="166">
        <f>AVERAGE(C127:E127)</f>
        <v>-0.03132530749564052</v>
      </c>
      <c r="H127" s="166">
        <f>STDEV(C127:E127)</f>
        <v>0.1161075013371759</v>
      </c>
      <c r="I127" s="166">
        <f>(B127*B4+C127*C4+D127*D4+E127*E4+F127*F4)/SUM(B4:F4)</f>
        <v>0.054362265939284685</v>
      </c>
    </row>
    <row r="128" spans="1:9" ht="12.75">
      <c r="A128" s="166" t="s">
        <v>182</v>
      </c>
      <c r="B128" s="166">
        <f>B88*10000/B62</f>
        <v>0.4612695399884981</v>
      </c>
      <c r="C128" s="166">
        <f>C88*10000/C62</f>
        <v>0.28040962508134604</v>
      </c>
      <c r="D128" s="166">
        <f>D88*10000/D62</f>
        <v>0.19380435102699411</v>
      </c>
      <c r="E128" s="166">
        <f>E88*10000/E62</f>
        <v>0.07218156374240836</v>
      </c>
      <c r="F128" s="166">
        <f>F88*10000/F62</f>
        <v>0.3479005326378333</v>
      </c>
      <c r="G128" s="166">
        <f>AVERAGE(C128:E128)</f>
        <v>0.18213184661691617</v>
      </c>
      <c r="H128" s="166">
        <f>STDEV(C128:E128)</f>
        <v>0.10460361801412779</v>
      </c>
      <c r="I128" s="166">
        <f>(B128*B4+C128*C4+D128*D4+E128*E4+F128*F4)/SUM(B4:F4)</f>
        <v>0.24459885117173072</v>
      </c>
    </row>
    <row r="129" spans="1:9" ht="12.75">
      <c r="A129" s="166" t="s">
        <v>183</v>
      </c>
      <c r="B129" s="166">
        <f>B89*10000/B62</f>
        <v>-0.02118427203969193</v>
      </c>
      <c r="C129" s="166">
        <f>C89*10000/C62</f>
        <v>-0.02166479441853131</v>
      </c>
      <c r="D129" s="166">
        <f>D89*10000/D62</f>
        <v>-0.030056685765949893</v>
      </c>
      <c r="E129" s="166">
        <f>E89*10000/E62</f>
        <v>0.03367869404945641</v>
      </c>
      <c r="F129" s="166">
        <f>F89*10000/F62</f>
        <v>0.06676723752548537</v>
      </c>
      <c r="G129" s="166">
        <f>AVERAGE(C129:E129)</f>
        <v>-0.006014262045008265</v>
      </c>
      <c r="H129" s="166">
        <f>STDEV(C129:E129)</f>
        <v>0.0346302473675044</v>
      </c>
      <c r="I129" s="166">
        <f>(B129*B4+C129*C4+D129*D4+E129*E4+F129*F4)/SUM(B4:F4)</f>
        <v>0.0015309506623201932</v>
      </c>
    </row>
    <row r="130" spans="1:9" ht="12.75">
      <c r="A130" s="166" t="s">
        <v>184</v>
      </c>
      <c r="B130" s="166">
        <f>B90*10000/B62</f>
        <v>0.050844463906415165</v>
      </c>
      <c r="C130" s="166">
        <f>C90*10000/C62</f>
        <v>0.019632683586281872</v>
      </c>
      <c r="D130" s="166">
        <f>D90*10000/D62</f>
        <v>0.021673262842547916</v>
      </c>
      <c r="E130" s="166">
        <f>E90*10000/E62</f>
        <v>-0.00047201787345225836</v>
      </c>
      <c r="F130" s="166">
        <f>F90*10000/F62</f>
        <v>0.31290843333726814</v>
      </c>
      <c r="G130" s="166">
        <f>AVERAGE(C130:E130)</f>
        <v>0.013611309518459175</v>
      </c>
      <c r="H130" s="166">
        <f>STDEV(C130:E130)</f>
        <v>0.012239120627973976</v>
      </c>
      <c r="I130" s="166">
        <f>(B130*B4+C130*C4+D130*D4+E130*E4+F130*F4)/SUM(B4:F4)</f>
        <v>0.059013639406359855</v>
      </c>
    </row>
    <row r="131" spans="1:9" ht="12.75">
      <c r="A131" s="166" t="s">
        <v>185</v>
      </c>
      <c r="B131" s="166">
        <f>B91*10000/B62</f>
        <v>0.1887724765748664</v>
      </c>
      <c r="C131" s="166">
        <f>C91*10000/C62</f>
        <v>0.0790546308761121</v>
      </c>
      <c r="D131" s="166">
        <f>D91*10000/D62</f>
        <v>0.07387691015321136</v>
      </c>
      <c r="E131" s="166">
        <f>E91*10000/E62</f>
        <v>0.028254486718801528</v>
      </c>
      <c r="F131" s="166">
        <f>F91*10000/F62</f>
        <v>0.155062914837034</v>
      </c>
      <c r="G131" s="166">
        <f>AVERAGE(C131:E131)</f>
        <v>0.060395342582708324</v>
      </c>
      <c r="H131" s="166">
        <f>STDEV(C131:E131)</f>
        <v>0.027954930865938737</v>
      </c>
      <c r="I131" s="166">
        <f>(B131*B4+C131*C4+D131*D4+E131*E4+F131*F4)/SUM(B4:F4)</f>
        <v>0.0915885252987155</v>
      </c>
    </row>
    <row r="132" spans="1:9" ht="12.75">
      <c r="A132" s="166" t="s">
        <v>186</v>
      </c>
      <c r="B132" s="166">
        <f>B92*10000/B62</f>
        <v>0.06023615934345193</v>
      </c>
      <c r="C132" s="166">
        <f>C92*10000/C62</f>
        <v>0.06669965821840336</v>
      </c>
      <c r="D132" s="166">
        <f>D92*10000/D62</f>
        <v>0.0353588955751958</v>
      </c>
      <c r="E132" s="166">
        <f>E92*10000/E62</f>
        <v>0.047708372811090596</v>
      </c>
      <c r="F132" s="166">
        <f>F92*10000/F62</f>
        <v>0.03201325339588527</v>
      </c>
      <c r="G132" s="166">
        <f>AVERAGE(C132:E132)</f>
        <v>0.049922308868229924</v>
      </c>
      <c r="H132" s="166">
        <f>STDEV(C132:E132)</f>
        <v>0.015787241222369876</v>
      </c>
      <c r="I132" s="166">
        <f>(B132*B4+C132*C4+D132*D4+E132*E4+F132*F4)/SUM(B4:F4)</f>
        <v>0.049017077072659544</v>
      </c>
    </row>
    <row r="133" spans="1:9" ht="12.75">
      <c r="A133" s="166" t="s">
        <v>187</v>
      </c>
      <c r="B133" s="166">
        <f>B93*10000/B62</f>
        <v>-0.08833313539786437</v>
      </c>
      <c r="C133" s="166">
        <f>C93*10000/C62</f>
        <v>-0.07910421105162671</v>
      </c>
      <c r="D133" s="166">
        <f>D93*10000/D62</f>
        <v>-0.082443049931183</v>
      </c>
      <c r="E133" s="166">
        <f>E93*10000/E62</f>
        <v>-0.07994465689123992</v>
      </c>
      <c r="F133" s="166">
        <f>F93*10000/F62</f>
        <v>-0.0600774214896567</v>
      </c>
      <c r="G133" s="166">
        <f>AVERAGE(C133:E133)</f>
        <v>-0.08049730595801653</v>
      </c>
      <c r="H133" s="166">
        <f>STDEV(C133:E133)</f>
        <v>0.0017366712438356086</v>
      </c>
      <c r="I133" s="166">
        <f>(B133*B4+C133*C4+D133*D4+E133*E4+F133*F4)/SUM(B4:F4)</f>
        <v>-0.07889747951681808</v>
      </c>
    </row>
    <row r="134" spans="1:9" ht="12.75">
      <c r="A134" s="166" t="s">
        <v>188</v>
      </c>
      <c r="B134" s="166">
        <f>B94*10000/B62</f>
        <v>-0.01429345442935591</v>
      </c>
      <c r="C134" s="166">
        <f>C94*10000/C62</f>
        <v>0.003745050081200961</v>
      </c>
      <c r="D134" s="166">
        <f>D94*10000/D62</f>
        <v>0.013339746469439796</v>
      </c>
      <c r="E134" s="166">
        <f>E94*10000/E62</f>
        <v>0.013440412064124505</v>
      </c>
      <c r="F134" s="166">
        <f>F94*10000/F62</f>
        <v>-0.008562199024688555</v>
      </c>
      <c r="G134" s="166">
        <f>AVERAGE(C134:E134)</f>
        <v>0.010175069538255088</v>
      </c>
      <c r="H134" s="166">
        <f>STDEV(C134:E134)</f>
        <v>0.005568787664659092</v>
      </c>
      <c r="I134" s="166">
        <f>(B134*B4+C134*C4+D134*D4+E134*E4+F134*F4)/SUM(B4:F4)</f>
        <v>0.004136539432500718</v>
      </c>
    </row>
    <row r="135" spans="1:9" ht="12.75">
      <c r="A135" s="166" t="s">
        <v>189</v>
      </c>
      <c r="B135" s="166">
        <f>B95*10000/B62</f>
        <v>-0.0031579104297206183</v>
      </c>
      <c r="C135" s="166">
        <f>C95*10000/C62</f>
        <v>-0.0006482742209047013</v>
      </c>
      <c r="D135" s="166">
        <f>D95*10000/D62</f>
        <v>0.0028462255729303334</v>
      </c>
      <c r="E135" s="166">
        <f>E95*10000/E62</f>
        <v>0.0024221958815097487</v>
      </c>
      <c r="F135" s="166">
        <f>F95*10000/F62</f>
        <v>0.007326402612015644</v>
      </c>
      <c r="G135" s="166">
        <f>AVERAGE(C135:E135)</f>
        <v>0.0015400490778451268</v>
      </c>
      <c r="H135" s="166">
        <f>STDEV(C135:E135)</f>
        <v>0.0019069660300304403</v>
      </c>
      <c r="I135" s="166">
        <f>(B135*B4+C135*C4+D135*D4+E135*E4+F135*F4)/SUM(B4:F4)</f>
        <v>0.0016355988644537293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2003-03-28T06:46:06Z</cp:lastPrinted>
  <dcterms:created xsi:type="dcterms:W3CDTF">1999-06-17T15:15:05Z</dcterms:created>
  <dcterms:modified xsi:type="dcterms:W3CDTF">2003-09-26T12:38:10Z</dcterms:modified>
  <cp:category/>
  <cp:version/>
  <cp:contentType/>
  <cp:contentStatus/>
</cp:coreProperties>
</file>