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30_pos1ap2" sheetId="2" r:id="rId2"/>
    <sheet name="HCMQAP030_pos2ap2" sheetId="3" r:id="rId3"/>
    <sheet name="HCMQAP030_pos3ap2" sheetId="4" r:id="rId4"/>
    <sheet name="HCMQAP030_pos4ap2" sheetId="5" r:id="rId5"/>
    <sheet name="HCMQAP030_pos5ap2" sheetId="6" r:id="rId6"/>
    <sheet name="Lmag_hcmqap" sheetId="7" r:id="rId7"/>
    <sheet name="Result_HCMQAP" sheetId="8" r:id="rId8"/>
  </sheets>
  <definedNames>
    <definedName name="_xlnm.Print_Area" localSheetId="1">'HCMQAP030_pos1ap2'!$A$1:$N$28</definedName>
    <definedName name="_xlnm.Print_Area" localSheetId="2">'HCMQAP030_pos2ap2'!$A$1:$N$28</definedName>
    <definedName name="_xlnm.Print_Area" localSheetId="3">'HCMQAP030_pos3ap2'!$A$1:$N$28</definedName>
    <definedName name="_xlnm.Print_Area" localSheetId="4">'HCMQAP030_pos4ap2'!$A$1:$N$28</definedName>
    <definedName name="_xlnm.Print_Area" localSheetId="5">'HCMQAP030_pos5ap2'!$A$1:$N$28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<sst xmlns="http://schemas.openxmlformats.org/spreadsheetml/2006/main" count="505" uniqueCount="192">
  <si>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</si>
  <si>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</si>
  <si>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</si>
  <si>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</si>
  <si>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</si>
  <si>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</si>
  <si>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</si>
  <si>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</si>
  <si>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</si>
  <si>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</si>
  <si>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</si>
  <si>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</si>
  <si>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</si>
  <si>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</si>
  <si>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</si>
  <si>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hcmqap030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</si>
  <si>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</si>
  <si>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</si>
  <si>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</si>
  <si>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</si>
  <si>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</si>
  <si>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</si>
  <si>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</si>
  <si>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</si>
  <si>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</si>
  <si>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</si>
  <si>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</si>
  <si>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</si>
  <si>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</si>
  <si>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</si>
  <si>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</si>
  <si>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</si>
  <si>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</si>
  <si>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</si>
  <si>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</si>
  <si>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</si>
  <si>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</si>
  <si>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</si>
  <si>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</si>
  <si>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</si>
  <si>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</si>
  <si>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</si>
  <si>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</si>
  <si>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</si>
  <si>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</si>
  <si>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</si>
  <si>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</si>
  <si>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</si>
  <si>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</si>
  <si>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</si>
  <si>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</si>
  <si>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</si>
  <si>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</si>
  <si>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</si>
  <si>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</si>
  <si>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</si>
  <si>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</si>
  <si>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</si>
  <si>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</si>
  <si>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</si>
  <si>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</si>
  <si>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</si>
  <si>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</si>
  <si>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</si>
  <si>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</si>
  <si>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</si>
  <si>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</si>
  <si>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</si>
  <si>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HCMQAP030_pos1ap2</t>
  </si>
  <si>
    <t>±12.5</t>
  </si>
  <si>
    <t>THCMQAP030_pos1ap2.xls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</si>
  <si>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</si>
  <si>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HCMQAP030_pos2ap2</t>
  </si>
  <si>
    <t>THCMQAP030_pos2ap2.xls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</si>
  <si>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</si>
  <si>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HCMQAP030_pos3ap2</t>
  </si>
  <si>
    <t>THCMQAP030_pos3ap2.xls</t>
  </si>
  <si>
    <t>HCMQAP030_pos4ap2</t>
  </si>
  <si>
    <t>THCMQAP030_pos4ap2.xls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</si>
  <si>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-2.095 mT)</t>
    </r>
  </si>
  <si>
    <t>HCMQAP030_pos5ap2</t>
  </si>
  <si>
    <t>THCMQAP030_pos5ap2.xls</t>
  </si>
  <si>
    <t>Sommaire : Valeurs intégrales calculées avec les fichiers: HCMQAP030_pos1ap2+HCMQAP030_pos2ap2+HCMQAP030_pos3ap2+HCMQAP030_pos4ap2+HCMQAP030_pos5ap2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</si>
  <si>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</si>
  <si>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</si>
  <si>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</si>
  <si>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</si>
  <si>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</si>
  <si>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</si>
  <si>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</si>
  <si>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</si>
  <si>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</si>
  <si>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</si>
  <si>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</si>
  <si>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</si>
  <si>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</si>
  <si>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</si>
  <si>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</si>
  <si>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</si>
  <si>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</si>
  <si>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</si>
  <si>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</si>
  <si>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</si>
  <si>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</si>
  <si>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</si>
  <si>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</si>
  <si>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</si>
  <si>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</si>
  <si>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</si>
  <si>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</si>
  <si>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</si>
  <si>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</si>
  <si>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</si>
  <si>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</si>
  <si>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</si>
  <si>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</si>
  <si>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</si>
  <si>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</si>
  <si>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</si>
  <si>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</si>
  <si>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</si>
  <si>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</si>
  <si>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</si>
  <si>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</si>
  <si>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</si>
  <si>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</si>
  <si>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=-3.762</t>
    </r>
  </si>
  <si>
    <t>Gradient (T/m)</t>
  </si>
  <si>
    <t xml:space="preserve"> Wed 02/04/2003       11:03:08</t>
  </si>
  <si>
    <t>LISSNER</t>
  </si>
  <si>
    <t>HCMQAP030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</si>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</sst>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3" fillId="4" borderId="15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left"/>
    </xf>
    <xf numFmtId="173" fontId="3" fillId="4" borderId="10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4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37544"/>
        <c:axId val="57937897"/>
      </c:lineChart>
      <c:catAx>
        <c:axId val="6437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3754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9525</xdr:rowOff>
    </xdr:from>
    <xdr:to>
      <xdr:col>7</xdr:col>
      <xdr:colOff>19050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171450" y="5991225"/>
        <a:ext cx="5381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37656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1559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37656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1559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37656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1559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37656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1559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37656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1559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8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4.9993770999999996E-05</v>
      </c>
      <c r="L2" s="54">
        <v>1.2703016619715588E-07</v>
      </c>
      <c r="M2" s="54">
        <v>0.00014777923999999997</v>
      </c>
      <c r="N2" s="55">
        <v>2.2508753721207905E-07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-3.1676183E-05</v>
      </c>
      <c r="L3" s="54">
        <v>3.5702405128530196E-07</v>
      </c>
      <c r="M3" s="54">
        <v>1.4345719999999999E-05</v>
      </c>
      <c r="N3" s="55">
        <v>1.189110028551678E-07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-0.0022535037837066014</v>
      </c>
      <c r="L4" s="54">
        <v>2.6141821129678345E-06</v>
      </c>
      <c r="M4" s="54">
        <v>5.611827123473419E-08</v>
      </c>
      <c r="N4" s="55">
        <v>-0.5800258599999999</v>
      </c>
    </row>
    <row r="5" spans="1:14" ht="15" customHeight="1" thickBot="1">
      <c r="A5" t="s">
        <v>18</v>
      </c>
      <c r="B5" s="58">
        <v>37713.43859953704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-2.4075735000000003</v>
      </c>
      <c r="E8" s="77">
        <v>0.024149094599989082</v>
      </c>
      <c r="F8" s="77">
        <v>0.78068078</v>
      </c>
      <c r="G8" s="77">
        <v>0.025095753155575922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-1.7614946999999996</v>
      </c>
      <c r="E9" s="79">
        <v>0.04651762755194015</v>
      </c>
      <c r="F9" s="79">
        <v>-0.80780245</v>
      </c>
      <c r="G9" s="79">
        <v>0.03817672770347244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0.9165001800000001</v>
      </c>
      <c r="E10" s="79">
        <v>0.016939659732073786</v>
      </c>
      <c r="F10" s="83">
        <v>-4.215449600000001</v>
      </c>
      <c r="G10" s="79">
        <v>0.008544659644066862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5.1666078</v>
      </c>
      <c r="E11" s="77">
        <v>0.003981120778574024</v>
      </c>
      <c r="F11" s="77">
        <v>1.5055103</v>
      </c>
      <c r="G11" s="77">
        <v>0.014734308462219072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-0.26583432</v>
      </c>
      <c r="E12" s="79">
        <v>0.007234882786237998</v>
      </c>
      <c r="F12" s="79">
        <v>0.45565968</v>
      </c>
      <c r="G12" s="79">
        <v>0.005723897448466757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19.308472</v>
      </c>
      <c r="D13" s="82">
        <v>-0.0625114546</v>
      </c>
      <c r="E13" s="79">
        <v>0.006005171322751885</v>
      </c>
      <c r="F13" s="85">
        <v>-0.39414062000000005</v>
      </c>
      <c r="G13" s="79">
        <v>0.005897150643794212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7">
        <v>0.39675366</v>
      </c>
      <c r="E14" s="79">
        <v>0.004386107305847224</v>
      </c>
      <c r="F14" s="79">
        <v>0.14296953699999998</v>
      </c>
      <c r="G14" s="79">
        <v>0.001467528262600001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-0.24898950000000003</v>
      </c>
      <c r="E15" s="77">
        <v>0.003963231186417733</v>
      </c>
      <c r="F15" s="77">
        <v>0.29268584</v>
      </c>
      <c r="G15" s="77">
        <v>0.0021886314204104564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8">
        <v>-0.15858674</v>
      </c>
      <c r="E16" s="79">
        <v>0.0033169825351367704</v>
      </c>
      <c r="F16" s="79">
        <v>-0.055236784</v>
      </c>
      <c r="G16" s="79">
        <v>0.0038231427955485956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0.375</v>
      </c>
      <c r="D17" s="88">
        <v>0.19083099</v>
      </c>
      <c r="E17" s="79">
        <v>0.0031574598100998414</v>
      </c>
      <c r="F17" s="83">
        <v>-0.16864401</v>
      </c>
      <c r="G17" s="79">
        <v>0.001646186711280339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15.258999824523926</v>
      </c>
      <c r="D18" s="82">
        <v>0.081402624</v>
      </c>
      <c r="E18" s="79">
        <v>0.0012264489241851071</v>
      </c>
      <c r="F18" s="83">
        <v>0.21477433</v>
      </c>
      <c r="G18" s="79">
        <v>0.0025433503326504937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0.20999999344348907</v>
      </c>
      <c r="D19" s="88">
        <v>-0.19096142</v>
      </c>
      <c r="E19" s="79">
        <v>0.0016100732780220284</v>
      </c>
      <c r="F19" s="79">
        <v>0.01128849123</v>
      </c>
      <c r="G19" s="79">
        <v>0.0022277248067273494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0.3758336</v>
      </c>
      <c r="D20" s="90">
        <v>-0.00358194493</v>
      </c>
      <c r="E20" s="91">
        <v>0.0006320776336528623</v>
      </c>
      <c r="F20" s="91">
        <v>-0.0033738419999999997</v>
      </c>
      <c r="G20" s="91">
        <v>0.002550873222059831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1.1152605000000002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-0.03323306185721243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48</v>
      </c>
      <c r="F25" s="103"/>
      <c r="G25" s="104"/>
      <c r="H25" s="105">
        <v>-2.2535053</v>
      </c>
      <c r="I25" s="103" t="s">
        <v>49</v>
      </c>
      <c r="J25" s="104"/>
      <c r="K25" s="103"/>
      <c r="L25" s="106">
        <v>5.381486543923243</v>
      </c>
    </row>
    <row r="26" spans="1:12" ht="18" customHeight="1" thickBot="1">
      <c r="A26" s="56" t="s">
        <v>50</v>
      </c>
      <c r="B26" s="57" t="s">
        <v>51</v>
      </c>
      <c r="E26" s="107" t="s">
        <v>52</v>
      </c>
      <c r="F26" s="108"/>
      <c r="G26" s="109"/>
      <c r="H26" s="110">
        <v>2.530982544025869</v>
      </c>
      <c r="I26" s="108" t="s">
        <v>53</v>
      </c>
      <c r="J26" s="109"/>
      <c r="K26" s="108"/>
      <c r="L26" s="111">
        <v>0.3842665377661131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HCMQAP030_pos1ap2res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-2.0153999999999738E-08</v>
      </c>
      <c r="L2" s="54">
        <v>1.1437819912028737E-07</v>
      </c>
      <c r="M2" s="54">
        <v>0.00019946260999999997</v>
      </c>
      <c r="N2" s="55">
        <v>1.1259205748051642E-07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-2.9151007999999998E-05</v>
      </c>
      <c r="L3" s="54">
        <v>1.5516741580054206E-07</v>
      </c>
      <c r="M3" s="54">
        <v>1.3071990000000002E-05</v>
      </c>
      <c r="N3" s="55">
        <v>1.4289705875211693E-07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-0.0037632758457027027</v>
      </c>
      <c r="L4" s="54">
        <v>1.795959131763967E-05</v>
      </c>
      <c r="M4" s="54">
        <v>6.084455899795835E-08</v>
      </c>
      <c r="N4" s="55">
        <v>-2.3861464999999997</v>
      </c>
    </row>
    <row r="5" spans="1:14" ht="15" customHeight="1" thickBot="1">
      <c r="A5" t="s">
        <v>18</v>
      </c>
      <c r="B5" s="58">
        <v>37713.44318287037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-1.0279482999999998</v>
      </c>
      <c r="E8" s="77">
        <v>0.010116982764642147</v>
      </c>
      <c r="F8" s="77">
        <v>-0.78396808</v>
      </c>
      <c r="G8" s="77">
        <v>0.012440953323704797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-0.55282637</v>
      </c>
      <c r="E9" s="79">
        <v>0.011808589575331695</v>
      </c>
      <c r="F9" s="79">
        <v>-0.6646792899999999</v>
      </c>
      <c r="G9" s="79">
        <v>0.028688215407905976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0.4467895700000001</v>
      </c>
      <c r="E10" s="79">
        <v>0.00400829286474309</v>
      </c>
      <c r="F10" s="83">
        <v>-2.8753664</v>
      </c>
      <c r="G10" s="79">
        <v>0.006918889595896065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5.240686800000001</v>
      </c>
      <c r="E11" s="77">
        <v>0.006560089942998105</v>
      </c>
      <c r="F11" s="77">
        <v>0.28494830000000004</v>
      </c>
      <c r="G11" s="77">
        <v>0.003913636894883719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-0.22789486</v>
      </c>
      <c r="E12" s="79">
        <v>0.003505980710072529</v>
      </c>
      <c r="F12" s="79">
        <v>0.06544655600000002</v>
      </c>
      <c r="G12" s="79">
        <v>0.0033652223684629175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19.363404</v>
      </c>
      <c r="D13" s="82">
        <v>0.070783094</v>
      </c>
      <c r="E13" s="79">
        <v>0.004539574804956259</v>
      </c>
      <c r="F13" s="79">
        <v>-0.19401416</v>
      </c>
      <c r="G13" s="79">
        <v>0.004946939449235155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0.19127627</v>
      </c>
      <c r="E14" s="79">
        <v>0.0028101789066882145</v>
      </c>
      <c r="F14" s="79">
        <v>0.08705023</v>
      </c>
      <c r="G14" s="79">
        <v>0.002522968301566486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-0.00495962398</v>
      </c>
      <c r="E15" s="77">
        <v>0.0013199587102177253</v>
      </c>
      <c r="F15" s="77">
        <v>0.20666941999999996</v>
      </c>
      <c r="G15" s="77">
        <v>0.003392085979838843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12.504800000000001</v>
      </c>
      <c r="D16" s="82">
        <v>-0.032148581999999995</v>
      </c>
      <c r="E16" s="79">
        <v>0.0004378543044508514</v>
      </c>
      <c r="F16" s="79">
        <v>-0.022183256000000002</v>
      </c>
      <c r="G16" s="79">
        <v>0.0016531227757834814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-0.296999990940094</v>
      </c>
      <c r="D17" s="82">
        <v>0.13854318999999998</v>
      </c>
      <c r="E17" s="79">
        <v>0.0010981875196901917</v>
      </c>
      <c r="F17" s="79">
        <v>-0.037018167000000005</v>
      </c>
      <c r="G17" s="79">
        <v>0.0017258374880694087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76.29399871826172</v>
      </c>
      <c r="D18" s="82">
        <v>0.012570705800000002</v>
      </c>
      <c r="E18" s="79">
        <v>0.0009249766463492165</v>
      </c>
      <c r="F18" s="83">
        <v>0.17007533000000002</v>
      </c>
      <c r="G18" s="79">
        <v>0.0009227698882164931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-0.4339999854564667</v>
      </c>
      <c r="D19" s="88">
        <v>-0.17330516999999998</v>
      </c>
      <c r="E19" s="79">
        <v>0.001545418664506525</v>
      </c>
      <c r="F19" s="79">
        <v>0.014250102</v>
      </c>
      <c r="G19" s="79">
        <v>0.0013361588140033682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-0.004384799999999997</v>
      </c>
      <c r="D20" s="90">
        <v>0.0005505326800000001</v>
      </c>
      <c r="E20" s="91">
        <v>0.001776334009584985</v>
      </c>
      <c r="F20" s="91">
        <v>0.00137914967</v>
      </c>
      <c r="G20" s="91">
        <v>0.0005364621644806984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0.9010168000000001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-0.1367162392291801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48</v>
      </c>
      <c r="F25" s="103"/>
      <c r="G25" s="104"/>
      <c r="H25" s="105">
        <v>-3.7633186999999997</v>
      </c>
      <c r="I25" s="103" t="s">
        <v>49</v>
      </c>
      <c r="J25" s="104"/>
      <c r="K25" s="103"/>
      <c r="L25" s="106">
        <v>5.248427733080368</v>
      </c>
    </row>
    <row r="26" spans="1:12" ht="18" customHeight="1" thickBot="1">
      <c r="A26" s="56" t="s">
        <v>50</v>
      </c>
      <c r="B26" s="57" t="s">
        <v>51</v>
      </c>
      <c r="E26" s="107" t="s">
        <v>52</v>
      </c>
      <c r="F26" s="108"/>
      <c r="G26" s="109"/>
      <c r="H26" s="110">
        <v>1.2927813650930216</v>
      </c>
      <c r="I26" s="108" t="s">
        <v>53</v>
      </c>
      <c r="J26" s="109"/>
      <c r="K26" s="108"/>
      <c r="L26" s="111">
        <v>0.20672892161756026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HCMQAP030_pos2ap2res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2.1524749299999996E-05</v>
      </c>
      <c r="L2" s="54">
        <v>3.1862541134549004E-07</v>
      </c>
      <c r="M2" s="54">
        <v>0.00017172001</v>
      </c>
      <c r="N2" s="55">
        <v>3.660939570694992E-07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-2.7875500700000002E-05</v>
      </c>
      <c r="L3" s="54">
        <v>1.6036248901465348E-07</v>
      </c>
      <c r="M3" s="54">
        <v>1.131227E-05</v>
      </c>
      <c r="N3" s="55">
        <v>1.472238588000967E-07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-0.0037607027113631493</v>
      </c>
      <c r="L4" s="54">
        <v>4.9933659143902184E-05</v>
      </c>
      <c r="M4" s="54">
        <v>2.789734760606364E-08</v>
      </c>
      <c r="N4" s="55">
        <v>-6.6384834</v>
      </c>
    </row>
    <row r="5" spans="1:14" ht="15" customHeight="1" thickBot="1">
      <c r="A5" t="s">
        <v>18</v>
      </c>
      <c r="B5" s="58">
        <v>37713.4477662037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1.1546451</v>
      </c>
      <c r="E8" s="77">
        <v>0.00869229096615898</v>
      </c>
      <c r="F8" s="77">
        <v>0.40880701</v>
      </c>
      <c r="G8" s="77">
        <v>0.013038720658920217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-0.36408212000000006</v>
      </c>
      <c r="E9" s="79">
        <v>0.017466490019279194</v>
      </c>
      <c r="F9" s="79">
        <v>1.6955341000000002</v>
      </c>
      <c r="G9" s="79">
        <v>0.020369868854257574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-0.37209216</v>
      </c>
      <c r="E10" s="79">
        <v>0.008843810170080107</v>
      </c>
      <c r="F10" s="83">
        <v>-2.5845069</v>
      </c>
      <c r="G10" s="79">
        <v>0.007006390421451016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5.3150323</v>
      </c>
      <c r="E11" s="77">
        <v>0.003786323079382941</v>
      </c>
      <c r="F11" s="77">
        <v>0.38222378</v>
      </c>
      <c r="G11" s="77">
        <v>0.0038887973655845746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-0.11917694999999999</v>
      </c>
      <c r="E12" s="79">
        <v>0.0022263117826332415</v>
      </c>
      <c r="F12" s="79">
        <v>0.079699784</v>
      </c>
      <c r="G12" s="79">
        <v>0.004700744527628063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19.415284</v>
      </c>
      <c r="D13" s="82">
        <v>-0.072460138</v>
      </c>
      <c r="E13" s="79">
        <v>0.003225876215651756</v>
      </c>
      <c r="F13" s="79">
        <v>-0.0214002569</v>
      </c>
      <c r="G13" s="79">
        <v>0.00460101857707709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0.023908379420000004</v>
      </c>
      <c r="E14" s="79">
        <v>0.003194925400418463</v>
      </c>
      <c r="F14" s="79">
        <v>-0.094658944</v>
      </c>
      <c r="G14" s="79">
        <v>0.0034156745358542915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0.028191538000000006</v>
      </c>
      <c r="E15" s="77">
        <v>0.0027414814807136226</v>
      </c>
      <c r="F15" s="77">
        <v>0.11787736</v>
      </c>
      <c r="G15" s="77">
        <v>0.0021364825729224012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-0.056019966</v>
      </c>
      <c r="E16" s="79">
        <v>0.0024954453351863923</v>
      </c>
      <c r="F16" s="79">
        <v>-0.0101641796</v>
      </c>
      <c r="G16" s="79">
        <v>0.00227280294100446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0.4480000138282776</v>
      </c>
      <c r="D17" s="82">
        <v>0.079680606</v>
      </c>
      <c r="E17" s="79">
        <v>0.0023890856478022697</v>
      </c>
      <c r="F17" s="79">
        <v>-0.058755406999999996</v>
      </c>
      <c r="G17" s="79">
        <v>0.0006242940812198885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9.154999732971191</v>
      </c>
      <c r="D18" s="82">
        <v>0.028290150999999996</v>
      </c>
      <c r="E18" s="79">
        <v>0.0015106478554892352</v>
      </c>
      <c r="F18" s="79">
        <v>0.13623533999999998</v>
      </c>
      <c r="G18" s="79">
        <v>0.001688215979785335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0.35899999737739563</v>
      </c>
      <c r="D19" s="88">
        <v>-0.17968645</v>
      </c>
      <c r="E19" s="79">
        <v>0.0017239045579721928</v>
      </c>
      <c r="F19" s="79">
        <v>0.0076478838000000006</v>
      </c>
      <c r="G19" s="79">
        <v>0.0008985396229640901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0.08699729999999999</v>
      </c>
      <c r="D20" s="90">
        <v>0.004724973490000001</v>
      </c>
      <c r="E20" s="91">
        <v>0.0012880611191538605</v>
      </c>
      <c r="F20" s="91">
        <v>-0.00026779131000000003</v>
      </c>
      <c r="G20" s="91">
        <v>0.001272666388705715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0.7773943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-0.38035740246181077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48</v>
      </c>
      <c r="F25" s="103"/>
      <c r="G25" s="104"/>
      <c r="H25" s="105">
        <v>-3.7610342</v>
      </c>
      <c r="I25" s="103" t="s">
        <v>49</v>
      </c>
      <c r="J25" s="104"/>
      <c r="K25" s="103"/>
      <c r="L25" s="106">
        <v>5.328758145012849</v>
      </c>
    </row>
    <row r="26" spans="1:12" ht="18" customHeight="1" thickBot="1">
      <c r="A26" s="56" t="s">
        <v>50</v>
      </c>
      <c r="B26" s="57" t="s">
        <v>51</v>
      </c>
      <c r="E26" s="107" t="s">
        <v>52</v>
      </c>
      <c r="F26" s="108"/>
      <c r="G26" s="109"/>
      <c r="H26" s="110">
        <v>1.224878964787603</v>
      </c>
      <c r="I26" s="108" t="s">
        <v>53</v>
      </c>
      <c r="J26" s="109"/>
      <c r="K26" s="108"/>
      <c r="L26" s="111">
        <v>0.12120162876535548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HCMQAP030_pos3ap2res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-1.4046334000000001E-05</v>
      </c>
      <c r="L2" s="54">
        <v>6.67306112465606E-07</v>
      </c>
      <c r="M2" s="54">
        <v>0.00019654550000000002</v>
      </c>
      <c r="N2" s="55">
        <v>2.48303038627654E-07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-2.8206378E-05</v>
      </c>
      <c r="L3" s="54">
        <v>1.9523568174353777E-07</v>
      </c>
      <c r="M3" s="54">
        <v>1.0142440000000002E-05</v>
      </c>
      <c r="N3" s="55">
        <v>1.4540053438692375E-07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-0.0037607338405509145</v>
      </c>
      <c r="L4" s="54">
        <v>7.035627847445275E-05</v>
      </c>
      <c r="M4" s="54">
        <v>3.3635446822439775E-08</v>
      </c>
      <c r="N4" s="55">
        <v>-9.3529714</v>
      </c>
    </row>
    <row r="5" spans="1:14" ht="15" customHeight="1" thickBot="1">
      <c r="A5" t="s">
        <v>18</v>
      </c>
      <c r="B5" s="58">
        <v>37713.45234953704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0.6442483299999999</v>
      </c>
      <c r="E8" s="77">
        <v>0.013343674243728279</v>
      </c>
      <c r="F8" s="77">
        <v>0.1033589646</v>
      </c>
      <c r="G8" s="77">
        <v>0.011576771117819813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-0.50034813</v>
      </c>
      <c r="E9" s="79">
        <v>0.009524713493359854</v>
      </c>
      <c r="F9" s="79">
        <v>0.58896493</v>
      </c>
      <c r="G9" s="79">
        <v>0.017759294174277906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0.24112158200000003</v>
      </c>
      <c r="E10" s="79">
        <v>0.011757193028542622</v>
      </c>
      <c r="F10" s="83">
        <v>-2.6593696</v>
      </c>
      <c r="G10" s="79">
        <v>0.007875206368137579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5.2859154</v>
      </c>
      <c r="E11" s="77">
        <v>0.004548422125490182</v>
      </c>
      <c r="F11" s="77">
        <v>0.69289497</v>
      </c>
      <c r="G11" s="77">
        <v>0.008072178248620552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-0.21458413000000004</v>
      </c>
      <c r="E12" s="79">
        <v>0.00647022171788456</v>
      </c>
      <c r="F12" s="79">
        <v>0.16592215000000002</v>
      </c>
      <c r="G12" s="79">
        <v>0.004699530066825439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19.488526</v>
      </c>
      <c r="D13" s="82">
        <v>-0.118137874</v>
      </c>
      <c r="E13" s="79">
        <v>0.003134994213914083</v>
      </c>
      <c r="F13" s="79">
        <v>0.034863842</v>
      </c>
      <c r="G13" s="79">
        <v>0.0036998349804506117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0.092011689</v>
      </c>
      <c r="E14" s="79">
        <v>0.0017965944750309468</v>
      </c>
      <c r="F14" s="79">
        <v>0.0331373163</v>
      </c>
      <c r="G14" s="79">
        <v>0.003029155675426534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-0.025523041999999996</v>
      </c>
      <c r="E15" s="77">
        <v>0.0029732274825257326</v>
      </c>
      <c r="F15" s="77">
        <v>0.108094836</v>
      </c>
      <c r="G15" s="77">
        <v>0.0034342213225382733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-0.042714931</v>
      </c>
      <c r="E16" s="79">
        <v>0.002712869278298103</v>
      </c>
      <c r="F16" s="79">
        <v>-0.04940125399999999</v>
      </c>
      <c r="G16" s="79">
        <v>0.0010728600071745133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-0.012000000104308128</v>
      </c>
      <c r="D17" s="82">
        <v>0.14222889</v>
      </c>
      <c r="E17" s="79">
        <v>0.001286379482267646</v>
      </c>
      <c r="F17" s="79">
        <v>0.0015141780000000001</v>
      </c>
      <c r="G17" s="79">
        <v>0.0029862222758572413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183.10499572753906</v>
      </c>
      <c r="D18" s="82">
        <v>0.0048709876</v>
      </c>
      <c r="E18" s="79">
        <v>0.0010946148809333083</v>
      </c>
      <c r="F18" s="83">
        <v>0.16126208</v>
      </c>
      <c r="G18" s="79">
        <v>0.001686071198555509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-0.3240000009536743</v>
      </c>
      <c r="D19" s="88">
        <v>-0.17560614</v>
      </c>
      <c r="E19" s="79">
        <v>0.000983112240488382</v>
      </c>
      <c r="F19" s="79">
        <v>0.0036586020400000002</v>
      </c>
      <c r="G19" s="79">
        <v>0.000782904224672768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-0.0800617</v>
      </c>
      <c r="D20" s="90">
        <v>0.0032279551000000003</v>
      </c>
      <c r="E20" s="91">
        <v>0.0008729273875807992</v>
      </c>
      <c r="F20" s="91">
        <v>-0.00159187778</v>
      </c>
      <c r="G20" s="91">
        <v>0.0005438377222192932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0.8869645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-0.5358862397703074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48</v>
      </c>
      <c r="F25" s="103"/>
      <c r="G25" s="104"/>
      <c r="H25" s="105">
        <v>-3.7613918999999996</v>
      </c>
      <c r="I25" s="103" t="s">
        <v>49</v>
      </c>
      <c r="J25" s="104"/>
      <c r="K25" s="103"/>
      <c r="L25" s="106">
        <v>5.331135437728858</v>
      </c>
    </row>
    <row r="26" spans="1:12" ht="18" customHeight="1" thickBot="1">
      <c r="A26" s="56" t="s">
        <v>50</v>
      </c>
      <c r="B26" s="57" t="s">
        <v>51</v>
      </c>
      <c r="E26" s="107" t="s">
        <v>52</v>
      </c>
      <c r="F26" s="108"/>
      <c r="G26" s="109"/>
      <c r="H26" s="110">
        <v>0.6524867709547626</v>
      </c>
      <c r="I26" s="108" t="s">
        <v>53</v>
      </c>
      <c r="J26" s="109"/>
      <c r="K26" s="108"/>
      <c r="L26" s="111">
        <v>0.11106718346478701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HCMQAP030_pos4ap2res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4.9014710000000004E-05</v>
      </c>
      <c r="L2" s="54">
        <v>2.2392738619718645E-07</v>
      </c>
      <c r="M2" s="54">
        <v>0.00010494969499999999</v>
      </c>
      <c r="N2" s="55">
        <v>2.0231660656660085E-07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-3.0344203999999998E-05</v>
      </c>
      <c r="L3" s="54">
        <v>2.29659864003682E-07</v>
      </c>
      <c r="M3" s="54">
        <v>9.448865E-06</v>
      </c>
      <c r="N3" s="55">
        <v>1.0929553920451929E-07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-0.002094869555267217</v>
      </c>
      <c r="L4" s="54">
        <v>5.1369861933075216E-05</v>
      </c>
      <c r="M4" s="54">
        <v>7.90927307182379E-08</v>
      </c>
      <c r="N4" s="55">
        <v>-12.258417</v>
      </c>
    </row>
    <row r="5" spans="1:14" ht="15" customHeight="1" thickBot="1">
      <c r="A5" t="s">
        <v>18</v>
      </c>
      <c r="B5" s="58">
        <v>37713.45699074074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1559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-1.3618036</v>
      </c>
      <c r="E8" s="77">
        <v>0.020394103004056124</v>
      </c>
      <c r="F8" s="116">
        <v>8.3695104</v>
      </c>
      <c r="G8" s="77">
        <v>0.01682822762318132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8">
        <v>-2.9731799</v>
      </c>
      <c r="E9" s="79">
        <v>0.035305973836454</v>
      </c>
      <c r="F9" s="79">
        <v>1.5111970099999998</v>
      </c>
      <c r="G9" s="79">
        <v>0.026142064513937465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8">
        <v>-3.4362709000000002</v>
      </c>
      <c r="E10" s="79">
        <v>0.011384835296919813</v>
      </c>
      <c r="F10" s="83">
        <v>-9.2214101</v>
      </c>
      <c r="G10" s="79">
        <v>0.016312907445448666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7">
        <v>16.126545</v>
      </c>
      <c r="E11" s="77">
        <v>0.0049371347910452884</v>
      </c>
      <c r="F11" s="116">
        <v>2.0333876999999996</v>
      </c>
      <c r="G11" s="77">
        <v>0.005360747826662997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-0.5196359100000001</v>
      </c>
      <c r="E12" s="79">
        <v>0.006964862499745334</v>
      </c>
      <c r="F12" s="79">
        <v>0.5852582</v>
      </c>
      <c r="G12" s="79">
        <v>0.011020070188978335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19.561768</v>
      </c>
      <c r="D13" s="82">
        <v>-0.0608872258</v>
      </c>
      <c r="E13" s="79">
        <v>0.0070966170346926745</v>
      </c>
      <c r="F13" s="83">
        <v>-0.42883018999999994</v>
      </c>
      <c r="G13" s="79">
        <v>0.006862892909803809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6">
        <v>12.5</v>
      </c>
      <c r="D14" s="82">
        <v>0.27622112</v>
      </c>
      <c r="E14" s="79">
        <v>0.00711283773705011</v>
      </c>
      <c r="F14" s="79">
        <v>0.147705061</v>
      </c>
      <c r="G14" s="79">
        <v>0.004035175699119245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-0.2422192</v>
      </c>
      <c r="E15" s="77">
        <v>0.0022198423248068356</v>
      </c>
      <c r="F15" s="77">
        <v>0.24959137</v>
      </c>
      <c r="G15" s="77">
        <v>0.0031852418912224115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-0.09144439600000001</v>
      </c>
      <c r="E16" s="79">
        <v>0.0034474487305370415</v>
      </c>
      <c r="F16" s="79">
        <v>0.0256108242</v>
      </c>
      <c r="G16" s="79">
        <v>0.0048278547042700575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0.41100001335144043</v>
      </c>
      <c r="D17" s="82">
        <v>0.093842428</v>
      </c>
      <c r="E17" s="79">
        <v>0.0028636728447565102</v>
      </c>
      <c r="F17" s="79">
        <v>-0.06852394099999999</v>
      </c>
      <c r="G17" s="79">
        <v>0.0017584552080348575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10.680999755859375</v>
      </c>
      <c r="D18" s="82">
        <v>0.0058419421499999995</v>
      </c>
      <c r="E18" s="79">
        <v>0.0015830416705621476</v>
      </c>
      <c r="F18" s="79">
        <v>0.11954281</v>
      </c>
      <c r="G18" s="79">
        <v>0.002857635616623964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0.19699999690055847</v>
      </c>
      <c r="D19" s="82">
        <v>-0.12991675</v>
      </c>
      <c r="E19" s="79">
        <v>0.001601139124811604</v>
      </c>
      <c r="F19" s="79">
        <v>-0.033027522999999996</v>
      </c>
      <c r="G19" s="79">
        <v>0.001773830737002868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0.376653</v>
      </c>
      <c r="D20" s="90">
        <v>0.0014901385700000001</v>
      </c>
      <c r="E20" s="91">
        <v>0.001126410784706152</v>
      </c>
      <c r="F20" s="91">
        <v>0.0042485593</v>
      </c>
      <c r="G20" s="91">
        <v>0.000931999656656726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0.8608879999999999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67</v>
      </c>
      <c r="B24" s="97">
        <v>-0.7023561508662811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48</v>
      </c>
      <c r="F25" s="103"/>
      <c r="G25" s="104"/>
      <c r="H25" s="105">
        <v>-2.0954992999999997</v>
      </c>
      <c r="I25" s="103" t="s">
        <v>49</v>
      </c>
      <c r="J25" s="104"/>
      <c r="K25" s="103"/>
      <c r="L25" s="106">
        <v>16.25423388460792</v>
      </c>
    </row>
    <row r="26" spans="1:12" ht="18" customHeight="1" thickBot="1">
      <c r="A26" s="56" t="s">
        <v>50</v>
      </c>
      <c r="B26" s="57" t="s">
        <v>51</v>
      </c>
      <c r="E26" s="107" t="s">
        <v>52</v>
      </c>
      <c r="F26" s="108"/>
      <c r="G26" s="109"/>
      <c r="H26" s="110">
        <v>8.479576250065866</v>
      </c>
      <c r="I26" s="108" t="s">
        <v>53</v>
      </c>
      <c r="J26" s="109"/>
      <c r="K26" s="108"/>
      <c r="L26" s="111">
        <v>0.3478016573093304</v>
      </c>
    </row>
    <row r="27" spans="1:2" ht="15" customHeight="1" thickBot="1" thickTop="1">
      <c r="A27" s="94" t="s">
        <v>54</v>
      </c>
      <c r="B27" s="95">
        <v>80</v>
      </c>
    </row>
    <row r="28" spans="1:14" s="2" customFormat="1" ht="18" customHeight="1" thickBot="1">
      <c r="A28" s="112" t="s">
        <v>55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HCMQAP030_pos5ap2res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2" t="s">
        <v>119</v>
      </c>
      <c r="B1" s="133" t="s">
        <v>68</v>
      </c>
      <c r="C1" s="123" t="s">
        <v>72</v>
      </c>
      <c r="D1" s="123" t="s">
        <v>75</v>
      </c>
      <c r="E1" s="123" t="s">
        <v>77</v>
      </c>
      <c r="F1" s="130" t="s">
        <v>80</v>
      </c>
      <c r="G1" s="166" t="s">
        <v>120</v>
      </c>
    </row>
    <row r="2" spans="1:7" ht="13.5" thickBot="1">
      <c r="A2" s="143" t="s">
        <v>89</v>
      </c>
      <c r="B2" s="134">
        <v>-2.2535053</v>
      </c>
      <c r="C2" s="125">
        <v>-3.7633186999999997</v>
      </c>
      <c r="D2" s="125">
        <v>-3.7610342</v>
      </c>
      <c r="E2" s="125">
        <v>-3.7613918999999996</v>
      </c>
      <c r="F2" s="131">
        <v>-2.0954992999999997</v>
      </c>
      <c r="G2" s="167">
        <v>3.11663043498733</v>
      </c>
    </row>
    <row r="3" spans="1:7" ht="14.25" thickBot="1" thickTop="1">
      <c r="A3" s="151" t="s">
        <v>88</v>
      </c>
      <c r="B3" s="152" t="s">
        <v>83</v>
      </c>
      <c r="C3" s="153" t="s">
        <v>84</v>
      </c>
      <c r="D3" s="153" t="s">
        <v>85</v>
      </c>
      <c r="E3" s="153" t="s">
        <v>86</v>
      </c>
      <c r="F3" s="154" t="s">
        <v>87</v>
      </c>
      <c r="G3" s="161" t="s">
        <v>121</v>
      </c>
    </row>
    <row r="4" spans="1:7" ht="12.75">
      <c r="A4" s="148" t="s">
        <v>90</v>
      </c>
      <c r="B4" s="149">
        <v>-2.4075735000000003</v>
      </c>
      <c r="C4" s="150">
        <v>-1.0279482999999998</v>
      </c>
      <c r="D4" s="150">
        <v>1.1546451</v>
      </c>
      <c r="E4" s="150">
        <v>0.6442483299999999</v>
      </c>
      <c r="F4" s="155">
        <v>-1.3618036</v>
      </c>
      <c r="G4" s="162">
        <v>-0.34421434557417935</v>
      </c>
    </row>
    <row r="5" spans="1:7" ht="12.75">
      <c r="A5" s="143" t="s">
        <v>92</v>
      </c>
      <c r="B5" s="136">
        <v>-1.7614946999999996</v>
      </c>
      <c r="C5" s="120">
        <v>-0.55282637</v>
      </c>
      <c r="D5" s="120">
        <v>-0.36408212000000006</v>
      </c>
      <c r="E5" s="120">
        <v>-0.50034813</v>
      </c>
      <c r="F5" s="156">
        <v>-2.9731799</v>
      </c>
      <c r="G5" s="163">
        <v>-0.9934042541136445</v>
      </c>
    </row>
    <row r="6" spans="1:7" ht="12.75">
      <c r="A6" s="143" t="s">
        <v>94</v>
      </c>
      <c r="B6" s="136">
        <v>0.9165001800000001</v>
      </c>
      <c r="C6" s="120">
        <v>0.4467895700000001</v>
      </c>
      <c r="D6" s="120">
        <v>-0.37209216</v>
      </c>
      <c r="E6" s="120">
        <v>0.24112158200000003</v>
      </c>
      <c r="F6" s="156">
        <v>-3.4362709000000002</v>
      </c>
      <c r="G6" s="163">
        <v>-0.2524154485389669</v>
      </c>
    </row>
    <row r="7" spans="1:7" ht="12.75">
      <c r="A7" s="143" t="s">
        <v>96</v>
      </c>
      <c r="B7" s="135">
        <v>5.1666078</v>
      </c>
      <c r="C7" s="119">
        <v>5.240686800000001</v>
      </c>
      <c r="D7" s="119">
        <v>5.3150323</v>
      </c>
      <c r="E7" s="119">
        <v>5.2859154</v>
      </c>
      <c r="F7" s="157">
        <v>16.126545</v>
      </c>
      <c r="G7" s="164">
        <v>6.7177881391928755</v>
      </c>
    </row>
    <row r="8" spans="1:7" ht="12.75">
      <c r="A8" s="143" t="s">
        <v>98</v>
      </c>
      <c r="B8" s="136">
        <v>-0.26583432</v>
      </c>
      <c r="C8" s="120">
        <v>-0.22789486</v>
      </c>
      <c r="D8" s="120">
        <v>-0.11917694999999999</v>
      </c>
      <c r="E8" s="120">
        <v>-0.21458413000000004</v>
      </c>
      <c r="F8" s="158">
        <v>-0.5196359100000001</v>
      </c>
      <c r="G8" s="163">
        <v>-0.24310976907796672</v>
      </c>
    </row>
    <row r="9" spans="1:7" ht="12.75">
      <c r="A9" s="143" t="s">
        <v>100</v>
      </c>
      <c r="B9" s="136">
        <v>-0.0625114546</v>
      </c>
      <c r="C9" s="120">
        <v>0.070783094</v>
      </c>
      <c r="D9" s="120">
        <v>-0.072460138</v>
      </c>
      <c r="E9" s="120">
        <v>-0.118137874</v>
      </c>
      <c r="F9" s="158">
        <v>-0.0608872258</v>
      </c>
      <c r="G9" s="163">
        <v>-0.04598523283667941</v>
      </c>
    </row>
    <row r="10" spans="1:7" ht="12.75">
      <c r="A10" s="143" t="s">
        <v>102</v>
      </c>
      <c r="B10" s="137">
        <v>0.39675366</v>
      </c>
      <c r="C10" s="120">
        <v>0.19127627</v>
      </c>
      <c r="D10" s="120">
        <v>0.023908379420000004</v>
      </c>
      <c r="E10" s="120">
        <v>0.092011689</v>
      </c>
      <c r="F10" s="158">
        <v>0.27622112</v>
      </c>
      <c r="G10" s="163">
        <v>0.16813531129203635</v>
      </c>
    </row>
    <row r="11" spans="1:7" ht="12.75">
      <c r="A11" s="143" t="s">
        <v>104</v>
      </c>
      <c r="B11" s="135">
        <v>-0.24898950000000003</v>
      </c>
      <c r="C11" s="119">
        <v>-0.00495962398</v>
      </c>
      <c r="D11" s="119">
        <v>0.028191538000000006</v>
      </c>
      <c r="E11" s="119">
        <v>-0.025523041999999996</v>
      </c>
      <c r="F11" s="159">
        <v>-0.2422192</v>
      </c>
      <c r="G11" s="163">
        <v>-0.06890464086897183</v>
      </c>
    </row>
    <row r="12" spans="1:7" ht="12.75">
      <c r="A12" s="143" t="s">
        <v>106</v>
      </c>
      <c r="B12" s="138">
        <v>-0.15858674</v>
      </c>
      <c r="C12" s="120">
        <v>-0.032148581999999995</v>
      </c>
      <c r="D12" s="120">
        <v>-0.056019966</v>
      </c>
      <c r="E12" s="120">
        <v>-0.042714931</v>
      </c>
      <c r="F12" s="158">
        <v>-0.09144439600000001</v>
      </c>
      <c r="G12" s="163">
        <v>-0.06660443756182138</v>
      </c>
    </row>
    <row r="13" spans="1:7" ht="12.75">
      <c r="A13" s="143" t="s">
        <v>108</v>
      </c>
      <c r="B13" s="138">
        <v>0.19083099</v>
      </c>
      <c r="C13" s="120">
        <v>0.13854318999999998</v>
      </c>
      <c r="D13" s="120">
        <v>0.079680606</v>
      </c>
      <c r="E13" s="120">
        <v>0.14222889</v>
      </c>
      <c r="F13" s="158">
        <v>0.093842428</v>
      </c>
      <c r="G13" s="164">
        <v>0.12681544139574866</v>
      </c>
    </row>
    <row r="14" spans="1:7" ht="12.75">
      <c r="A14" s="143" t="s">
        <v>110</v>
      </c>
      <c r="B14" s="136">
        <v>0.081402624</v>
      </c>
      <c r="C14" s="120">
        <v>0.012570705800000002</v>
      </c>
      <c r="D14" s="120">
        <v>0.028290150999999996</v>
      </c>
      <c r="E14" s="120">
        <v>0.0048709876</v>
      </c>
      <c r="F14" s="158">
        <v>0.0058419421499999995</v>
      </c>
      <c r="G14" s="163">
        <v>0.02351892645308506</v>
      </c>
    </row>
    <row r="15" spans="1:7" ht="12.75">
      <c r="A15" s="143" t="s">
        <v>112</v>
      </c>
      <c r="B15" s="138">
        <v>-0.19096142</v>
      </c>
      <c r="C15" s="121">
        <v>-0.17330516999999998</v>
      </c>
      <c r="D15" s="121">
        <v>-0.17968645</v>
      </c>
      <c r="E15" s="121">
        <v>-0.17560614</v>
      </c>
      <c r="F15" s="158">
        <v>-0.12991675</v>
      </c>
      <c r="G15" s="163">
        <v>-0.1721233865206267</v>
      </c>
    </row>
    <row r="16" spans="1:7" ht="12.75">
      <c r="A16" s="143" t="s">
        <v>114</v>
      </c>
      <c r="B16" s="136">
        <v>-0.00358194493</v>
      </c>
      <c r="C16" s="120">
        <v>0.0005505326800000001</v>
      </c>
      <c r="D16" s="120">
        <v>0.004724973490000001</v>
      </c>
      <c r="E16" s="120">
        <v>0.0032279551000000003</v>
      </c>
      <c r="F16" s="158">
        <v>0.0014901385700000001</v>
      </c>
      <c r="G16" s="163">
        <v>0.0017291529746275972</v>
      </c>
    </row>
    <row r="17" spans="1:7" ht="12.75">
      <c r="A17" s="143" t="s">
        <v>91</v>
      </c>
      <c r="B17" s="135">
        <v>0.78068078</v>
      </c>
      <c r="C17" s="119">
        <v>-0.78396808</v>
      </c>
      <c r="D17" s="119">
        <v>0.40880701</v>
      </c>
      <c r="E17" s="119">
        <v>0.1033589646</v>
      </c>
      <c r="F17" s="157">
        <v>8.3695104</v>
      </c>
      <c r="G17" s="163">
        <v>1.1687785953423933</v>
      </c>
    </row>
    <row r="18" spans="1:7" ht="12.75">
      <c r="A18" s="143" t="s">
        <v>93</v>
      </c>
      <c r="B18" s="136">
        <v>-0.80780245</v>
      </c>
      <c r="C18" s="120">
        <v>-0.6646792899999999</v>
      </c>
      <c r="D18" s="120">
        <v>1.6955341000000002</v>
      </c>
      <c r="E18" s="120">
        <v>0.58896493</v>
      </c>
      <c r="F18" s="158">
        <v>1.5111970099999998</v>
      </c>
      <c r="G18" s="163">
        <v>0.47568493979709536</v>
      </c>
    </row>
    <row r="19" spans="1:7" ht="12.75">
      <c r="A19" s="143" t="s">
        <v>95</v>
      </c>
      <c r="B19" s="138">
        <v>-4.215449600000001</v>
      </c>
      <c r="C19" s="121">
        <v>-2.8753664</v>
      </c>
      <c r="D19" s="121">
        <v>-2.5845069</v>
      </c>
      <c r="E19" s="121">
        <v>-2.6593696</v>
      </c>
      <c r="F19" s="156">
        <v>-9.2214101</v>
      </c>
      <c r="G19" s="164">
        <v>-3.797135800660784</v>
      </c>
    </row>
    <row r="20" spans="1:7" ht="12.75">
      <c r="A20" s="143" t="s">
        <v>97</v>
      </c>
      <c r="B20" s="135">
        <v>1.5055103</v>
      </c>
      <c r="C20" s="119">
        <v>0.28494830000000004</v>
      </c>
      <c r="D20" s="119">
        <v>0.38222378</v>
      </c>
      <c r="E20" s="119">
        <v>0.69289497</v>
      </c>
      <c r="F20" s="157">
        <v>2.0333876999999996</v>
      </c>
      <c r="G20" s="163">
        <v>0.8167572832666208</v>
      </c>
    </row>
    <row r="21" spans="1:7" ht="12.75">
      <c r="A21" s="143" t="s">
        <v>99</v>
      </c>
      <c r="B21" s="136">
        <v>0.45565968</v>
      </c>
      <c r="C21" s="120">
        <v>0.06544655600000002</v>
      </c>
      <c r="D21" s="120">
        <v>0.079699784</v>
      </c>
      <c r="E21" s="120">
        <v>0.16592215000000002</v>
      </c>
      <c r="F21" s="158">
        <v>0.5852582</v>
      </c>
      <c r="G21" s="163">
        <v>0.21896019291093716</v>
      </c>
    </row>
    <row r="22" spans="1:7" ht="12.75">
      <c r="A22" s="143" t="s">
        <v>101</v>
      </c>
      <c r="B22" s="137">
        <v>-0.39414062000000005</v>
      </c>
      <c r="C22" s="120">
        <v>-0.19401416</v>
      </c>
      <c r="D22" s="120">
        <v>-0.0214002569</v>
      </c>
      <c r="E22" s="120">
        <v>0.034863842</v>
      </c>
      <c r="F22" s="156">
        <v>-0.42883018999999994</v>
      </c>
      <c r="G22" s="163">
        <v>-0.1577447081217657</v>
      </c>
    </row>
    <row r="23" spans="1:7" ht="12.75">
      <c r="A23" s="143" t="s">
        <v>103</v>
      </c>
      <c r="B23" s="136">
        <v>0.14296953699999998</v>
      </c>
      <c r="C23" s="120">
        <v>0.08705023</v>
      </c>
      <c r="D23" s="120">
        <v>-0.094658944</v>
      </c>
      <c r="E23" s="120">
        <v>0.0331373163</v>
      </c>
      <c r="F23" s="158">
        <v>0.147705061</v>
      </c>
      <c r="G23" s="163">
        <v>0.04655802971149493</v>
      </c>
    </row>
    <row r="24" spans="1:7" ht="12.75">
      <c r="A24" s="143" t="s">
        <v>105</v>
      </c>
      <c r="B24" s="135">
        <v>0.29268584</v>
      </c>
      <c r="C24" s="119">
        <v>0.20666941999999996</v>
      </c>
      <c r="D24" s="119">
        <v>0.11787736</v>
      </c>
      <c r="E24" s="119">
        <v>0.108094836</v>
      </c>
      <c r="F24" s="159">
        <v>0.24959137</v>
      </c>
      <c r="G24" s="163">
        <v>0.1797456599290352</v>
      </c>
    </row>
    <row r="25" spans="1:7" ht="12.75">
      <c r="A25" s="143" t="s">
        <v>107</v>
      </c>
      <c r="B25" s="136">
        <v>-0.055236784</v>
      </c>
      <c r="C25" s="120">
        <v>-0.022183256000000002</v>
      </c>
      <c r="D25" s="120">
        <v>-0.0101641796</v>
      </c>
      <c r="E25" s="120">
        <v>-0.04940125399999999</v>
      </c>
      <c r="F25" s="158">
        <v>0.0256108242</v>
      </c>
      <c r="G25" s="163">
        <v>-0.024198461868733517</v>
      </c>
    </row>
    <row r="26" spans="1:7" ht="12.75">
      <c r="A26" s="143" t="s">
        <v>109</v>
      </c>
      <c r="B26" s="138">
        <v>-0.16864401</v>
      </c>
      <c r="C26" s="120">
        <v>-0.037018167000000005</v>
      </c>
      <c r="D26" s="120">
        <v>-0.058755406999999996</v>
      </c>
      <c r="E26" s="120">
        <v>0.0015141780000000001</v>
      </c>
      <c r="F26" s="158">
        <v>-0.06852394099999999</v>
      </c>
      <c r="G26" s="163">
        <v>-0.0561715993449424</v>
      </c>
    </row>
    <row r="27" spans="1:7" ht="12.75">
      <c r="A27" s="143" t="s">
        <v>111</v>
      </c>
      <c r="B27" s="138">
        <v>0.21477433</v>
      </c>
      <c r="C27" s="121">
        <v>0.17007533000000002</v>
      </c>
      <c r="D27" s="120">
        <v>0.13623533999999998</v>
      </c>
      <c r="E27" s="121">
        <v>0.16126208</v>
      </c>
      <c r="F27" s="158">
        <v>0.11954281</v>
      </c>
      <c r="G27" s="164">
        <v>0.1594845063464486</v>
      </c>
    </row>
    <row r="28" spans="1:7" ht="12.75">
      <c r="A28" s="143" t="s">
        <v>113</v>
      </c>
      <c r="B28" s="136">
        <v>0.01128849123</v>
      </c>
      <c r="C28" s="120">
        <v>0.014250102</v>
      </c>
      <c r="D28" s="120">
        <v>0.0076478838000000006</v>
      </c>
      <c r="E28" s="120">
        <v>0.0036586020400000002</v>
      </c>
      <c r="F28" s="158">
        <v>-0.033027522999999996</v>
      </c>
      <c r="G28" s="163">
        <v>0.0033503950776523146</v>
      </c>
    </row>
    <row r="29" spans="1:7" ht="13.5" thickBot="1">
      <c r="A29" s="144" t="s">
        <v>115</v>
      </c>
      <c r="B29" s="139">
        <v>-0.0033738419999999997</v>
      </c>
      <c r="C29" s="122">
        <v>0.00137914967</v>
      </c>
      <c r="D29" s="122">
        <v>-0.00026779131000000003</v>
      </c>
      <c r="E29" s="122">
        <v>-0.00159187778</v>
      </c>
      <c r="F29" s="160">
        <v>0.0042485593</v>
      </c>
      <c r="G29" s="165">
        <v>-3.2286191222806905E-05</v>
      </c>
    </row>
    <row r="30" spans="1:7" ht="13.5" thickTop="1">
      <c r="A30" s="145" t="s">
        <v>116</v>
      </c>
      <c r="B30" s="140">
        <v>-0.03323306185721243</v>
      </c>
      <c r="C30" s="128">
        <v>-0.1367162392291801</v>
      </c>
      <c r="D30" s="128">
        <v>-0.38035740246181077</v>
      </c>
      <c r="E30" s="128">
        <v>-0.5358862397703074</v>
      </c>
      <c r="F30" s="124">
        <v>-0.7023561508662811</v>
      </c>
      <c r="G30" s="166" t="s">
        <v>127</v>
      </c>
    </row>
    <row r="31" spans="1:7" ht="13.5" thickBot="1">
      <c r="A31" s="146" t="s">
        <v>117</v>
      </c>
      <c r="B31" s="134">
        <v>19.308472</v>
      </c>
      <c r="C31" s="125">
        <v>19.363404</v>
      </c>
      <c r="D31" s="125">
        <v>19.415284</v>
      </c>
      <c r="E31" s="125">
        <v>19.488526</v>
      </c>
      <c r="F31" s="126">
        <v>19.561768</v>
      </c>
      <c r="G31" s="168">
        <v>-210.14</v>
      </c>
    </row>
    <row r="32" spans="1:7" ht="15.75" thickBot="1" thickTop="1">
      <c r="A32" s="147" t="s">
        <v>118</v>
      </c>
      <c r="B32" s="141">
        <v>0.29249999672174454</v>
      </c>
      <c r="C32" s="129">
        <v>-0.36549998819828033</v>
      </c>
      <c r="D32" s="129">
        <v>0.4035000056028366</v>
      </c>
      <c r="E32" s="129">
        <v>-0.16800000052899122</v>
      </c>
      <c r="F32" s="127">
        <v>0.30400000512599945</v>
      </c>
      <c r="G32" s="132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128</v>
      </c>
      <c r="B1" s="169" t="s">
        <v>129</v>
      </c>
      <c r="C1" s="169" t="s">
        <v>130</v>
      </c>
      <c r="D1" s="169" t="s">
        <v>131</v>
      </c>
      <c r="E1" s="169" t="s">
        <v>132</v>
      </c>
    </row>
    <row r="3" spans="1:7" ht="12.75">
      <c r="A3" s="169" t="s">
        <v>133</v>
      </c>
      <c r="B3" s="169" t="s">
        <v>83</v>
      </c>
      <c r="C3" s="169" t="s">
        <v>84</v>
      </c>
      <c r="D3" s="169" t="s">
        <v>85</v>
      </c>
      <c r="E3" s="169" t="s">
        <v>86</v>
      </c>
      <c r="F3" s="169" t="s">
        <v>87</v>
      </c>
      <c r="G3" s="169" t="s">
        <v>134</v>
      </c>
    </row>
    <row r="4" spans="1:7" ht="12.75">
      <c r="A4" s="169" t="s">
        <v>135</v>
      </c>
      <c r="B4" s="169">
        <v>0.002253</v>
      </c>
      <c r="C4" s="169">
        <v>0.003762</v>
      </c>
      <c r="D4" s="169">
        <v>0.00376</v>
      </c>
      <c r="E4" s="169">
        <v>0.00376</v>
      </c>
      <c r="F4" s="169">
        <v>0.002095</v>
      </c>
      <c r="G4" s="169">
        <v>0.01172</v>
      </c>
    </row>
    <row r="5" spans="1:7" ht="12.75">
      <c r="A5" s="169" t="s">
        <v>136</v>
      </c>
      <c r="B5" s="169">
        <v>5.422751</v>
      </c>
      <c r="C5" s="169">
        <v>3.618838</v>
      </c>
      <c r="D5" s="169">
        <v>-0.090079</v>
      </c>
      <c r="E5" s="169">
        <v>-3.487868</v>
      </c>
      <c r="F5" s="169">
        <v>-5.958609</v>
      </c>
      <c r="G5" s="169">
        <v>-6.23406</v>
      </c>
    </row>
    <row r="6" spans="1:7" ht="12.75">
      <c r="A6" s="169" t="s">
        <v>137</v>
      </c>
      <c r="B6" s="170">
        <v>-277.1334</v>
      </c>
      <c r="C6" s="170">
        <v>-57.85989</v>
      </c>
      <c r="D6" s="170">
        <v>-119.2256</v>
      </c>
      <c r="E6" s="170">
        <v>-28.14572</v>
      </c>
      <c r="F6" s="170">
        <v>-301.9099</v>
      </c>
      <c r="G6" s="170">
        <v>1050.413</v>
      </c>
    </row>
    <row r="7" spans="1:7" ht="12.75">
      <c r="A7" s="169" t="s">
        <v>138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90</v>
      </c>
      <c r="B8" s="170">
        <v>-2.456552</v>
      </c>
      <c r="C8" s="170">
        <v>-1.005435</v>
      </c>
      <c r="D8" s="170">
        <v>1.194918</v>
      </c>
      <c r="E8" s="170">
        <v>0.6646203</v>
      </c>
      <c r="F8" s="170">
        <v>-1.336285</v>
      </c>
      <c r="G8" s="170">
        <v>1.157253</v>
      </c>
    </row>
    <row r="9" spans="1:7" ht="12.75">
      <c r="A9" s="169" t="s">
        <v>92</v>
      </c>
      <c r="B9" s="170">
        <v>-1.467552</v>
      </c>
      <c r="C9" s="170">
        <v>-0.5497001</v>
      </c>
      <c r="D9" s="170">
        <v>-0.4354557</v>
      </c>
      <c r="E9" s="170">
        <v>-0.4999831</v>
      </c>
      <c r="F9" s="170">
        <v>-3.235559</v>
      </c>
      <c r="G9" s="170">
        <v>1.00255</v>
      </c>
    </row>
    <row r="10" spans="1:7" ht="12.75">
      <c r="A10" s="169" t="s">
        <v>139</v>
      </c>
      <c r="B10" s="170">
        <v>1.324745</v>
      </c>
      <c r="C10" s="170">
        <v>0.326711</v>
      </c>
      <c r="D10" s="170">
        <v>-0.3909245</v>
      </c>
      <c r="E10" s="170">
        <v>-0.09416082</v>
      </c>
      <c r="F10" s="170">
        <v>-2.403923</v>
      </c>
      <c r="G10" s="170">
        <v>3.770167</v>
      </c>
    </row>
    <row r="11" spans="1:7" ht="12.75">
      <c r="A11" s="169" t="s">
        <v>140</v>
      </c>
      <c r="B11" s="170">
        <v>5.056387</v>
      </c>
      <c r="C11" s="170">
        <v>5.242689</v>
      </c>
      <c r="D11" s="170">
        <v>5.320087</v>
      </c>
      <c r="E11" s="170">
        <v>5.313583</v>
      </c>
      <c r="F11" s="170">
        <v>16.1524</v>
      </c>
      <c r="G11" s="170">
        <v>6.713723</v>
      </c>
    </row>
    <row r="12" spans="1:7" ht="12.75">
      <c r="A12" s="169" t="s">
        <v>98</v>
      </c>
      <c r="B12" s="170">
        <v>-0.2558663</v>
      </c>
      <c r="C12" s="170">
        <v>-0.2334979</v>
      </c>
      <c r="D12" s="170">
        <v>-0.1203645</v>
      </c>
      <c r="E12" s="170">
        <v>-0.2020905</v>
      </c>
      <c r="F12" s="170">
        <v>-0.5108695</v>
      </c>
      <c r="G12" s="170">
        <v>0.2127108</v>
      </c>
    </row>
    <row r="13" spans="1:7" ht="12.75">
      <c r="A13" s="169" t="s">
        <v>100</v>
      </c>
      <c r="B13" s="170">
        <v>-0.02274058</v>
      </c>
      <c r="C13" s="170">
        <v>0.06386401</v>
      </c>
      <c r="D13" s="170">
        <v>-0.08010919</v>
      </c>
      <c r="E13" s="170">
        <v>-0.1266107</v>
      </c>
      <c r="F13" s="170">
        <v>-0.04697583</v>
      </c>
      <c r="G13" s="170">
        <v>0.04392414</v>
      </c>
    </row>
    <row r="14" spans="1:7" ht="12.75">
      <c r="A14" s="169" t="s">
        <v>102</v>
      </c>
      <c r="B14" s="170">
        <v>0.32013</v>
      </c>
      <c r="C14" s="170">
        <v>0.1885983</v>
      </c>
      <c r="D14" s="170">
        <v>0.03123527</v>
      </c>
      <c r="E14" s="170">
        <v>0.09538553</v>
      </c>
      <c r="F14" s="170">
        <v>0.2557165</v>
      </c>
      <c r="G14" s="170">
        <v>-0.0483525</v>
      </c>
    </row>
    <row r="15" spans="1:7" ht="12.75">
      <c r="A15" s="169" t="s">
        <v>104</v>
      </c>
      <c r="B15" s="170">
        <v>-0.2766655</v>
      </c>
      <c r="C15" s="170">
        <v>-0.01074117</v>
      </c>
      <c r="D15" s="170">
        <v>0.02715179</v>
      </c>
      <c r="E15" s="170">
        <v>-0.0168887</v>
      </c>
      <c r="F15" s="170">
        <v>-0.2422678</v>
      </c>
      <c r="G15" s="170">
        <v>-0.07247682</v>
      </c>
    </row>
    <row r="16" spans="1:7" ht="12.75">
      <c r="A16" s="169" t="s">
        <v>106</v>
      </c>
      <c r="B16" s="170">
        <v>-0.1055007</v>
      </c>
      <c r="C16" s="170">
        <v>-0.04111022</v>
      </c>
      <c r="D16" s="170">
        <v>-0.06193971</v>
      </c>
      <c r="E16" s="170">
        <v>-0.06185448</v>
      </c>
      <c r="F16" s="170">
        <v>-0.07571858</v>
      </c>
      <c r="G16" s="170">
        <v>-0.02716861</v>
      </c>
    </row>
    <row r="17" spans="1:7" ht="12.75">
      <c r="A17" s="169" t="s">
        <v>141</v>
      </c>
      <c r="B17" s="170">
        <v>0.180911</v>
      </c>
      <c r="C17" s="170">
        <v>0.1390235</v>
      </c>
      <c r="D17" s="170">
        <v>0.09110428</v>
      </c>
      <c r="E17" s="170">
        <v>0.1411987</v>
      </c>
      <c r="F17" s="170">
        <v>0.0944091</v>
      </c>
      <c r="G17" s="170">
        <v>-0.1280813</v>
      </c>
    </row>
    <row r="18" spans="1:7" ht="12.75">
      <c r="A18" s="169" t="s">
        <v>142</v>
      </c>
      <c r="B18" s="170">
        <v>0.05377699</v>
      </c>
      <c r="C18" s="170">
        <v>0.008977058</v>
      </c>
      <c r="D18" s="170">
        <v>0.0293903</v>
      </c>
      <c r="E18" s="170">
        <v>0.01986221</v>
      </c>
      <c r="F18" s="170">
        <v>0.006301434</v>
      </c>
      <c r="G18" s="170">
        <v>-0.1597208</v>
      </c>
    </row>
    <row r="19" spans="1:7" ht="12.75">
      <c r="A19" s="169" t="s">
        <v>112</v>
      </c>
      <c r="B19" s="170">
        <v>-0.1911555</v>
      </c>
      <c r="C19" s="170">
        <v>-0.1737233</v>
      </c>
      <c r="D19" s="170">
        <v>-0.1797806</v>
      </c>
      <c r="E19" s="170">
        <v>-0.1754163</v>
      </c>
      <c r="F19" s="170">
        <v>-0.1322118</v>
      </c>
      <c r="G19" s="170">
        <v>-0.1725367</v>
      </c>
    </row>
    <row r="20" spans="1:7" ht="12.75">
      <c r="A20" s="169" t="s">
        <v>114</v>
      </c>
      <c r="B20" s="170">
        <v>-0.003396155</v>
      </c>
      <c r="C20" s="170">
        <v>0.0004772522</v>
      </c>
      <c r="D20" s="170">
        <v>0.004730779</v>
      </c>
      <c r="E20" s="170">
        <v>0.003286973</v>
      </c>
      <c r="F20" s="170">
        <v>0.001786708</v>
      </c>
      <c r="G20" s="170">
        <v>-0.0001270452</v>
      </c>
    </row>
    <row r="21" spans="1:7" ht="12.75">
      <c r="A21" s="169" t="s">
        <v>143</v>
      </c>
      <c r="B21" s="170">
        <v>-1183.059</v>
      </c>
      <c r="C21" s="170">
        <v>-1055.721</v>
      </c>
      <c r="D21" s="170">
        <v>-982.1502</v>
      </c>
      <c r="E21" s="170">
        <v>-1047.092</v>
      </c>
      <c r="F21" s="170">
        <v>-1026.711</v>
      </c>
      <c r="G21" s="170">
        <v>-129.7813</v>
      </c>
    </row>
    <row r="22" spans="1:7" ht="12.75">
      <c r="A22" s="169" t="s">
        <v>144</v>
      </c>
      <c r="B22" s="170">
        <v>108.4593</v>
      </c>
      <c r="C22" s="170">
        <v>72.37803</v>
      </c>
      <c r="D22" s="170">
        <v>-1.801578</v>
      </c>
      <c r="E22" s="170">
        <v>-69.75849</v>
      </c>
      <c r="F22" s="170">
        <v>-119.1778</v>
      </c>
      <c r="G22" s="170">
        <v>0</v>
      </c>
    </row>
    <row r="23" spans="1:7" ht="12.75">
      <c r="A23" s="169" t="s">
        <v>91</v>
      </c>
      <c r="B23" s="170">
        <v>0.6363091</v>
      </c>
      <c r="C23" s="170">
        <v>-0.7829466</v>
      </c>
      <c r="D23" s="170">
        <v>0.4106164</v>
      </c>
      <c r="E23" s="170">
        <v>0.07661929</v>
      </c>
      <c r="F23" s="170">
        <v>8.481541</v>
      </c>
      <c r="G23" s="170">
        <v>0.3278643</v>
      </c>
    </row>
    <row r="24" spans="1:7" ht="12.75">
      <c r="A24" s="169" t="s">
        <v>93</v>
      </c>
      <c r="B24" s="170">
        <v>-1.030013</v>
      </c>
      <c r="C24" s="170">
        <v>-0.5942764</v>
      </c>
      <c r="D24" s="170">
        <v>1.721715</v>
      </c>
      <c r="E24" s="170">
        <v>0.7148057</v>
      </c>
      <c r="F24" s="170">
        <v>1.041688</v>
      </c>
      <c r="G24" s="170">
        <v>-0.4342318</v>
      </c>
    </row>
    <row r="25" spans="1:7" ht="12.75">
      <c r="A25" s="169" t="s">
        <v>95</v>
      </c>
      <c r="B25" s="170">
        <v>-3.716222</v>
      </c>
      <c r="C25" s="170">
        <v>-2.867605</v>
      </c>
      <c r="D25" s="170">
        <v>-2.767005</v>
      </c>
      <c r="E25" s="170">
        <v>-2.703818</v>
      </c>
      <c r="F25" s="170">
        <v>-9.163491</v>
      </c>
      <c r="G25" s="170">
        <v>-0.1691891</v>
      </c>
    </row>
    <row r="26" spans="1:7" ht="12.75">
      <c r="A26" s="169" t="s">
        <v>97</v>
      </c>
      <c r="B26" s="170">
        <v>1.692325</v>
      </c>
      <c r="C26" s="170">
        <v>0.3947156</v>
      </c>
      <c r="D26" s="170">
        <v>0.3823169</v>
      </c>
      <c r="E26" s="170">
        <v>0.5710219</v>
      </c>
      <c r="F26" s="170">
        <v>1.516653</v>
      </c>
      <c r="G26" s="170">
        <v>0.7718223</v>
      </c>
    </row>
    <row r="27" spans="1:7" ht="12.75">
      <c r="A27" s="169" t="s">
        <v>99</v>
      </c>
      <c r="B27" s="170">
        <v>0.4059019</v>
      </c>
      <c r="C27" s="170">
        <v>0.07038056</v>
      </c>
      <c r="D27" s="170">
        <v>0.08598881</v>
      </c>
      <c r="E27" s="170">
        <v>0.1695885</v>
      </c>
      <c r="F27" s="170">
        <v>0.5654912</v>
      </c>
      <c r="G27" s="170">
        <v>0.2391372</v>
      </c>
    </row>
    <row r="28" spans="1:7" ht="12.75">
      <c r="A28" s="169" t="s">
        <v>101</v>
      </c>
      <c r="B28" s="170">
        <v>-0.3440892</v>
      </c>
      <c r="C28" s="170">
        <v>-0.1969999</v>
      </c>
      <c r="D28" s="170">
        <v>-0.02322368</v>
      </c>
      <c r="E28" s="170">
        <v>0.03506336</v>
      </c>
      <c r="F28" s="170">
        <v>-0.4139304</v>
      </c>
      <c r="G28" s="170">
        <v>0.1496458</v>
      </c>
    </row>
    <row r="29" spans="1:7" ht="12.75">
      <c r="A29" s="169" t="s">
        <v>103</v>
      </c>
      <c r="B29" s="170">
        <v>0.1649062</v>
      </c>
      <c r="C29" s="170">
        <v>0.08120295</v>
      </c>
      <c r="D29" s="170">
        <v>-0.09741571</v>
      </c>
      <c r="E29" s="170">
        <v>0.01992985</v>
      </c>
      <c r="F29" s="170">
        <v>0.1765916</v>
      </c>
      <c r="G29" s="170">
        <v>0.1562693</v>
      </c>
    </row>
    <row r="30" spans="1:7" ht="12.75">
      <c r="A30" s="169" t="s">
        <v>105</v>
      </c>
      <c r="B30" s="170">
        <v>0.2528893</v>
      </c>
      <c r="C30" s="170">
        <v>0.207429</v>
      </c>
      <c r="D30" s="170">
        <v>0.1223627</v>
      </c>
      <c r="E30" s="170">
        <v>0.1140463</v>
      </c>
      <c r="F30" s="170">
        <v>0.2697773</v>
      </c>
      <c r="G30" s="170">
        <v>0.1794039</v>
      </c>
    </row>
    <row r="31" spans="1:7" ht="12.75">
      <c r="A31" s="169" t="s">
        <v>107</v>
      </c>
      <c r="B31" s="170">
        <v>-0.06184644</v>
      </c>
      <c r="C31" s="170">
        <v>-0.02082425</v>
      </c>
      <c r="D31" s="170">
        <v>-0.01679459</v>
      </c>
      <c r="E31" s="170">
        <v>-0.04709971</v>
      </c>
      <c r="F31" s="170">
        <v>0.01592041</v>
      </c>
      <c r="G31" s="170">
        <v>0.06502887</v>
      </c>
    </row>
    <row r="32" spans="1:7" ht="12.75">
      <c r="A32" s="169" t="s">
        <v>109</v>
      </c>
      <c r="B32" s="170">
        <v>-0.1059835</v>
      </c>
      <c r="C32" s="170">
        <v>-0.04411821</v>
      </c>
      <c r="D32" s="170">
        <v>-0.063063</v>
      </c>
      <c r="E32" s="170">
        <v>-0.02580241</v>
      </c>
      <c r="F32" s="170">
        <v>-0.05287344</v>
      </c>
      <c r="G32" s="170">
        <v>0.05434915</v>
      </c>
    </row>
    <row r="33" spans="1:7" ht="12.75">
      <c r="A33" s="169" t="s">
        <v>111</v>
      </c>
      <c r="B33" s="170">
        <v>0.2102</v>
      </c>
      <c r="C33" s="170">
        <v>0.1700899</v>
      </c>
      <c r="D33" s="170">
        <v>0.1412199</v>
      </c>
      <c r="E33" s="170">
        <v>0.1606333</v>
      </c>
      <c r="F33" s="170">
        <v>0.118369</v>
      </c>
      <c r="G33" s="170">
        <v>0.02259085</v>
      </c>
    </row>
    <row r="34" spans="1:7" ht="12.75">
      <c r="A34" s="169" t="s">
        <v>113</v>
      </c>
      <c r="B34" s="170">
        <v>-0.003298992</v>
      </c>
      <c r="C34" s="170">
        <v>0.005463077</v>
      </c>
      <c r="D34" s="170">
        <v>0.007835146</v>
      </c>
      <c r="E34" s="170">
        <v>0.01223811</v>
      </c>
      <c r="F34" s="170">
        <v>-0.02205312</v>
      </c>
      <c r="G34" s="170">
        <v>0.002696354</v>
      </c>
    </row>
    <row r="35" spans="1:7" ht="12.75">
      <c r="A35" s="169" t="s">
        <v>115</v>
      </c>
      <c r="B35" s="170">
        <v>-0.003664051</v>
      </c>
      <c r="C35" s="170">
        <v>0.001406752</v>
      </c>
      <c r="D35" s="170">
        <v>-0.0002739717</v>
      </c>
      <c r="E35" s="170">
        <v>-0.001746264</v>
      </c>
      <c r="F35" s="170">
        <v>0.004090751</v>
      </c>
      <c r="G35" s="170">
        <v>-0.001793668</v>
      </c>
    </row>
    <row r="36" spans="1:6" ht="12.75">
      <c r="A36" s="169" t="s">
        <v>145</v>
      </c>
      <c r="B36" s="170">
        <v>19.56177</v>
      </c>
      <c r="C36" s="170">
        <v>19.56787</v>
      </c>
      <c r="D36" s="170">
        <v>19.58008</v>
      </c>
      <c r="E36" s="170">
        <v>19.58618</v>
      </c>
      <c r="F36" s="170">
        <v>19.60754</v>
      </c>
    </row>
    <row r="37" spans="1:6" ht="12.75">
      <c r="A37" s="169" t="s">
        <v>146</v>
      </c>
      <c r="B37" s="170">
        <v>0.2710978</v>
      </c>
      <c r="C37" s="170">
        <v>0.2507528</v>
      </c>
      <c r="D37" s="170">
        <v>0.2365112</v>
      </c>
      <c r="E37" s="170">
        <v>0.2293905</v>
      </c>
      <c r="F37" s="170">
        <v>0.2237956</v>
      </c>
    </row>
    <row r="38" spans="1:7" ht="12.75">
      <c r="A38" s="169" t="s">
        <v>147</v>
      </c>
      <c r="B38" s="170">
        <v>0.0004928821</v>
      </c>
      <c r="C38" s="170">
        <v>0.0001113458</v>
      </c>
      <c r="D38" s="170">
        <v>0.0002023827</v>
      </c>
      <c r="E38" s="170">
        <v>3.542859E-05</v>
      </c>
      <c r="F38" s="170">
        <v>0.0004923755</v>
      </c>
      <c r="G38" s="170">
        <v>0.0001047469</v>
      </c>
    </row>
    <row r="39" spans="1:7" ht="12.75">
      <c r="A39" s="169" t="s">
        <v>148</v>
      </c>
      <c r="B39" s="170">
        <v>0.002005854</v>
      </c>
      <c r="C39" s="170">
        <v>0.00179392</v>
      </c>
      <c r="D39" s="170">
        <v>0.001669692</v>
      </c>
      <c r="E39" s="170">
        <v>0.001780304</v>
      </c>
      <c r="F39" s="170">
        <v>0.001751277</v>
      </c>
      <c r="G39" s="170">
        <v>0.0008935034</v>
      </c>
    </row>
    <row r="40" spans="2:5" ht="12.75">
      <c r="B40" s="169" t="s">
        <v>149</v>
      </c>
      <c r="C40" s="169">
        <v>0.00376</v>
      </c>
      <c r="D40" s="169" t="s">
        <v>150</v>
      </c>
      <c r="E40" s="169">
        <v>3.116634</v>
      </c>
    </row>
    <row r="42" ht="12.75">
      <c r="A42" s="169" t="s">
        <v>151</v>
      </c>
    </row>
    <row r="50" spans="1:7" ht="12.75">
      <c r="A50" s="169" t="s">
        <v>152</v>
      </c>
      <c r="B50" s="169">
        <f>-0.017/(B7*B7+B22*B22)*(B21*B22+B6*B7)</f>
        <v>0.0004928821378749961</v>
      </c>
      <c r="C50" s="169">
        <f>-0.017/(C7*C7+C22*C22)*(C21*C22+C6*C7)</f>
        <v>0.0001113458511150108</v>
      </c>
      <c r="D50" s="169">
        <f>-0.017/(D7*D7+D22*D22)*(D21*D22+D6*D7)</f>
        <v>0.0002023827119984855</v>
      </c>
      <c r="E50" s="169">
        <f>-0.017/(E7*E7+E22*E22)*(E21*E22+E6*E7)</f>
        <v>3.542859529918635E-05</v>
      </c>
      <c r="F50" s="169">
        <f>-0.017/(F7*F7+F22*F22)*(F21*F22+F6*F7)</f>
        <v>0.000492375499297619</v>
      </c>
      <c r="G50" s="169">
        <f>(B50*B$4+C50*C$4+D50*D$4+E50*E$4+F50*F$4)/SUM(B$4:F$4)</f>
        <v>0.0002210520623797054</v>
      </c>
    </row>
    <row r="51" spans="1:7" ht="12.75">
      <c r="A51" s="169" t="s">
        <v>153</v>
      </c>
      <c r="B51" s="169">
        <f>-0.017/(B7*B7+B22*B22)*(B21*B7-B6*B22)</f>
        <v>0.002005854534834358</v>
      </c>
      <c r="C51" s="169">
        <f>-0.017/(C7*C7+C22*C22)*(C21*C7-C6*C22)</f>
        <v>0.001793919800664762</v>
      </c>
      <c r="D51" s="169">
        <f>-0.017/(D7*D7+D22*D22)*(D21*D7-D6*D22)</f>
        <v>0.0016696918008241516</v>
      </c>
      <c r="E51" s="169">
        <f>-0.017/(E7*E7+E22*E22)*(E21*E7-E6*E22)</f>
        <v>0.0017803035445310895</v>
      </c>
      <c r="F51" s="169">
        <f>-0.017/(F7*F7+F22*F22)*(F21*F7-F6*F22)</f>
        <v>0.0017512767228780193</v>
      </c>
      <c r="G51" s="169">
        <f>(B51*B$4+C51*C$4+D51*D$4+E51*E$4+F51*F$4)/SUM(B$4:F$4)</f>
        <v>0.0017855933326965967</v>
      </c>
    </row>
    <row r="58" ht="12.75">
      <c r="A58" s="169" t="s">
        <v>155</v>
      </c>
    </row>
    <row r="60" spans="2:6" ht="12.75">
      <c r="B60" s="169" t="s">
        <v>83</v>
      </c>
      <c r="C60" s="169" t="s">
        <v>84</v>
      </c>
      <c r="D60" s="169" t="s">
        <v>85</v>
      </c>
      <c r="E60" s="169" t="s">
        <v>86</v>
      </c>
      <c r="F60" s="169" t="s">
        <v>87</v>
      </c>
    </row>
    <row r="61" spans="1:6" ht="12.75">
      <c r="A61" s="169" t="s">
        <v>157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160</v>
      </c>
      <c r="B62" s="169">
        <f>B7+(2/0.017)*(B8*B50-B23*B51)</f>
        <v>9999.707395988782</v>
      </c>
      <c r="C62" s="169">
        <f>C7+(2/0.017)*(C8*C50-C23*C51)</f>
        <v>10000.15206969327</v>
      </c>
      <c r="D62" s="169">
        <f>D7+(2/0.017)*(D8*D50-D23*D51)</f>
        <v>9999.947791518716</v>
      </c>
      <c r="E62" s="169">
        <f>E7+(2/0.017)*(E8*E50-E23*E51)</f>
        <v>9999.986722467067</v>
      </c>
      <c r="F62" s="169">
        <f>F7+(2/0.017)*(F8*F50-F23*F51)</f>
        <v>9998.175120079823</v>
      </c>
    </row>
    <row r="63" spans="1:6" ht="12.75">
      <c r="A63" s="169" t="s">
        <v>161</v>
      </c>
      <c r="B63" s="169">
        <f>B8+(3/0.017)*(B9*B50-B24*B51)</f>
        <v>-2.219600338861362</v>
      </c>
      <c r="C63" s="169">
        <f>C8+(3/0.017)*(C9*C50-C24*C51)</f>
        <v>-0.8281036984349531</v>
      </c>
      <c r="D63" s="169">
        <f>D8+(3/0.017)*(D9*D50-D24*D51)</f>
        <v>0.6720599780510905</v>
      </c>
      <c r="E63" s="169">
        <f>E8+(3/0.017)*(E9*E50-E24*E51)</f>
        <v>0.43692297877634845</v>
      </c>
      <c r="F63" s="169">
        <f>F8+(3/0.017)*(F9*F50-F24*F51)</f>
        <v>-1.9393545161823404</v>
      </c>
    </row>
    <row r="64" spans="1:6" ht="12.75">
      <c r="A64" s="169" t="s">
        <v>162</v>
      </c>
      <c r="B64" s="169">
        <f>B9+(4/0.017)*(B10*B50-B25*B51)</f>
        <v>0.4400112703271575</v>
      </c>
      <c r="C64" s="169">
        <f>C9+(4/0.017)*(C10*C50-C25*C51)</f>
        <v>0.6692719716115086</v>
      </c>
      <c r="D64" s="169">
        <f>D9+(4/0.017)*(D10*D50-D25*D51)</f>
        <v>0.6329982296100659</v>
      </c>
      <c r="E64" s="169">
        <f>E9+(4/0.017)*(E10*E50-E25*E51)</f>
        <v>0.6318476726075627</v>
      </c>
      <c r="F64" s="169">
        <f>F9+(4/0.017)*(F10*F50-F25*F51)</f>
        <v>0.261894106165693</v>
      </c>
    </row>
    <row r="65" spans="1:6" ht="12.75">
      <c r="A65" s="169" t="s">
        <v>163</v>
      </c>
      <c r="B65" s="169">
        <f>B10+(5/0.017)*(B11*B50-B26*B51)</f>
        <v>1.0593464878881713</v>
      </c>
      <c r="C65" s="169">
        <f>C10+(5/0.017)*(C11*C50-C26*C51)</f>
        <v>0.29014145246030376</v>
      </c>
      <c r="D65" s="169">
        <f>D10+(5/0.017)*(D11*D50-D26*D51)</f>
        <v>-0.2620003112113589</v>
      </c>
      <c r="E65" s="169">
        <f>E10+(5/0.017)*(E11*E50-E26*E51)</f>
        <v>-0.337790093788012</v>
      </c>
      <c r="F65" s="169">
        <f>F10+(5/0.017)*(F11*F50-F26*F51)</f>
        <v>-0.8459915531553692</v>
      </c>
    </row>
    <row r="66" spans="1:6" ht="12.75">
      <c r="A66" s="169" t="s">
        <v>164</v>
      </c>
      <c r="B66" s="169">
        <f>B11+(6/0.017)*(B12*B50-B27*B51)</f>
        <v>4.724519201493983</v>
      </c>
      <c r="C66" s="169">
        <f>C11+(6/0.017)*(C12*C50-C27*C51)</f>
        <v>5.188951552032374</v>
      </c>
      <c r="D66" s="169">
        <f>D11+(6/0.017)*(D12*D50-D27*D51)</f>
        <v>5.260815998250129</v>
      </c>
      <c r="E66" s="169">
        <f>E11+(6/0.017)*(E12*E50-E27*E51)</f>
        <v>5.2044963681646985</v>
      </c>
      <c r="F66" s="169">
        <f>F11+(6/0.017)*(F12*F50-F27*F51)</f>
        <v>15.714092517403254</v>
      </c>
    </row>
    <row r="67" spans="1:6" ht="12.75">
      <c r="A67" s="169" t="s">
        <v>165</v>
      </c>
      <c r="B67" s="169">
        <f>B12+(7/0.017)*(B13*B50-B28*B51)</f>
        <v>0.02371553503789775</v>
      </c>
      <c r="C67" s="169">
        <f>C12+(7/0.017)*(C13*C50-C28*C51)</f>
        <v>-0.08505136486962828</v>
      </c>
      <c r="D67" s="169">
        <f>D12+(7/0.017)*(D13*D50-D28*D51)</f>
        <v>-0.1110735758429804</v>
      </c>
      <c r="E67" s="169">
        <f>E12+(7/0.017)*(E13*E50-E28*E51)</f>
        <v>-0.22964129078788909</v>
      </c>
      <c r="F67" s="169">
        <f>F12+(7/0.017)*(F13*F50-F28*F51)</f>
        <v>-0.22190253019865158</v>
      </c>
    </row>
    <row r="68" spans="1:6" ht="12.75">
      <c r="A68" s="169" t="s">
        <v>166</v>
      </c>
      <c r="B68" s="169">
        <f>B13+(8/0.017)*(B14*B50-B29*B51)</f>
        <v>-0.10414834013853133</v>
      </c>
      <c r="C68" s="169">
        <f>C13+(8/0.017)*(C14*C50-C29*C51)</f>
        <v>0.005194860990566354</v>
      </c>
      <c r="D68" s="169">
        <f>D13+(8/0.017)*(D14*D50-D29*D51)</f>
        <v>-0.0005912178065561186</v>
      </c>
      <c r="E68" s="169">
        <f>E13+(8/0.017)*(E14*E50-E29*E51)</f>
        <v>-0.1417174328269198</v>
      </c>
      <c r="F68" s="169">
        <f>F13+(8/0.017)*(F14*F50-F29*F51)</f>
        <v>-0.1332592272563042</v>
      </c>
    </row>
    <row r="69" spans="1:6" ht="12.75">
      <c r="A69" s="169" t="s">
        <v>167</v>
      </c>
      <c r="B69" s="169">
        <f>B14+(9/0.017)*(B15*B50-B30*B51)</f>
        <v>-0.020611393587709914</v>
      </c>
      <c r="C69" s="169">
        <f>C14+(9/0.017)*(C15*C50-C30*C51)</f>
        <v>-0.00903480443702398</v>
      </c>
      <c r="D69" s="169">
        <f>D14+(9/0.017)*(D15*D50-D30*D51)</f>
        <v>-0.07401864154047226</v>
      </c>
      <c r="E69" s="169">
        <f>E14+(9/0.017)*(E15*E50-E30*E51)</f>
        <v>-0.012421433260751083</v>
      </c>
      <c r="F69" s="169">
        <f>F14+(9/0.017)*(F15*F50-F30*F51)</f>
        <v>-0.057558377268031924</v>
      </c>
    </row>
    <row r="70" spans="1:6" ht="12.75">
      <c r="A70" s="169" t="s">
        <v>168</v>
      </c>
      <c r="B70" s="169">
        <f>B15+(10/0.017)*(B16*B50-B31*B51)</f>
        <v>-0.234279881427028</v>
      </c>
      <c r="C70" s="169">
        <f>C15+(10/0.017)*(C16*C50-C31*C51)</f>
        <v>0.008540937043275193</v>
      </c>
      <c r="D70" s="169">
        <f>D15+(10/0.017)*(D16*D50-D31*D51)</f>
        <v>0.036273121018237396</v>
      </c>
      <c r="E70" s="169">
        <f>E15+(10/0.017)*(E16*E50-E31*E51)</f>
        <v>0.031146807835308703</v>
      </c>
      <c r="F70" s="169">
        <f>F15+(10/0.017)*(F16*F50-F31*F51)</f>
        <v>-0.2805989865207536</v>
      </c>
    </row>
    <row r="71" spans="1:6" ht="12.75">
      <c r="A71" s="169" t="s">
        <v>169</v>
      </c>
      <c r="B71" s="169">
        <f>B16+(11/0.017)*(B17*B50-B32*B51)</f>
        <v>0.08975271940676033</v>
      </c>
      <c r="C71" s="169">
        <f>C16+(11/0.017)*(C17*C50-C32*C51)</f>
        <v>0.02011721674324187</v>
      </c>
      <c r="D71" s="169">
        <f>D16+(11/0.017)*(D17*D50-D32*D51)</f>
        <v>0.018123275780051233</v>
      </c>
      <c r="E71" s="169">
        <f>E16+(11/0.017)*(E17*E50-E32*E51)</f>
        <v>-0.02889421356619576</v>
      </c>
      <c r="F71" s="169">
        <f>F16+(11/0.017)*(F17*F50-F32*F51)</f>
        <v>0.014274848076087684</v>
      </c>
    </row>
    <row r="72" spans="1:6" ht="12.75">
      <c r="A72" s="169" t="s">
        <v>170</v>
      </c>
      <c r="B72" s="169">
        <f>B17+(12/0.017)*(B18*B50-B33*B51)</f>
        <v>-0.09800069794529392</v>
      </c>
      <c r="C72" s="169">
        <f>C17+(12/0.017)*(C18*C50-C33*C51)</f>
        <v>-0.0756551456514615</v>
      </c>
      <c r="D72" s="169">
        <f>D17+(12/0.017)*(D18*D50-D33*D51)</f>
        <v>-0.07113968742782885</v>
      </c>
      <c r="E72" s="169">
        <f>E17+(12/0.017)*(E18*E50-E33*E51)</f>
        <v>-0.060170012818744734</v>
      </c>
      <c r="F72" s="169">
        <f>F17+(12/0.017)*(F18*F50-F33*F51)</f>
        <v>-0.04972798425762867</v>
      </c>
    </row>
    <row r="73" spans="1:6" ht="12.75">
      <c r="A73" s="169" t="s">
        <v>171</v>
      </c>
      <c r="B73" s="169">
        <f>B18+(13/0.017)*(B19*B50-B34*B51)</f>
        <v>-0.013211117926985885</v>
      </c>
      <c r="C73" s="169">
        <f>C18+(13/0.017)*(C19*C50-C34*C51)</f>
        <v>-0.013309293711661164</v>
      </c>
      <c r="D73" s="169">
        <f>D18+(13/0.017)*(D19*D50-D34*D51)</f>
        <v>-0.008437225738427992</v>
      </c>
      <c r="E73" s="169">
        <f>E18+(13/0.017)*(E19*E50-E34*E51)</f>
        <v>-0.0015513163687203742</v>
      </c>
      <c r="F73" s="169">
        <f>F18+(13/0.017)*(F19*F50-F34*F51)</f>
        <v>-0.013945481241036237</v>
      </c>
    </row>
    <row r="74" spans="1:6" ht="12.75">
      <c r="A74" s="169" t="s">
        <v>172</v>
      </c>
      <c r="B74" s="169">
        <f>B19+(14/0.017)*(B20*B50-B35*B51)</f>
        <v>-0.18648143597166864</v>
      </c>
      <c r="C74" s="169">
        <f>C19+(14/0.017)*(C20*C50-C35*C51)</f>
        <v>-0.17575779664766292</v>
      </c>
      <c r="D74" s="169">
        <f>D19+(14/0.017)*(D20*D50-D35*D51)</f>
        <v>-0.17861540784761962</v>
      </c>
      <c r="E74" s="169">
        <f>E19+(14/0.017)*(E20*E50-E35*E51)</f>
        <v>-0.17276014355583014</v>
      </c>
      <c r="F74" s="169">
        <f>F19+(14/0.017)*(F20*F50-F35*F51)</f>
        <v>-0.13738711062735723</v>
      </c>
    </row>
    <row r="75" spans="1:6" ht="12.75">
      <c r="A75" s="169" t="s">
        <v>173</v>
      </c>
      <c r="B75" s="170">
        <f>B20</f>
        <v>-0.003396155</v>
      </c>
      <c r="C75" s="170">
        <f>C20</f>
        <v>0.0004772522</v>
      </c>
      <c r="D75" s="170">
        <f>D20</f>
        <v>0.004730779</v>
      </c>
      <c r="E75" s="170">
        <f>E20</f>
        <v>0.003286973</v>
      </c>
      <c r="F75" s="170">
        <f>F20</f>
        <v>0.001786708</v>
      </c>
    </row>
    <row r="78" ht="12.75">
      <c r="A78" s="169" t="s">
        <v>155</v>
      </c>
    </row>
    <row r="80" spans="2:6" ht="12.75">
      <c r="B80" s="169" t="s">
        <v>83</v>
      </c>
      <c r="C80" s="169" t="s">
        <v>84</v>
      </c>
      <c r="D80" s="169" t="s">
        <v>85</v>
      </c>
      <c r="E80" s="169" t="s">
        <v>86</v>
      </c>
      <c r="F80" s="169" t="s">
        <v>87</v>
      </c>
    </row>
    <row r="81" spans="1:6" ht="12.75">
      <c r="A81" s="169" t="s">
        <v>174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175</v>
      </c>
      <c r="B82" s="169">
        <f>B22+(2/0.017)*(B8*B51+B23*B50)</f>
        <v>107.91649287297658</v>
      </c>
      <c r="C82" s="169">
        <f>C22+(2/0.017)*(C8*C51+C23*C50)</f>
        <v>72.15557733996047</v>
      </c>
      <c r="D82" s="169">
        <f>D22+(2/0.017)*(D8*D51+D23*D50)</f>
        <v>-1.5570784178964412</v>
      </c>
      <c r="E82" s="169">
        <f>E22+(2/0.017)*(E8*E51+E23*E50)</f>
        <v>-69.61896760121472</v>
      </c>
      <c r="F82" s="169">
        <f>F22+(2/0.017)*(F8*F51+F23*F50)</f>
        <v>-118.96181198011092</v>
      </c>
    </row>
    <row r="83" spans="1:6" ht="12.75">
      <c r="A83" s="169" t="s">
        <v>176</v>
      </c>
      <c r="B83" s="169">
        <f>B23+(3/0.017)*(B9*B51+B24*B50)</f>
        <v>0.027243656979246578</v>
      </c>
      <c r="C83" s="169">
        <f>C23+(3/0.017)*(C9*C51+C24*C50)</f>
        <v>-0.9686445009481702</v>
      </c>
      <c r="D83" s="169">
        <f>D23+(3/0.017)*(D9*D51+D24*D50)</f>
        <v>0.34379908336641135</v>
      </c>
      <c r="E83" s="169">
        <f>E23+(3/0.017)*(E9*E51+E24*E50)</f>
        <v>-0.07599196704813951</v>
      </c>
      <c r="F83" s="169">
        <f>F23+(3/0.017)*(F9*F51+F24*F50)</f>
        <v>7.572107321220092</v>
      </c>
    </row>
    <row r="84" spans="1:6" ht="12.75">
      <c r="A84" s="169" t="s">
        <v>177</v>
      </c>
      <c r="B84" s="169">
        <f>B24+(4/0.017)*(B10*B51+B25*B50)</f>
        <v>-0.8357573949244594</v>
      </c>
      <c r="C84" s="169">
        <f>C24+(4/0.017)*(C10*C51+C25*C50)</f>
        <v>-0.531500538209806</v>
      </c>
      <c r="D84" s="169">
        <f>D24+(4/0.017)*(D10*D51+D25*D50)</f>
        <v>1.4363697274342</v>
      </c>
      <c r="E84" s="169">
        <f>E24+(4/0.017)*(E10*E51+E25*E50)</f>
        <v>0.6528228022855037</v>
      </c>
      <c r="F84" s="169">
        <f>F24+(4/0.017)*(F10*F51+F25*F50)</f>
        <v>-1.0105032588059608</v>
      </c>
    </row>
    <row r="85" spans="1:6" ht="12.75">
      <c r="A85" s="169" t="s">
        <v>178</v>
      </c>
      <c r="B85" s="169">
        <f>B25+(5/0.017)*(B11*B51+B26*B50)</f>
        <v>-0.4878415418215303</v>
      </c>
      <c r="C85" s="169">
        <f>C25+(5/0.017)*(C11*C51+C26*C50)</f>
        <v>-0.08851277933596657</v>
      </c>
      <c r="D85" s="169">
        <f>D25+(5/0.017)*(D11*D51+D26*D50)</f>
        <v>-0.13162853687176135</v>
      </c>
      <c r="E85" s="169">
        <f>E25+(5/0.017)*(E11*E51+E26*E50)</f>
        <v>0.08442351554770999</v>
      </c>
      <c r="F85" s="169">
        <f>F25+(5/0.017)*(F11*F51+F26*F50)</f>
        <v>-0.6240542597790739</v>
      </c>
    </row>
    <row r="86" spans="1:6" ht="12.75">
      <c r="A86" s="169" t="s">
        <v>179</v>
      </c>
      <c r="B86" s="169">
        <f>B26+(6/0.017)*(B12*B51+B27*B50)</f>
        <v>1.5817948416729064</v>
      </c>
      <c r="C86" s="169">
        <f>C26+(6/0.017)*(C12*C51+C27*C50)</f>
        <v>0.24964268604641546</v>
      </c>
      <c r="D86" s="169">
        <f>D26+(6/0.017)*(D12*D51+D27*D50)</f>
        <v>0.3175278516973026</v>
      </c>
      <c r="E86" s="169">
        <f>E26+(6/0.017)*(E12*E51+E27*E50)</f>
        <v>0.4461604348945303</v>
      </c>
      <c r="F86" s="169">
        <f>F26+(6/0.017)*(F12*F51+F27*F50)</f>
        <v>1.2991565817070863</v>
      </c>
    </row>
    <row r="87" spans="1:6" ht="12.75">
      <c r="A87" s="169" t="s">
        <v>180</v>
      </c>
      <c r="B87" s="169">
        <f>B27+(7/0.017)*(B13*B51+B28*B50)</f>
        <v>0.3172861345744574</v>
      </c>
      <c r="C87" s="169">
        <f>C27+(7/0.017)*(C13*C51+C28*C50)</f>
        <v>0.10852306199273308</v>
      </c>
      <c r="D87" s="169">
        <f>D27+(7/0.017)*(D13*D51+D28*D50)</f>
        <v>0.028976803918673903</v>
      </c>
      <c r="E87" s="169">
        <f>E27+(7/0.017)*(E13*E51+E28*E50)</f>
        <v>0.07728599254352654</v>
      </c>
      <c r="F87" s="169">
        <f>F27+(7/0.017)*(F13*F51+F28*F50)</f>
        <v>0.44769484382709607</v>
      </c>
    </row>
    <row r="88" spans="1:6" ht="12.75">
      <c r="A88" s="169" t="s">
        <v>181</v>
      </c>
      <c r="B88" s="169">
        <f>B28+(8/0.017)*(B14*B51+B29*B50)</f>
        <v>-0.0036593022864166436</v>
      </c>
      <c r="C88" s="169">
        <f>C28+(8/0.017)*(C14*C51+C29*C50)</f>
        <v>-0.0335308005541117</v>
      </c>
      <c r="D88" s="169">
        <f>D28+(8/0.017)*(D14*D51+D29*D50)</f>
        <v>-0.007958730054366772</v>
      </c>
      <c r="E88" s="169">
        <f>E28+(8/0.017)*(E14*E51+E29*E50)</f>
        <v>0.11530866999811767</v>
      </c>
      <c r="F88" s="169">
        <f>F28+(8/0.017)*(F14*F51+F29*F50)</f>
        <v>-0.16226934996348114</v>
      </c>
    </row>
    <row r="89" spans="1:6" ht="12.75">
      <c r="A89" s="169" t="s">
        <v>182</v>
      </c>
      <c r="B89" s="169">
        <f>B29+(9/0.017)*(B15*B51+B30*B50)</f>
        <v>-0.06290292710573728</v>
      </c>
      <c r="C89" s="169">
        <f>C29+(9/0.017)*(C15*C51+C30*C50)</f>
        <v>0.0832293058265096</v>
      </c>
      <c r="D89" s="169">
        <f>D29+(9/0.017)*(D15*D51+D30*D50)</f>
        <v>-0.06030436023956433</v>
      </c>
      <c r="E89" s="169">
        <f>E29+(9/0.017)*(E15*E51+E30*E50)</f>
        <v>0.006151108212936851</v>
      </c>
      <c r="F89" s="169">
        <f>F29+(9/0.017)*(F15*F51+F30*F50)</f>
        <v>0.02229653914671556</v>
      </c>
    </row>
    <row r="90" spans="1:6" ht="12.75">
      <c r="A90" s="169" t="s">
        <v>183</v>
      </c>
      <c r="B90" s="169">
        <f>B30+(10/0.017)*(B16*B51+B31*B50)</f>
        <v>0.1104763217115548</v>
      </c>
      <c r="C90" s="169">
        <f>C30+(10/0.017)*(C16*C51+C31*C50)</f>
        <v>0.16268362852484336</v>
      </c>
      <c r="D90" s="169">
        <f>D30+(10/0.017)*(D16*D51+D31*D50)</f>
        <v>0.05952789964498331</v>
      </c>
      <c r="E90" s="169">
        <f>E30+(10/0.017)*(E16*E51+E31*E50)</f>
        <v>0.04828840202739622</v>
      </c>
      <c r="F90" s="169">
        <f>F30+(10/0.017)*(F16*F51+F31*F50)</f>
        <v>0.1963859077525857</v>
      </c>
    </row>
    <row r="91" spans="1:6" ht="12.75">
      <c r="A91" s="169" t="s">
        <v>184</v>
      </c>
      <c r="B91" s="169">
        <f>B31+(11/0.017)*(B17*B51+B32*B50)</f>
        <v>0.13915835603596363</v>
      </c>
      <c r="C91" s="169">
        <f>C31+(11/0.017)*(C17*C51+C32*C50)</f>
        <v>0.13737168690715085</v>
      </c>
      <c r="D91" s="169">
        <f>D31+(11/0.017)*(D17*D51+D32*D50)</f>
        <v>0.07337513306244116</v>
      </c>
      <c r="E91" s="169">
        <f>E31+(11/0.017)*(E17*E51+E32*E50)</f>
        <v>0.11496419779217827</v>
      </c>
      <c r="F91" s="169">
        <f>F31+(11/0.017)*(F17*F51+F32*F50)</f>
        <v>0.10605756301300504</v>
      </c>
    </row>
    <row r="92" spans="1:6" ht="12.75">
      <c r="A92" s="169" t="s">
        <v>185</v>
      </c>
      <c r="B92" s="169">
        <f>B32+(12/0.017)*(B18*B51+B33*B50)</f>
        <v>0.043291307982987845</v>
      </c>
      <c r="C92" s="169">
        <f>C32+(12/0.017)*(C18*C51+C33*C50)</f>
        <v>-0.019382026390953117</v>
      </c>
      <c r="D92" s="169">
        <f>D32+(12/0.017)*(D18*D51+D33*D50)</f>
        <v>-0.00824896991723506</v>
      </c>
      <c r="E92" s="169">
        <f>E32+(12/0.017)*(E18*E51+E33*E50)</f>
        <v>0.00317531355940728</v>
      </c>
      <c r="F92" s="169">
        <f>F32+(12/0.017)*(F18*F51+F33*F50)</f>
        <v>-0.0039434045920150665</v>
      </c>
    </row>
    <row r="93" spans="1:6" ht="12.75">
      <c r="A93" s="169" t="s">
        <v>186</v>
      </c>
      <c r="B93" s="169">
        <f>B33+(13/0.017)*(B19*B51+B34*B50)</f>
        <v>-0.08425469587783413</v>
      </c>
      <c r="C93" s="169">
        <f>C33+(13/0.017)*(C19*C51+C34*C50)</f>
        <v>-0.06776221163124627</v>
      </c>
      <c r="D93" s="169">
        <f>D33+(13/0.017)*(D19*D51+D34*D50)</f>
        <v>-0.08711553786595358</v>
      </c>
      <c r="E93" s="169">
        <f>E33+(13/0.017)*(E19*E51+E34*E50)</f>
        <v>-0.07784839770337976</v>
      </c>
      <c r="F93" s="169">
        <f>F33+(13/0.017)*(F19*F51+F34*F50)</f>
        <v>-0.0669940723183157</v>
      </c>
    </row>
    <row r="94" spans="1:6" ht="12.75">
      <c r="A94" s="169" t="s">
        <v>187</v>
      </c>
      <c r="B94" s="169">
        <f>B34+(14/0.017)*(B20*B51+B35*B50)</f>
        <v>-0.01039628228063456</v>
      </c>
      <c r="C94" s="169">
        <f>C34+(14/0.017)*(C20*C51+C35*C50)</f>
        <v>0.006297137846078817</v>
      </c>
      <c r="D94" s="169">
        <f>D34+(14/0.017)*(D20*D51+D35*D50)</f>
        <v>0.01429449545942114</v>
      </c>
      <c r="E94" s="169">
        <f>E34+(14/0.017)*(E20*E51+E35*E50)</f>
        <v>0.017006297531171194</v>
      </c>
      <c r="F94" s="169">
        <f>F34+(14/0.017)*(F20*F51+F35*F50)</f>
        <v>-0.017817538837676443</v>
      </c>
    </row>
    <row r="95" spans="1:6" ht="12.75">
      <c r="A95" s="169" t="s">
        <v>188</v>
      </c>
      <c r="B95" s="170">
        <f>B35</f>
        <v>-0.003664051</v>
      </c>
      <c r="C95" s="170">
        <f>C35</f>
        <v>0.001406752</v>
      </c>
      <c r="D95" s="170">
        <f>D35</f>
        <v>-0.0002739717</v>
      </c>
      <c r="E95" s="170">
        <f>E35</f>
        <v>-0.001746264</v>
      </c>
      <c r="F95" s="170">
        <f>F35</f>
        <v>0.004090751</v>
      </c>
    </row>
    <row r="98" ht="12.75">
      <c r="A98" s="169" t="s">
        <v>156</v>
      </c>
    </row>
    <row r="100" spans="2:11" ht="12.75">
      <c r="B100" s="169" t="s">
        <v>83</v>
      </c>
      <c r="C100" s="169" t="s">
        <v>84</v>
      </c>
      <c r="D100" s="169" t="s">
        <v>85</v>
      </c>
      <c r="E100" s="169" t="s">
        <v>86</v>
      </c>
      <c r="F100" s="169" t="s">
        <v>87</v>
      </c>
      <c r="G100" s="169" t="s">
        <v>158</v>
      </c>
      <c r="H100" s="169" t="s">
        <v>159</v>
      </c>
      <c r="I100" s="169" t="s">
        <v>154</v>
      </c>
      <c r="K100" s="169" t="s">
        <v>189</v>
      </c>
    </row>
    <row r="101" spans="1:9" ht="12.75">
      <c r="A101" s="169" t="s">
        <v>157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160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161</v>
      </c>
      <c r="B103" s="169">
        <f>B63*10000/B62</f>
        <v>-2.21966528715802</v>
      </c>
      <c r="C103" s="169">
        <f>C63*10000/C62</f>
        <v>-0.8280911056789092</v>
      </c>
      <c r="D103" s="169">
        <f>D63*10000/D62</f>
        <v>0.6720634867924877</v>
      </c>
      <c r="E103" s="169">
        <f>E63*10000/E62</f>
        <v>0.43692355890304274</v>
      </c>
      <c r="F103" s="169">
        <f>F63*10000/F62</f>
        <v>-1.9397084896897236</v>
      </c>
      <c r="G103" s="169">
        <f>AVERAGE(C103:E103)</f>
        <v>0.09363198000554042</v>
      </c>
      <c r="H103" s="169">
        <f>STDEV(C103:E103)</f>
        <v>0.8068474338031391</v>
      </c>
      <c r="I103" s="169">
        <f>(B103*B4+C103*C4+D103*D4+E103*E4+F103*F4)/SUM(B4:F4)</f>
        <v>-0.5124812940253265</v>
      </c>
      <c r="K103" s="169">
        <f>(LN(H103)+LN(H123))/2-LN(K114*K115^3)</f>
        <v>-4.185904613400414</v>
      </c>
    </row>
    <row r="104" spans="1:11" ht="12.75">
      <c r="A104" s="169" t="s">
        <v>162</v>
      </c>
      <c r="B104" s="169">
        <f>B64*10000/B62</f>
        <v>0.44002414561016134</v>
      </c>
      <c r="C104" s="169">
        <f>C64*10000/C62</f>
        <v>0.669261794167933</v>
      </c>
      <c r="D104" s="169">
        <f>D64*10000/D62</f>
        <v>0.6330015344149421</v>
      </c>
      <c r="E104" s="169">
        <f>E64*10000/E62</f>
        <v>0.6318485115465048</v>
      </c>
      <c r="F104" s="169">
        <f>F64*10000/F62</f>
        <v>0.26194190741840306</v>
      </c>
      <c r="G104" s="169">
        <f>AVERAGE(C104:E104)</f>
        <v>0.6447039467097934</v>
      </c>
      <c r="H104" s="169">
        <f>STDEV(C104:E104)</f>
        <v>0.02127553217352292</v>
      </c>
      <c r="I104" s="169">
        <f>(B104*B4+C104*C4+D104*D4+E104*E4+F104*F4)/SUM(B4:F4)</f>
        <v>0.5638990235813213</v>
      </c>
      <c r="K104" s="169">
        <f>(LN(H104)+LN(H124))/2-LN(K114*K115^4)</f>
        <v>-5.2170017389581345</v>
      </c>
    </row>
    <row r="105" spans="1:11" ht="12.75">
      <c r="A105" s="169" t="s">
        <v>163</v>
      </c>
      <c r="B105" s="169">
        <f>B65*10000/B62</f>
        <v>1.0593774856983422</v>
      </c>
      <c r="C105" s="169">
        <f>C65*10000/C62</f>
        <v>0.29013704035523047</v>
      </c>
      <c r="D105" s="169">
        <f>D65*10000/D62</f>
        <v>-0.26200167908233474</v>
      </c>
      <c r="E105" s="169">
        <f>E65*10000/E62</f>
        <v>-0.33779054229051697</v>
      </c>
      <c r="F105" s="169">
        <f>F65*10000/F62</f>
        <v>-0.8461459646334091</v>
      </c>
      <c r="G105" s="169">
        <f>AVERAGE(C105:E105)</f>
        <v>-0.10321839367254042</v>
      </c>
      <c r="H105" s="169">
        <f>STDEV(C105:E105)</f>
        <v>0.3427570000101809</v>
      </c>
      <c r="I105" s="169">
        <f>(B105*B4+C105*C4+D105*D4+E105*E4+F105*F4)/SUM(B4:F4)</f>
        <v>-0.03516452509111787</v>
      </c>
      <c r="K105" s="169">
        <f>(LN(H105)+LN(H125))/2-LN(K114*K115^5)</f>
        <v>-4.315572376251503</v>
      </c>
    </row>
    <row r="106" spans="1:11" ht="12.75">
      <c r="A106" s="169" t="s">
        <v>164</v>
      </c>
      <c r="B106" s="169">
        <f>B66*10000/B62</f>
        <v>4.724657446866042</v>
      </c>
      <c r="C106" s="169">
        <f>C66*10000/C62</f>
        <v>5.18887264500522</v>
      </c>
      <c r="D106" s="169">
        <f>D66*10000/D62</f>
        <v>5.260843464314883</v>
      </c>
      <c r="E106" s="169">
        <f>E66*10000/E62</f>
        <v>5.2045032784610665</v>
      </c>
      <c r="F106" s="169">
        <f>F66*10000/F62</f>
        <v>15.716960673997274</v>
      </c>
      <c r="G106" s="169">
        <f>AVERAGE(C106:E106)</f>
        <v>5.21807312926039</v>
      </c>
      <c r="H106" s="169">
        <f>STDEV(C106:E106)</f>
        <v>0.037855717481713534</v>
      </c>
      <c r="I106" s="169">
        <f>(B106*B4+C106*C4+D106*D4+E106*E4+F106*F4)/SUM(B4:F4)</f>
        <v>6.554186083375604</v>
      </c>
      <c r="K106" s="169">
        <f>(LN(H106)+LN(H126))/2-LN(K114*K115^6)</f>
        <v>-4.893825541037401</v>
      </c>
    </row>
    <row r="107" spans="1:11" ht="12.75">
      <c r="A107" s="169" t="s">
        <v>165</v>
      </c>
      <c r="B107" s="169">
        <f>B67*10000/B62</f>
        <v>0.023716228984270928</v>
      </c>
      <c r="C107" s="169">
        <f>C67*10000/C62</f>
        <v>-0.08505007151579948</v>
      </c>
      <c r="D107" s="169">
        <f>D67*10000/D62</f>
        <v>-0.11107415574427854</v>
      </c>
      <c r="E107" s="169">
        <f>E67*10000/E62</f>
        <v>-0.22964159569527406</v>
      </c>
      <c r="F107" s="169">
        <f>F67*10000/F62</f>
        <v>-0.2219430321369286</v>
      </c>
      <c r="G107" s="169">
        <f>AVERAGE(C107:E107)</f>
        <v>-0.14192194098511735</v>
      </c>
      <c r="H107" s="169">
        <f>STDEV(C107:E107)</f>
        <v>0.07707377379390858</v>
      </c>
      <c r="I107" s="169">
        <f>(B107*B4+C107*C4+D107*D4+E107*E4+F107*F4)/SUM(B4:F4)</f>
        <v>-0.1287644006961266</v>
      </c>
      <c r="K107" s="169">
        <f>(LN(H107)+LN(H127))/2-LN(K114*K115^7)</f>
        <v>-4.403278169817065</v>
      </c>
    </row>
    <row r="108" spans="1:9" ht="12.75">
      <c r="A108" s="169" t="s">
        <v>166</v>
      </c>
      <c r="B108" s="169">
        <f>B68*10000/B62</f>
        <v>-0.10415138764991136</v>
      </c>
      <c r="C108" s="169">
        <f>C68*10000/C62</f>
        <v>0.005194781993675916</v>
      </c>
      <c r="D108" s="169">
        <f>D68*10000/D62</f>
        <v>-0.0005912208932306125</v>
      </c>
      <c r="E108" s="169">
        <f>E68*10000/E62</f>
        <v>-0.14171762099295776</v>
      </c>
      <c r="F108" s="169">
        <f>F68*10000/F62</f>
        <v>-0.13328354990369512</v>
      </c>
      <c r="G108" s="169">
        <f>AVERAGE(C108:E108)</f>
        <v>-0.04570468663083749</v>
      </c>
      <c r="H108" s="169">
        <f>STDEV(C108:E108)</f>
        <v>0.08319995271014544</v>
      </c>
      <c r="I108" s="169">
        <f>(B108*B4+C108*C4+D108*D4+E108*E4+F108*F4)/SUM(B4:F4)</f>
        <v>-0.06586184191013122</v>
      </c>
    </row>
    <row r="109" spans="1:9" ht="12.75">
      <c r="A109" s="169" t="s">
        <v>167</v>
      </c>
      <c r="B109" s="169">
        <f>B69*10000/B62</f>
        <v>-0.020611996703001366</v>
      </c>
      <c r="C109" s="169">
        <f>C69*10000/C62</f>
        <v>-0.009034667047119315</v>
      </c>
      <c r="D109" s="169">
        <f>D69*10000/D62</f>
        <v>-0.07401902798257597</v>
      </c>
      <c r="E109" s="169">
        <f>E69*10000/E62</f>
        <v>-0.0124214497533719</v>
      </c>
      <c r="F109" s="169">
        <f>F69*10000/F62</f>
        <v>-0.057568882897874665</v>
      </c>
      <c r="G109" s="169">
        <f>AVERAGE(C109:E109)</f>
        <v>-0.03182504826102239</v>
      </c>
      <c r="H109" s="169">
        <f>STDEV(C109:E109)</f>
        <v>0.036580274983001405</v>
      </c>
      <c r="I109" s="169">
        <f>(B109*B4+C109*C4+D109*D4+E109*E4+F109*F4)/SUM(B4:F4)</f>
        <v>-0.03365644606278544</v>
      </c>
    </row>
    <row r="110" spans="1:11" ht="12.75">
      <c r="A110" s="169" t="s">
        <v>168</v>
      </c>
      <c r="B110" s="169">
        <f>B70*10000/B62</f>
        <v>-0.23428673675092282</v>
      </c>
      <c r="C110" s="169">
        <f>C70*10000/C62</f>
        <v>0.008540807163482631</v>
      </c>
      <c r="D110" s="169">
        <f>D70*10000/D62</f>
        <v>0.03627331039568209</v>
      </c>
      <c r="E110" s="169">
        <f>E70*10000/E62</f>
        <v>0.031146849190640293</v>
      </c>
      <c r="F110" s="169">
        <f>F70*10000/F62</f>
        <v>-0.28065020181254174</v>
      </c>
      <c r="G110" s="169">
        <f>AVERAGE(C110:E110)</f>
        <v>0.025320322249935006</v>
      </c>
      <c r="H110" s="169">
        <f>STDEV(C110:E110)</f>
        <v>0.014755820750607596</v>
      </c>
      <c r="I110" s="169">
        <f>(B110*B4+C110*C4+D110*D4+E110*E4+F110*F4)/SUM(B4:F4)</f>
        <v>-0.0531145152977294</v>
      </c>
      <c r="K110" s="169">
        <f>EXP(AVERAGE(K103:K107))</f>
        <v>0.010020558083775019</v>
      </c>
    </row>
    <row r="111" spans="1:9" ht="12.75">
      <c r="A111" s="169" t="s">
        <v>169</v>
      </c>
      <c r="B111" s="169">
        <f>B71*10000/B62</f>
        <v>0.08975534568417788</v>
      </c>
      <c r="C111" s="169">
        <f>C71*10000/C62</f>
        <v>0.02011691082599599</v>
      </c>
      <c r="D111" s="169">
        <f>D71*10000/D62</f>
        <v>0.018123370399415663</v>
      </c>
      <c r="E111" s="169">
        <f>E71*10000/E62</f>
        <v>-0.028894251930633916</v>
      </c>
      <c r="F111" s="169">
        <f>F71*10000/F62</f>
        <v>0.01427745353991531</v>
      </c>
      <c r="G111" s="169">
        <f>AVERAGE(C111:E111)</f>
        <v>0.003115343098259244</v>
      </c>
      <c r="H111" s="169">
        <f>STDEV(C111:E111)</f>
        <v>0.027739037137099926</v>
      </c>
      <c r="I111" s="169">
        <f>(B111*B4+C111*C4+D111*D4+E111*E4+F111*F4)/SUM(B4:F4)</f>
        <v>0.017102454444183724</v>
      </c>
    </row>
    <row r="112" spans="1:9" ht="12.75">
      <c r="A112" s="169" t="s">
        <v>170</v>
      </c>
      <c r="B112" s="169">
        <f>B72*10000/B62</f>
        <v>-0.09800356556893385</v>
      </c>
      <c r="C112" s="169">
        <f>C72*10000/C62</f>
        <v>-0.07565399518347728</v>
      </c>
      <c r="D112" s="169">
        <f>D72*10000/D62</f>
        <v>-0.0711400588392719</v>
      </c>
      <c r="E112" s="169">
        <f>E72*10000/E62</f>
        <v>-0.06017009270978349</v>
      </c>
      <c r="F112" s="169">
        <f>F72*10000/F62</f>
        <v>-0.04973706067395993</v>
      </c>
      <c r="G112" s="169">
        <f>AVERAGE(C112:E112)</f>
        <v>-0.06898804891084422</v>
      </c>
      <c r="H112" s="169">
        <f>STDEV(C112:E112)</f>
        <v>0.007963113022100902</v>
      </c>
      <c r="I112" s="169">
        <f>(B112*B4+C112*C4+D112*D4+E112*E4+F112*F4)/SUM(B4:F4)</f>
        <v>-0.07059102207571617</v>
      </c>
    </row>
    <row r="113" spans="1:9" ht="12.75">
      <c r="A113" s="169" t="s">
        <v>171</v>
      </c>
      <c r="B113" s="169">
        <f>B73*10000/B62</f>
        <v>-0.013211504500907006</v>
      </c>
      <c r="C113" s="169">
        <f>C73*10000/C62</f>
        <v>-0.01330909132071768</v>
      </c>
      <c r="D113" s="169">
        <f>D73*10000/D62</f>
        <v>-0.008437269788132173</v>
      </c>
      <c r="E113" s="169">
        <f>E73*10000/E62</f>
        <v>-0.0015513184284885264</v>
      </c>
      <c r="F113" s="169">
        <f>F73*10000/F62</f>
        <v>-0.013948026588400964</v>
      </c>
      <c r="G113" s="169">
        <f>AVERAGE(C113:E113)</f>
        <v>-0.007765893179112793</v>
      </c>
      <c r="H113" s="169">
        <f>STDEV(C113:E113)</f>
        <v>0.005907568515020666</v>
      </c>
      <c r="I113" s="169">
        <f>(B113*B4+C113*C4+D113*D4+E113*E4+F113*F4)/SUM(B4:F4)</f>
        <v>-0.009380200165468795</v>
      </c>
    </row>
    <row r="114" spans="1:11" ht="12.75">
      <c r="A114" s="169" t="s">
        <v>172</v>
      </c>
      <c r="B114" s="169">
        <f>B74*10000/B62</f>
        <v>-0.18648689265295162</v>
      </c>
      <c r="C114" s="169">
        <f>C74*10000/C62</f>
        <v>-0.17575512394488405</v>
      </c>
      <c r="D114" s="169">
        <f>D74*10000/D62</f>
        <v>-0.17861634037640597</v>
      </c>
      <c r="E114" s="169">
        <f>E74*10000/E62</f>
        <v>-0.17276037293898425</v>
      </c>
      <c r="F114" s="169">
        <f>F74*10000/F62</f>
        <v>-0.13741218670138713</v>
      </c>
      <c r="G114" s="169">
        <f>AVERAGE(C114:E114)</f>
        <v>-0.17571061242009142</v>
      </c>
      <c r="H114" s="169">
        <f>STDEV(C114:E114)</f>
        <v>0.002928237458595732</v>
      </c>
      <c r="I114" s="169">
        <f>(B114*B4+C114*C4+D114*D4+E114*E4+F114*F4)/SUM(B4:F4)</f>
        <v>-0.17213056421196593</v>
      </c>
      <c r="J114" s="169" t="s">
        <v>190</v>
      </c>
      <c r="K114" s="169">
        <v>285</v>
      </c>
    </row>
    <row r="115" spans="1:11" ht="12.75">
      <c r="A115" s="169" t="s">
        <v>173</v>
      </c>
      <c r="B115" s="169">
        <f>B75*10000/B62</f>
        <v>-0.003396254375765347</v>
      </c>
      <c r="C115" s="169">
        <f>C75*10000/C62</f>
        <v>0.0004772449425507972</v>
      </c>
      <c r="D115" s="169">
        <f>D75*10000/D62</f>
        <v>0.004730803698807636</v>
      </c>
      <c r="E115" s="169">
        <f>E75*10000/E62</f>
        <v>0.0032869773642950203</v>
      </c>
      <c r="F115" s="169">
        <f>F75*10000/F62</f>
        <v>0.0017870341122668146</v>
      </c>
      <c r="G115" s="169">
        <f>AVERAGE(C115:E115)</f>
        <v>0.0028316753352178176</v>
      </c>
      <c r="H115" s="169">
        <f>STDEV(C115:E115)</f>
        <v>0.0021630223014323436</v>
      </c>
      <c r="I115" s="169">
        <f>(B115*B4+C115*C4+D115*D4+E115*E4+F115*F4)/SUM(B4:F4)</f>
        <v>0.0017936230088126512</v>
      </c>
      <c r="J115" s="169" t="s">
        <v>191</v>
      </c>
      <c r="K115" s="169">
        <v>0.5536</v>
      </c>
    </row>
    <row r="118" ht="12.75">
      <c r="A118" s="169" t="s">
        <v>156</v>
      </c>
    </row>
    <row r="120" spans="2:9" ht="12.75">
      <c r="B120" s="169" t="s">
        <v>83</v>
      </c>
      <c r="C120" s="169" t="s">
        <v>84</v>
      </c>
      <c r="D120" s="169" t="s">
        <v>85</v>
      </c>
      <c r="E120" s="169" t="s">
        <v>86</v>
      </c>
      <c r="F120" s="169" t="s">
        <v>87</v>
      </c>
      <c r="G120" s="169" t="s">
        <v>158</v>
      </c>
      <c r="H120" s="169" t="s">
        <v>159</v>
      </c>
      <c r="I120" s="169" t="s">
        <v>154</v>
      </c>
    </row>
    <row r="121" spans="1:9" ht="12.75">
      <c r="A121" s="169" t="s">
        <v>174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175</v>
      </c>
      <c r="B122" s="169">
        <f>B82*10000/B62</f>
        <v>107.91965064524338</v>
      </c>
      <c r="C122" s="169">
        <f>C82*10000/C62</f>
        <v>72.15448008899496</v>
      </c>
      <c r="D122" s="169">
        <f>D82*10000/D62</f>
        <v>-1.5570865472088269</v>
      </c>
      <c r="E122" s="169">
        <f>E82*10000/E62</f>
        <v>-69.61906003815096</v>
      </c>
      <c r="F122" s="169">
        <f>F82*10000/F62</f>
        <v>-118.98352504467951</v>
      </c>
      <c r="G122" s="169">
        <f>AVERAGE(C122:E122)</f>
        <v>0.32611116787839006</v>
      </c>
      <c r="H122" s="169">
        <f>STDEV(C122:E122)</f>
        <v>70.9055286650586</v>
      </c>
      <c r="I122" s="169">
        <f>(B122*B4+C122*C4+D122*D4+E122*E4+F122*F4)/SUM(B4:F4)</f>
        <v>-0.14745163986078275</v>
      </c>
    </row>
    <row r="123" spans="1:9" ht="12.75">
      <c r="A123" s="169" t="s">
        <v>176</v>
      </c>
      <c r="B123" s="169">
        <f>B83*10000/B62</f>
        <v>0.02724445416290373</v>
      </c>
      <c r="C123" s="169">
        <f>C83*10000/C62</f>
        <v>-0.9686297710249531</v>
      </c>
      <c r="D123" s="169">
        <f>D83*10000/D62</f>
        <v>0.34380087829858336</v>
      </c>
      <c r="E123" s="169">
        <f>E83*10000/E62</f>
        <v>-0.07599206794685799</v>
      </c>
      <c r="F123" s="169">
        <f>F83*10000/F62</f>
        <v>7.5734893920918225</v>
      </c>
      <c r="G123" s="169">
        <f>AVERAGE(C123:E123)</f>
        <v>-0.23360698689107587</v>
      </c>
      <c r="H123" s="169">
        <f>STDEV(C123:E123)</f>
        <v>0.6702614410260329</v>
      </c>
      <c r="I123" s="169">
        <f>(B123*B4+C123*C4+D123*D4+E123*E4+F123*F4)/SUM(B4:F4)</f>
        <v>0.8503402405622525</v>
      </c>
    </row>
    <row r="124" spans="1:9" ht="12.75">
      <c r="A124" s="169" t="s">
        <v>177</v>
      </c>
      <c r="B124" s="169">
        <f>B84*10000/B62</f>
        <v>-0.8357818502366476</v>
      </c>
      <c r="C124" s="169">
        <f>C84*10000/C62</f>
        <v>-0.5314924558203329</v>
      </c>
      <c r="D124" s="169">
        <f>D84*10000/D62</f>
        <v>1.4363772265415546</v>
      </c>
      <c r="E124" s="169">
        <f>E84*10000/E62</f>
        <v>0.6528236690742802</v>
      </c>
      <c r="F124" s="169">
        <f>F84*10000/F62</f>
        <v>-1.0106876971743752</v>
      </c>
      <c r="G124" s="169">
        <f>AVERAGE(C124:E124)</f>
        <v>0.5192361465985007</v>
      </c>
      <c r="H124" s="169">
        <f>STDEV(C124:E124)</f>
        <v>0.9907128702659928</v>
      </c>
      <c r="I124" s="169">
        <f>(B124*B4+C124*C4+D124*D4+E124*E4+F124*F4)/SUM(B4:F4)</f>
        <v>0.11871487617120692</v>
      </c>
    </row>
    <row r="125" spans="1:9" ht="12.75">
      <c r="A125" s="169" t="s">
        <v>178</v>
      </c>
      <c r="B125" s="169">
        <f>B85*10000/B62</f>
        <v>-0.4878558166784159</v>
      </c>
      <c r="C125" s="169">
        <f>C85*10000/C62</f>
        <v>-0.08851143334531461</v>
      </c>
      <c r="D125" s="169">
        <f>D85*10000/D62</f>
        <v>-0.13162922408794955</v>
      </c>
      <c r="E125" s="169">
        <f>E85*10000/E62</f>
        <v>0.08442362764145964</v>
      </c>
      <c r="F125" s="169">
        <f>F85*10000/F62</f>
        <v>-0.6241681629738164</v>
      </c>
      <c r="G125" s="169">
        <f>AVERAGE(C125:E125)</f>
        <v>-0.04523900993060151</v>
      </c>
      <c r="H125" s="169">
        <f>STDEV(C125:E125)</f>
        <v>0.11434196804428012</v>
      </c>
      <c r="I125" s="169">
        <f>(B125*B4+C125*C4+D125*D4+E125*E4+F125*F4)/SUM(B4:F4)</f>
        <v>-0.18664392266733795</v>
      </c>
    </row>
    <row r="126" spans="1:9" ht="12.75">
      <c r="A126" s="169" t="s">
        <v>179</v>
      </c>
      <c r="B126" s="169">
        <f>B86*10000/B62</f>
        <v>1.5818411269787929</v>
      </c>
      <c r="C126" s="169">
        <f>C86*10000/C62</f>
        <v>0.24963888979547555</v>
      </c>
      <c r="D126" s="169">
        <f>D86*10000/D62</f>
        <v>0.31752950947064784</v>
      </c>
      <c r="E126" s="169">
        <f>E86*10000/E62</f>
        <v>0.44616102728630364</v>
      </c>
      <c r="F126" s="169">
        <f>F86*10000/F62</f>
        <v>1.2993937054552354</v>
      </c>
      <c r="G126" s="169">
        <f>AVERAGE(C126:E126)</f>
        <v>0.3377764755174757</v>
      </c>
      <c r="H126" s="169">
        <f>STDEV(C126:E126)</f>
        <v>0.09981328747500015</v>
      </c>
      <c r="I126" s="169">
        <f>(B126*B4+C126*C4+D126*D4+E126*E4+F126*F4)/SUM(B4:F4)</f>
        <v>0.6459843757919805</v>
      </c>
    </row>
    <row r="127" spans="1:9" ht="12.75">
      <c r="A127" s="169" t="s">
        <v>180</v>
      </c>
      <c r="B127" s="169">
        <f>B87*10000/B62</f>
        <v>0.31729541876568457</v>
      </c>
      <c r="C127" s="169">
        <f>C87*10000/C62</f>
        <v>0.10852141171095386</v>
      </c>
      <c r="D127" s="169">
        <f>D87*10000/D62</f>
        <v>0.02897695520295624</v>
      </c>
      <c r="E127" s="169">
        <f>E87*10000/E62</f>
        <v>0.07728609516039392</v>
      </c>
      <c r="F127" s="169">
        <f>F87*10000/F62</f>
        <v>0.4477765576719782</v>
      </c>
      <c r="G127" s="169">
        <f>AVERAGE(C127:E127)</f>
        <v>0.07159482069143468</v>
      </c>
      <c r="H127" s="169">
        <f>STDEV(C127:E127)</f>
        <v>0.040076465588908296</v>
      </c>
      <c r="I127" s="169">
        <f>(B127*B4+C127*C4+D127*D4+E127*E4+F127*F4)/SUM(B4:F4)</f>
        <v>0.15743858522230883</v>
      </c>
    </row>
    <row r="128" spans="1:9" ht="12.75">
      <c r="A128" s="169" t="s">
        <v>181</v>
      </c>
      <c r="B128" s="169">
        <f>B88*10000/B62</f>
        <v>-0.0036594093622024505</v>
      </c>
      <c r="C128" s="169">
        <f>C88*10000/C62</f>
        <v>-0.033530290660010106</v>
      </c>
      <c r="D128" s="169">
        <f>D88*10000/D62</f>
        <v>-0.007958771605904615</v>
      </c>
      <c r="E128" s="169">
        <f>E88*10000/E62</f>
        <v>0.1153088230997873</v>
      </c>
      <c r="F128" s="169">
        <f>F88*10000/F62</f>
        <v>-0.16229896757618067</v>
      </c>
      <c r="G128" s="169">
        <f>AVERAGE(C128:E128)</f>
        <v>0.024606586944624188</v>
      </c>
      <c r="H128" s="169">
        <f>STDEV(C128:E128)</f>
        <v>0.07958421564194657</v>
      </c>
      <c r="I128" s="169">
        <f>(B128*B4+C128*C4+D128*D4+E128*E4+F128*F4)/SUM(B4:F4)</f>
        <v>-0.0045275589386500215</v>
      </c>
    </row>
    <row r="129" spans="1:9" ht="12.75">
      <c r="A129" s="169" t="s">
        <v>182</v>
      </c>
      <c r="B129" s="169">
        <f>B89*10000/B62</f>
        <v>-0.06290476772447337</v>
      </c>
      <c r="C129" s="169">
        <f>C89*10000/C62</f>
        <v>0.08322804018025544</v>
      </c>
      <c r="D129" s="169">
        <f>D89*10000/D62</f>
        <v>-0.06030467508111435</v>
      </c>
      <c r="E129" s="169">
        <f>E89*10000/E62</f>
        <v>0.006151116380101882</v>
      </c>
      <c r="F129" s="169">
        <f>F89*10000/F62</f>
        <v>0.0223006087400253</v>
      </c>
      <c r="G129" s="169">
        <f>AVERAGE(C129:E129)</f>
        <v>0.009691493826414323</v>
      </c>
      <c r="H129" s="169">
        <f>STDEV(C129:E129)</f>
        <v>0.07183182297507236</v>
      </c>
      <c r="I129" s="169">
        <f>(B129*B4+C129*C4+D129*D4+E129*E4+F129*F4)/SUM(B4:F4)</f>
        <v>0.0009265412712366351</v>
      </c>
    </row>
    <row r="130" spans="1:9" ht="12.75">
      <c r="A130" s="169" t="s">
        <v>183</v>
      </c>
      <c r="B130" s="169">
        <f>B90*10000/B62</f>
        <v>0.11047955438763195</v>
      </c>
      <c r="C130" s="169">
        <f>C90*10000/C62</f>
        <v>0.1626811546375147</v>
      </c>
      <c r="D130" s="169">
        <f>D90*10000/D62</f>
        <v>0.05952821043272934</v>
      </c>
      <c r="E130" s="169">
        <f>E90*10000/E62</f>
        <v>0.04828846614256616</v>
      </c>
      <c r="F130" s="169">
        <f>F90*10000/F62</f>
        <v>0.19642175236376316</v>
      </c>
      <c r="G130" s="169">
        <f>AVERAGE(C130:E130)</f>
        <v>0.0901659437376034</v>
      </c>
      <c r="H130" s="169">
        <f>STDEV(C130:E130)</f>
        <v>0.06305097003076976</v>
      </c>
      <c r="I130" s="169">
        <f>(B130*B4+C130*C4+D130*D4+E130*E4+F130*F4)/SUM(B4:F4)</f>
        <v>0.10734556717254383</v>
      </c>
    </row>
    <row r="131" spans="1:9" ht="12.75">
      <c r="A131" s="169" t="s">
        <v>184</v>
      </c>
      <c r="B131" s="169">
        <f>B91*10000/B62</f>
        <v>0.13916242798442754</v>
      </c>
      <c r="C131" s="169">
        <f>C91*10000/C62</f>
        <v>0.13736959793188863</v>
      </c>
      <c r="D131" s="169">
        <f>D91*10000/D62</f>
        <v>0.07337551614486729</v>
      </c>
      <c r="E131" s="169">
        <f>E91*10000/E62</f>
        <v>0.11496435043647317</v>
      </c>
      <c r="F131" s="169">
        <f>F91*10000/F62</f>
        <v>0.1060769207772771</v>
      </c>
      <c r="G131" s="169">
        <f>AVERAGE(C131:E131)</f>
        <v>0.10856982150440969</v>
      </c>
      <c r="H131" s="169">
        <f>STDEV(C131:E131)</f>
        <v>0.03247272896044074</v>
      </c>
      <c r="I131" s="169">
        <f>(B131*B4+C131*C4+D131*D4+E131*E4+F131*F4)/SUM(B4:F4)</f>
        <v>0.1126491634704361</v>
      </c>
    </row>
    <row r="132" spans="1:9" ht="12.75">
      <c r="A132" s="169" t="s">
        <v>185</v>
      </c>
      <c r="B132" s="169">
        <f>B92*10000/B62</f>
        <v>0.04329257474109036</v>
      </c>
      <c r="C132" s="169">
        <f>C92*10000/C62</f>
        <v>-0.01938173165355436</v>
      </c>
      <c r="D132" s="169">
        <f>D92*10000/D62</f>
        <v>-0.00824901298407906</v>
      </c>
      <c r="E132" s="169">
        <f>E92*10000/E62</f>
        <v>0.0031753177754459136</v>
      </c>
      <c r="F132" s="169">
        <f>F92*10000/F62</f>
        <v>-0.003944124347347483</v>
      </c>
      <c r="G132" s="169">
        <f>AVERAGE(C132:E132)</f>
        <v>-0.0081518089540625</v>
      </c>
      <c r="H132" s="169">
        <f>STDEV(C132:E132)</f>
        <v>0.011278838867683988</v>
      </c>
      <c r="I132" s="169">
        <f>(B132*B4+C132*C4+D132*D4+E132*E4+F132*F4)/SUM(B4:F4)</f>
        <v>-0.00017376443257508185</v>
      </c>
    </row>
    <row r="133" spans="1:9" ht="12.75">
      <c r="A133" s="169" t="s">
        <v>186</v>
      </c>
      <c r="B133" s="169">
        <f>B93*10000/B62</f>
        <v>-0.08425716127617044</v>
      </c>
      <c r="C133" s="169">
        <f>C93*10000/C62</f>
        <v>-0.06776118118904237</v>
      </c>
      <c r="D133" s="169">
        <f>D93*10000/D62</f>
        <v>-0.08711599268532094</v>
      </c>
      <c r="E133" s="169">
        <f>E93*10000/E62</f>
        <v>-0.07784850106698343</v>
      </c>
      <c r="F133" s="169">
        <f>F93*10000/F62</f>
        <v>-0.06700630016348506</v>
      </c>
      <c r="G133" s="169">
        <f>AVERAGE(C133:E133)</f>
        <v>-0.07757522498044891</v>
      </c>
      <c r="H133" s="169">
        <f>STDEV(C133:E133)</f>
        <v>0.009680299162666545</v>
      </c>
      <c r="I133" s="169">
        <f>(B133*B4+C133*C4+D133*D4+E133*E4+F133*F4)/SUM(B4:F4)</f>
        <v>-0.07712051460905664</v>
      </c>
    </row>
    <row r="134" spans="1:9" ht="12.75">
      <c r="A134" s="169" t="s">
        <v>187</v>
      </c>
      <c r="B134" s="169">
        <f>B94*10000/B62</f>
        <v>-0.010396586488925523</v>
      </c>
      <c r="C134" s="169">
        <f>C94*10000/C62</f>
        <v>0.006297042087152947</v>
      </c>
      <c r="D134" s="169">
        <f>D94*10000/D62</f>
        <v>0.014294570089200636</v>
      </c>
      <c r="E134" s="169">
        <f>E94*10000/E62</f>
        <v>0.01700632011136873</v>
      </c>
      <c r="F134" s="169">
        <f>F94*10000/F62</f>
        <v>-0.01782079091802724</v>
      </c>
      <c r="G134" s="169">
        <f>AVERAGE(C134:E134)</f>
        <v>0.012532644095907437</v>
      </c>
      <c r="H134" s="169">
        <f>STDEV(C134:E134)</f>
        <v>0.005567804446491404</v>
      </c>
      <c r="I134" s="169">
        <f>(B134*B4+C134*C4+D134*D4+E134*E4+F134*F4)/SUM(B4:F4)</f>
        <v>0.005158205576020085</v>
      </c>
    </row>
    <row r="135" spans="1:9" ht="12.75">
      <c r="A135" s="169" t="s">
        <v>188</v>
      </c>
      <c r="B135" s="169">
        <f>B95*10000/B62</f>
        <v>-0.003664158214739137</v>
      </c>
      <c r="C135" s="169">
        <f>C95*10000/C62</f>
        <v>0.0014067306078907945</v>
      </c>
      <c r="D135" s="169">
        <f>D95*10000/D62</f>
        <v>-0.0002739731303721049</v>
      </c>
      <c r="E135" s="169">
        <f>E95*10000/E62</f>
        <v>-0.0017462663186108556</v>
      </c>
      <c r="F135" s="169">
        <f>F95*10000/F62</f>
        <v>0.004091497649190346</v>
      </c>
      <c r="G135" s="169">
        <f>AVERAGE(C135:E135)</f>
        <v>-0.000204502947030722</v>
      </c>
      <c r="H135" s="169">
        <f>STDEV(C135:E135)</f>
        <v>0.0015776460263355423</v>
      </c>
      <c r="I135" s="169">
        <f>(B135*B4+C135*C4+D135*D4+E135*E4+F135*F4)/SUM(B4:F4)</f>
        <v>-0.00012716830864006792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2003-04-02T16:19:18Z</cp:lastPrinted>
  <dcterms:created xsi:type="dcterms:W3CDTF">1999-06-17T15:15:05Z</dcterms:created>
  <dcterms:modified xsi:type="dcterms:W3CDTF">2003-09-26T12:38:36Z</dcterms:modified>
  <cp:category/>
  <cp:version/>
  <cp:contentType/>
  <cp:contentStatus/>
</cp:coreProperties>
</file>