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6" activeTab="7"/>
  </bookViews>
  <sheets>
    <sheet name="Sommaire" sheetId="1" r:id="rId1"/>
    <sheet name="HCMQAP031_pos1ap2" sheetId="2" r:id="rId2"/>
    <sheet name="HCMQAP031_pos2ap2" sheetId="3" r:id="rId3"/>
    <sheet name="HCMQAP031_pos3ap2" sheetId="4" r:id="rId4"/>
    <sheet name="HCMQAP031_pos4ap2" sheetId="5" r:id="rId5"/>
    <sheet name="HCMQAP031_pos5ap2" sheetId="6" r:id="rId6"/>
    <sheet name="Lmag_hcmqap" sheetId="7" r:id="rId7"/>
    <sheet name="Result_HCMQAP" sheetId="8" r:id="rId8"/>
  </sheets>
  <definedNames>
    <definedName name="_xlnm.Print_Area" localSheetId="1">'HCMQAP031_pos1ap2'!$A$1:$N$28</definedName>
    <definedName name="_xlnm.Print_Area" localSheetId="2">'HCMQAP031_pos2ap2'!$A$1:$N$28</definedName>
    <definedName name="_xlnm.Print_Area" localSheetId="3">'HCMQAP031_pos3ap2'!$A$1:$N$28</definedName>
    <definedName name="_xlnm.Print_Area" localSheetId="4">'HCMQAP031_pos4ap2'!$A$1:$N$28</definedName>
    <definedName name="_xlnm.Print_Area" localSheetId="5">'HCMQAP031_pos5ap2'!$A$1:$N$28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<sst xmlns="http://schemas.openxmlformats.org/spreadsheetml/2006/main" count="505" uniqueCount="191">
  <si>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</si>
  <si>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</si>
  <si>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</si>
  <si>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</si>
  <si>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</si>
  <si>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</si>
  <si>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</si>
  <si>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</si>
  <si>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</si>
  <si>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</si>
  <si>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</si>
  <si>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</si>
  <si>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</si>
  <si>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</si>
  <si>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</si>
  <si>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hcmqap031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</si>
  <si>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</si>
  <si>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</si>
  <si>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</si>
  <si>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</si>
  <si>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</si>
  <si>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</si>
  <si>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</si>
  <si>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</si>
  <si>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</si>
  <si>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</si>
  <si>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</si>
  <si>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</si>
  <si>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</si>
  <si>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</si>
  <si>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</si>
  <si>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</si>
  <si>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</si>
  <si>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</si>
  <si>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</si>
  <si>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</si>
  <si>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</si>
  <si>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</si>
  <si>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</si>
  <si>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</si>
  <si>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</si>
  <si>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</si>
  <si>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</si>
  <si>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</si>
  <si>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</si>
  <si>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</si>
  <si>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</si>
  <si>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</si>
  <si>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</si>
  <si>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</si>
  <si>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</si>
  <si>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</si>
  <si>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</si>
  <si>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</si>
  <si>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</si>
  <si>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</si>
  <si>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</si>
  <si>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</si>
  <si>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</si>
  <si>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-2.247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</si>
  <si>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</si>
  <si>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</si>
  <si>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</si>
  <si>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</si>
  <si>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</si>
  <si>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</si>
  <si>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</si>
  <si>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</si>
  <si>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HCMQAP031_pos1ap2</t>
  </si>
  <si>
    <t>±12.5</t>
  </si>
  <si>
    <t>THCMQAP031_pos1ap2.xls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</si>
  <si>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-3.759 mT)</t>
    </r>
  </si>
  <si>
    <t>HCMQAP031_pos2ap2</t>
  </si>
  <si>
    <t>THCMQAP031_pos2ap2.xls</t>
  </si>
  <si>
    <t>HCMQAP031_pos3ap2</t>
  </si>
  <si>
    <t>THCMQAP031_pos3ap2.xls</t>
  </si>
  <si>
    <t>HCMQAP031_pos4ap2</t>
  </si>
  <si>
    <t>THCMQAP031_pos4ap2.xls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</si>
  <si>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-2.098 mT)</t>
    </r>
  </si>
  <si>
    <t>HCMQAP031_pos5ap2</t>
  </si>
  <si>
    <t>THCMQAP031_pos5ap2.xls</t>
  </si>
  <si>
    <t>Sommaire : Valeurs intégrales calculées avec les fichiers: HCMQAP031_pos1ap2+HCMQAP031_pos2ap2+HCMQAP031_pos3ap2+HCMQAP031_pos4ap2+HCMQAP031_pos5ap2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</si>
  <si>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</si>
  <si>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</si>
  <si>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</si>
  <si>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</si>
  <si>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</si>
  <si>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</si>
  <si>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</si>
  <si>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</si>
  <si>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</si>
  <si>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</si>
  <si>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</si>
  <si>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</si>
  <si>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</si>
  <si>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</si>
  <si>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</si>
  <si>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</si>
  <si>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</si>
  <si>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</si>
  <si>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</si>
  <si>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</si>
  <si>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</si>
  <si>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</si>
  <si>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</si>
  <si>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</si>
  <si>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</si>
  <si>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</si>
  <si>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</si>
  <si>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</si>
  <si>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</si>
  <si>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</si>
  <si>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</si>
  <si>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</si>
  <si>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</si>
  <si>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</si>
  <si>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</si>
  <si>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</si>
  <si>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</si>
  <si>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</si>
  <si>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</si>
  <si>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</si>
  <si>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</si>
  <si>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</si>
  <si>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</si>
  <si>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=-3.759</t>
    </r>
  </si>
  <si>
    <t>Gradient (T/m)</t>
  </si>
  <si>
    <t xml:space="preserve"> Fri 04/04/2003       10:02:33</t>
  </si>
  <si>
    <t>LISSNER</t>
  </si>
  <si>
    <t>HCMQAP031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</si>
  <si>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</si>
  <si>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</si>
  <si>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</si>
  <si>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</si>
  <si>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</si>
  <si>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</si>
  <si>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</si>
  <si>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</si>
  <si>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</si>
  <si>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b6*</t>
  </si>
  <si>
    <t>b12*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</si>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</sst>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5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5" fillId="3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3" fontId="3" fillId="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31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9162198"/>
        <c:axId val="61133191"/>
      </c:lineChart>
      <c:catAx>
        <c:axId val="291621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1133191"/>
        <c:crosses val="autoZero"/>
        <c:auto val="1"/>
        <c:lblOffset val="100"/>
        <c:noMultiLvlLbl val="0"/>
      </c:catAx>
      <c:valAx>
        <c:axId val="6113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291621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9525</xdr:rowOff>
    </xdr:from>
    <xdr:to>
      <xdr:col>7</xdr:col>
      <xdr:colOff>19050</xdr:colOff>
      <xdr:row>55</xdr:row>
      <xdr:rowOff>142875</xdr:rowOff>
    </xdr:to>
    <xdr:graphicFrame>
      <xdr:nvGraphicFramePr>
        <xdr:cNvPr id="1" name="Chart 1"/>
        <xdr:cNvGraphicFramePr/>
      </xdr:nvGraphicFramePr>
      <xdr:xfrm>
        <a:off x="171450" y="5991225"/>
        <a:ext cx="53816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37715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1569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37715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1569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37715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1569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37715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76</v>
      </c>
      <c r="H5" s="25">
        <v>1569</v>
      </c>
      <c r="I5" s="27" t="s">
        <v>77</v>
      </c>
      <c r="J5" s="30"/>
      <c r="K5" s="28"/>
      <c r="L5" s="28"/>
      <c r="M5" s="28"/>
      <c r="N5" s="28"/>
    </row>
    <row r="6" spans="1:14" s="29" customFormat="1" ht="15" customHeight="1">
      <c r="A6" s="40">
        <v>37715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79</v>
      </c>
      <c r="H6" s="25">
        <v>1569</v>
      </c>
      <c r="I6" s="27" t="s">
        <v>80</v>
      </c>
      <c r="J6" s="30"/>
      <c r="K6" s="28"/>
      <c r="L6" s="28"/>
      <c r="M6" s="28"/>
      <c r="N6" s="28"/>
    </row>
    <row r="7" spans="1:14" s="29" customFormat="1" ht="15" customHeight="1">
      <c r="A7" s="40" t="s">
        <v>81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7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5.7519831E-05</v>
      </c>
      <c r="L2" s="54">
        <v>9.933036878780106E-08</v>
      </c>
      <c r="M2" s="54">
        <v>0.00014309286</v>
      </c>
      <c r="N2" s="55">
        <v>1.4734360318925653E-07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-3.1612918999999995E-05</v>
      </c>
      <c r="L3" s="54">
        <v>1.24111503189427E-07</v>
      </c>
      <c r="M3" s="54">
        <v>1.408736E-05</v>
      </c>
      <c r="N3" s="55">
        <v>7.56988731753498E-08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-0.002246922582781586</v>
      </c>
      <c r="L4" s="54">
        <v>-1.4317779065426253E-05</v>
      </c>
      <c r="M4" s="54">
        <v>3.551141342537434E-08</v>
      </c>
      <c r="N4" s="55">
        <v>3.1860433</v>
      </c>
    </row>
    <row r="5" spans="1:14" ht="15" customHeight="1" thickBot="1">
      <c r="A5" t="s">
        <v>18</v>
      </c>
      <c r="B5" s="58">
        <v>37715.39606481481</v>
      </c>
      <c r="D5" s="59"/>
      <c r="E5" s="60" t="s">
        <v>59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1569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0.83694302</v>
      </c>
      <c r="E8" s="77">
        <v>0.006590112521695396</v>
      </c>
      <c r="F8" s="77">
        <v>2.0468382999999997</v>
      </c>
      <c r="G8" s="77">
        <v>0.017782660497273707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0.06501972699999999</v>
      </c>
      <c r="E9" s="79">
        <v>0.02305926482596349</v>
      </c>
      <c r="F9" s="79">
        <v>-2.0282362</v>
      </c>
      <c r="G9" s="79">
        <v>0.022563404396490818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-1.445937</v>
      </c>
      <c r="E10" s="79">
        <v>0.0080858210900638</v>
      </c>
      <c r="F10" s="79">
        <v>-2.1151776</v>
      </c>
      <c r="G10" s="79">
        <v>0.01149047245066439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1</v>
      </c>
      <c r="D11" s="76">
        <v>4.350944700000001</v>
      </c>
      <c r="E11" s="77">
        <v>0.009888588865787008</v>
      </c>
      <c r="F11" s="77">
        <v>0.34702462</v>
      </c>
      <c r="G11" s="77">
        <v>0.01596421806542964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-0.06823340820000001</v>
      </c>
      <c r="E12" s="79">
        <v>0.009537453827008737</v>
      </c>
      <c r="F12" s="79">
        <v>0.25044917</v>
      </c>
      <c r="G12" s="79">
        <v>0.007851217350615017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18.826294</v>
      </c>
      <c r="D13" s="82">
        <v>0.21389418999999998</v>
      </c>
      <c r="E13" s="79">
        <v>0.007978255684697138</v>
      </c>
      <c r="F13" s="79">
        <v>-0.38230935</v>
      </c>
      <c r="G13" s="79">
        <v>0.0025556533556104115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0.22147025999999997</v>
      </c>
      <c r="E14" s="79">
        <v>0.004550808931541062</v>
      </c>
      <c r="F14" s="85">
        <v>0.4882034300000001</v>
      </c>
      <c r="G14" s="79">
        <v>0.0028598511754098638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-0.39950609000000004</v>
      </c>
      <c r="E15" s="77">
        <v>0.004395175137737731</v>
      </c>
      <c r="F15" s="77">
        <v>0.083913035</v>
      </c>
      <c r="G15" s="77">
        <v>0.001934225287263263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-0.095417349</v>
      </c>
      <c r="E16" s="79">
        <v>0.0023113231881617268</v>
      </c>
      <c r="F16" s="79">
        <v>-0.043265980999999995</v>
      </c>
      <c r="G16" s="79">
        <v>0.003970284385640928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0.3089999854564667</v>
      </c>
      <c r="D17" s="86">
        <v>0.16603262000000002</v>
      </c>
      <c r="E17" s="79">
        <v>0.0016118927245946423</v>
      </c>
      <c r="F17" s="79">
        <v>-0.14199758999999998</v>
      </c>
      <c r="G17" s="79">
        <v>0.002325093501648115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12.715999603271484</v>
      </c>
      <c r="D18" s="82">
        <v>0.06835169299999999</v>
      </c>
      <c r="E18" s="79">
        <v>0.002177360107473558</v>
      </c>
      <c r="F18" s="85">
        <v>0.19668278999999997</v>
      </c>
      <c r="G18" s="79">
        <v>0.0016476303867705134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0.017999999225139618</v>
      </c>
      <c r="D19" s="86">
        <v>-0.18088945</v>
      </c>
      <c r="E19" s="79">
        <v>0.0031383763265420495</v>
      </c>
      <c r="F19" s="79">
        <v>-0.0034494253000000004</v>
      </c>
      <c r="G19" s="79">
        <v>0.0012868325312055397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0.4421053</v>
      </c>
      <c r="D20" s="88">
        <v>-0.0046700339</v>
      </c>
      <c r="E20" s="89">
        <v>0.0013156683569369755</v>
      </c>
      <c r="F20" s="89">
        <v>0.00018610859000000002</v>
      </c>
      <c r="G20" s="89">
        <v>0.001470971163407481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1.0797923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0.18254698862677818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-2.2469682</v>
      </c>
      <c r="I25" s="101" t="s">
        <v>49</v>
      </c>
      <c r="J25" s="102"/>
      <c r="K25" s="101"/>
      <c r="L25" s="104">
        <v>4.364761834206335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2.211339106757172</v>
      </c>
      <c r="I26" s="106" t="s">
        <v>53</v>
      </c>
      <c r="J26" s="107"/>
      <c r="K26" s="106"/>
      <c r="L26" s="109">
        <v>0.40822360709542427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HCMQAP031_pos1ap2res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4.5920854E-05</v>
      </c>
      <c r="L2" s="54">
        <v>1.5249307851299008E-07</v>
      </c>
      <c r="M2" s="54">
        <v>0.00018364712</v>
      </c>
      <c r="N2" s="55">
        <v>1.1177211010429864E-07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-2.9987233999999996E-05</v>
      </c>
      <c r="L3" s="54">
        <v>1.1777297471897504E-07</v>
      </c>
      <c r="M3" s="54">
        <v>1.3200279999999997E-05</v>
      </c>
      <c r="N3" s="55">
        <v>1.1059040916829253E-07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-0.003759162215055248</v>
      </c>
      <c r="L4" s="54">
        <v>-2.8560405827296654E-06</v>
      </c>
      <c r="M4" s="54">
        <v>5.158934445928933E-08</v>
      </c>
      <c r="N4" s="55">
        <v>0.3798772</v>
      </c>
    </row>
    <row r="5" spans="1:14" ht="15" customHeight="1" thickBot="1">
      <c r="A5" t="s">
        <v>18</v>
      </c>
      <c r="B5" s="58">
        <v>37715.40069444444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1569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-1.894521</v>
      </c>
      <c r="E8" s="77">
        <v>0.011514029108002904</v>
      </c>
      <c r="F8" s="77">
        <v>0.9798030299999999</v>
      </c>
      <c r="G8" s="77">
        <v>0.014979786580947218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-0.30196812000000006</v>
      </c>
      <c r="E9" s="79">
        <v>0.020633785240052008</v>
      </c>
      <c r="F9" s="79">
        <v>-2.4787835</v>
      </c>
      <c r="G9" s="79">
        <v>0.020361690276082305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-0.030379056999999998</v>
      </c>
      <c r="E10" s="79">
        <v>0.005609006899469469</v>
      </c>
      <c r="F10" s="79">
        <v>-2.2414707</v>
      </c>
      <c r="G10" s="79">
        <v>0.004156257855388746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2</v>
      </c>
      <c r="D11" s="76">
        <v>4.9301928</v>
      </c>
      <c r="E11" s="77">
        <v>0.003439112161299252</v>
      </c>
      <c r="F11" s="77">
        <v>0.29911604</v>
      </c>
      <c r="G11" s="77">
        <v>0.007157301959283416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0.0152211339</v>
      </c>
      <c r="E12" s="79">
        <v>0.005567487466332329</v>
      </c>
      <c r="F12" s="79">
        <v>0.18292981</v>
      </c>
      <c r="G12" s="79">
        <v>0.005875892912179667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18.83545</v>
      </c>
      <c r="D13" s="82">
        <v>0.017299011000000003</v>
      </c>
      <c r="E13" s="79">
        <v>0.0032276729092909993</v>
      </c>
      <c r="F13" s="79">
        <v>-0.23057809</v>
      </c>
      <c r="G13" s="79">
        <v>0.0038228273810612884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-0.006419034000000001</v>
      </c>
      <c r="E14" s="79">
        <v>0.002865945587242367</v>
      </c>
      <c r="F14" s="79">
        <v>0.083373614</v>
      </c>
      <c r="G14" s="79">
        <v>0.00252275391523301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-0.068174234</v>
      </c>
      <c r="E15" s="77">
        <v>0.001423725439466486</v>
      </c>
      <c r="F15" s="77">
        <v>0.018458656500000004</v>
      </c>
      <c r="G15" s="77">
        <v>0.001965289321101969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12.5046</v>
      </c>
      <c r="D16" s="82">
        <v>-0.00997724758</v>
      </c>
      <c r="E16" s="79">
        <v>0.0022570773991074785</v>
      </c>
      <c r="F16" s="79">
        <v>-0.0145498822</v>
      </c>
      <c r="G16" s="79">
        <v>0.0013971521062946723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-0.15000000596046448</v>
      </c>
      <c r="D17" s="82">
        <v>0.11117689999999998</v>
      </c>
      <c r="E17" s="79">
        <v>0.0018406040913254145</v>
      </c>
      <c r="F17" s="79">
        <v>-0.057586541000000005</v>
      </c>
      <c r="G17" s="79">
        <v>0.0022728570972794875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130.20799255371094</v>
      </c>
      <c r="D18" s="82">
        <v>0.023282491</v>
      </c>
      <c r="E18" s="79">
        <v>0.0014303355331858109</v>
      </c>
      <c r="F18" s="79">
        <v>0.14601468</v>
      </c>
      <c r="G18" s="79">
        <v>0.0011224766289750744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-0.3799999952316284</v>
      </c>
      <c r="D19" s="86">
        <v>-0.16774041</v>
      </c>
      <c r="E19" s="79">
        <v>0.0016216912984281593</v>
      </c>
      <c r="F19" s="79">
        <v>0.005993320499999999</v>
      </c>
      <c r="G19" s="79">
        <v>0.001308093407003763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0.20829940000000002</v>
      </c>
      <c r="D20" s="88">
        <v>-0.0076394163</v>
      </c>
      <c r="E20" s="89">
        <v>0.0006086916891090759</v>
      </c>
      <c r="F20" s="89">
        <v>0.0038340209</v>
      </c>
      <c r="G20" s="89">
        <v>0.0009585882792692285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0.8303505000000001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0.021765378677675955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-3.7591633</v>
      </c>
      <c r="I25" s="101" t="s">
        <v>49</v>
      </c>
      <c r="J25" s="102"/>
      <c r="K25" s="101"/>
      <c r="L25" s="104">
        <v>4.939258188286691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2.132890948229229</v>
      </c>
      <c r="I26" s="106" t="s">
        <v>53</v>
      </c>
      <c r="J26" s="107"/>
      <c r="K26" s="106"/>
      <c r="L26" s="109">
        <v>0.07062894719073581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HCMQAP031_pos2ap2res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7.323534899999999E-05</v>
      </c>
      <c r="L2" s="54">
        <v>2.3059219443724242E-07</v>
      </c>
      <c r="M2" s="54">
        <v>0.00019822857</v>
      </c>
      <c r="N2" s="55">
        <v>3.090785864300569E-07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-2.8439331000000002E-05</v>
      </c>
      <c r="L3" s="54">
        <v>3.241614131473381E-07</v>
      </c>
      <c r="M3" s="54">
        <v>1.1188670000000003E-05</v>
      </c>
      <c r="N3" s="55">
        <v>1.2139747361460362E-07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-0.0037592268198308704</v>
      </c>
      <c r="L4" s="54">
        <v>1.9091837375452508E-05</v>
      </c>
      <c r="M4" s="54">
        <v>2.026231333950102E-08</v>
      </c>
      <c r="N4" s="55">
        <v>-2.5393085</v>
      </c>
    </row>
    <row r="5" spans="1:14" ht="15" customHeight="1" thickBot="1">
      <c r="A5" t="s">
        <v>18</v>
      </c>
      <c r="B5" s="58">
        <v>37715.40552083333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1569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-1.9841837000000002</v>
      </c>
      <c r="E8" s="77">
        <v>0.018814976411342076</v>
      </c>
      <c r="F8" s="77">
        <v>-1.2488656</v>
      </c>
      <c r="G8" s="77">
        <v>0.015854016391444785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-0.99523805</v>
      </c>
      <c r="E9" s="79">
        <v>0.01200815809109943</v>
      </c>
      <c r="F9" s="79">
        <v>-1.3665395</v>
      </c>
      <c r="G9" s="79">
        <v>0.040443458510620374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-0.40643146</v>
      </c>
      <c r="E10" s="79">
        <v>0.008133914192035938</v>
      </c>
      <c r="F10" s="85">
        <v>-3.4382661999999997</v>
      </c>
      <c r="G10" s="79">
        <v>0.0048263648082527266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3</v>
      </c>
      <c r="D11" s="76">
        <v>5.1078573</v>
      </c>
      <c r="E11" s="77">
        <v>0.0031780722085854546</v>
      </c>
      <c r="F11" s="77">
        <v>0.201692254</v>
      </c>
      <c r="G11" s="77">
        <v>0.007379176439015818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0.024172041899999996</v>
      </c>
      <c r="E12" s="79">
        <v>0.005896452985547554</v>
      </c>
      <c r="F12" s="79">
        <v>0.15304558</v>
      </c>
      <c r="G12" s="79">
        <v>0.005380246787425482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18.829346</v>
      </c>
      <c r="D13" s="82">
        <v>-0.044179235</v>
      </c>
      <c r="E13" s="79">
        <v>0.003523006879245376</v>
      </c>
      <c r="F13" s="79">
        <v>-0.17632272000000002</v>
      </c>
      <c r="G13" s="79">
        <v>0.0036255536800043463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0.005082102000000001</v>
      </c>
      <c r="E14" s="79">
        <v>0.001974207073784585</v>
      </c>
      <c r="F14" s="79">
        <v>0.027244634</v>
      </c>
      <c r="G14" s="79">
        <v>0.004187124295979755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-0.0009417242</v>
      </c>
      <c r="E15" s="77">
        <v>0.002571856015450352</v>
      </c>
      <c r="F15" s="77">
        <v>0.03468331</v>
      </c>
      <c r="G15" s="77">
        <v>0.0016330730780801475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12.504700000000001</v>
      </c>
      <c r="D16" s="82">
        <v>-0.040770326</v>
      </c>
      <c r="E16" s="79">
        <v>0.0036198903801226284</v>
      </c>
      <c r="F16" s="79">
        <v>0.0162038573</v>
      </c>
      <c r="G16" s="79">
        <v>0.002209216371767972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0.3580000102519989</v>
      </c>
      <c r="D17" s="82">
        <v>0.12244211</v>
      </c>
      <c r="E17" s="79">
        <v>0.0022359250650230427</v>
      </c>
      <c r="F17" s="79">
        <v>-0.099523965</v>
      </c>
      <c r="G17" s="79">
        <v>0.0032237396409465105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7.629000186920166</v>
      </c>
      <c r="D18" s="82">
        <v>0.052341808999999996</v>
      </c>
      <c r="E18" s="79">
        <v>0.0018688418145242764</v>
      </c>
      <c r="F18" s="85">
        <v>0.16628043999999997</v>
      </c>
      <c r="G18" s="79">
        <v>0.0016100967037462536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0.17399999499320984</v>
      </c>
      <c r="D19" s="86">
        <v>-0.17331718</v>
      </c>
      <c r="E19" s="79">
        <v>0.0012141600082372888</v>
      </c>
      <c r="F19" s="79">
        <v>0.008345284599999999</v>
      </c>
      <c r="G19" s="79">
        <v>0.0011268709883146078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0.3266074</v>
      </c>
      <c r="D20" s="88">
        <v>-0.00536184813</v>
      </c>
      <c r="E20" s="89">
        <v>0.0008129190549771367</v>
      </c>
      <c r="F20" s="89">
        <v>0.0006137028999999999</v>
      </c>
      <c r="G20" s="89">
        <v>0.0012565324573803236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0.8980937000000001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-0.14549178282334743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-3.7592753</v>
      </c>
      <c r="I25" s="101" t="s">
        <v>49</v>
      </c>
      <c r="J25" s="102"/>
      <c r="K25" s="101"/>
      <c r="L25" s="104">
        <v>5.11183782630933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2.344493600377073</v>
      </c>
      <c r="I26" s="106" t="s">
        <v>53</v>
      </c>
      <c r="J26" s="107"/>
      <c r="K26" s="106"/>
      <c r="L26" s="109">
        <v>0.034696092532516765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HCMQAP031_pos3ap2res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-6.712426E-06</v>
      </c>
      <c r="L2" s="54">
        <v>2.4072256662806036E-07</v>
      </c>
      <c r="M2" s="54">
        <v>0.00018992553</v>
      </c>
      <c r="N2" s="55">
        <v>1.3388583423114006E-07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-2.873369E-05</v>
      </c>
      <c r="L3" s="54">
        <v>2.3041115849693449E-07</v>
      </c>
      <c r="M3" s="54">
        <v>1.0378030000000003E-05</v>
      </c>
      <c r="N3" s="55">
        <v>7.40745475856235E-08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-0.0037584116661593986</v>
      </c>
      <c r="L4" s="54">
        <v>3.0448216728221033E-05</v>
      </c>
      <c r="M4" s="54">
        <v>4.805520702794376E-08</v>
      </c>
      <c r="N4" s="55">
        <v>-4.050587500000001</v>
      </c>
    </row>
    <row r="5" spans="1:14" ht="15" customHeight="1" thickBot="1">
      <c r="A5" t="s">
        <v>18</v>
      </c>
      <c r="B5" s="58">
        <v>37715.410092592596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1569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-0.77192888</v>
      </c>
      <c r="E8" s="77">
        <v>0.01630039442874331</v>
      </c>
      <c r="F8" s="77">
        <v>-0.38878421</v>
      </c>
      <c r="G8" s="77">
        <v>0.014529069792915267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2">
        <v>-0.6248033900000001</v>
      </c>
      <c r="E9" s="79">
        <v>0.0178574332569187</v>
      </c>
      <c r="F9" s="79">
        <v>-1.6168059</v>
      </c>
      <c r="G9" s="79">
        <v>0.020147518669565007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0.33206439000000004</v>
      </c>
      <c r="E10" s="79">
        <v>0.006148992533854075</v>
      </c>
      <c r="F10" s="85">
        <v>-2.3962638000000003</v>
      </c>
      <c r="G10" s="79">
        <v>0.006075512542993281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4</v>
      </c>
      <c r="D11" s="76">
        <v>4.794945500000001</v>
      </c>
      <c r="E11" s="77">
        <v>0.0034914111322474337</v>
      </c>
      <c r="F11" s="77">
        <v>0.22611185000000003</v>
      </c>
      <c r="G11" s="77">
        <v>0.00554425807804742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82">
        <v>-0.095528163</v>
      </c>
      <c r="E12" s="79">
        <v>0.0044098695501983065</v>
      </c>
      <c r="F12" s="79">
        <v>-0.0573833907</v>
      </c>
      <c r="G12" s="79">
        <v>0.005980553831571577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18.829346</v>
      </c>
      <c r="D13" s="82">
        <v>0.0174402499</v>
      </c>
      <c r="E13" s="79">
        <v>0.002413315727342692</v>
      </c>
      <c r="F13" s="79">
        <v>-0.22330838999999997</v>
      </c>
      <c r="G13" s="79">
        <v>0.0029090460462860984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0.039355799</v>
      </c>
      <c r="E14" s="79">
        <v>0.0010158887617619451</v>
      </c>
      <c r="F14" s="79">
        <v>0.036398337999999995</v>
      </c>
      <c r="G14" s="79">
        <v>0.002818898499440186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-0.036396136</v>
      </c>
      <c r="E15" s="77">
        <v>0.0018177635436750015</v>
      </c>
      <c r="F15" s="77">
        <v>0.071621342</v>
      </c>
      <c r="G15" s="77">
        <v>0.0029134000762643187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12.5045</v>
      </c>
      <c r="D16" s="82">
        <v>-0.030232561</v>
      </c>
      <c r="E16" s="79">
        <v>0.002146159010768759</v>
      </c>
      <c r="F16" s="79">
        <v>-0.03554064999999999</v>
      </c>
      <c r="G16" s="79">
        <v>0.0008405144949675245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-0.1120000034570694</v>
      </c>
      <c r="D17" s="82">
        <v>0.11091842</v>
      </c>
      <c r="E17" s="79">
        <v>0.0013840365622324502</v>
      </c>
      <c r="F17" s="79">
        <v>-0.007505082399999999</v>
      </c>
      <c r="G17" s="79">
        <v>0.0023012925427561286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118.0009994506836</v>
      </c>
      <c r="D18" s="82">
        <v>-0.006800198790000001</v>
      </c>
      <c r="E18" s="79">
        <v>0.0017418514882794425</v>
      </c>
      <c r="F18" s="79">
        <v>0.1476343</v>
      </c>
      <c r="G18" s="79">
        <v>0.001472747405025296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-0.35199999809265137</v>
      </c>
      <c r="D19" s="86">
        <v>-0.17063281000000002</v>
      </c>
      <c r="E19" s="79">
        <v>0.0013463755008873725</v>
      </c>
      <c r="F19" s="79">
        <v>0.006908858300000001</v>
      </c>
      <c r="G19" s="79">
        <v>0.0007062809070307323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-0.0373052</v>
      </c>
      <c r="D20" s="88">
        <v>-0.0034608451000000006</v>
      </c>
      <c r="E20" s="89">
        <v>0.001241555702361814</v>
      </c>
      <c r="F20" s="89">
        <v>0.0014710185400000002</v>
      </c>
      <c r="G20" s="89">
        <v>0.001123897213217911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0.8587694000000001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-0.23208176432952746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-3.7585349999999993</v>
      </c>
      <c r="I25" s="101" t="s">
        <v>49</v>
      </c>
      <c r="J25" s="102"/>
      <c r="K25" s="101"/>
      <c r="L25" s="104">
        <v>4.800273837676418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0.8643074439823937</v>
      </c>
      <c r="I26" s="106" t="s">
        <v>53</v>
      </c>
      <c r="J26" s="107"/>
      <c r="K26" s="106"/>
      <c r="L26" s="109">
        <v>0.08033862922412517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HCMQAP031_pos4ap2res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56</v>
      </c>
      <c r="E2" s="52"/>
      <c r="F2" s="52"/>
      <c r="G2" s="52"/>
      <c r="H2" s="52"/>
      <c r="I2" s="52"/>
      <c r="J2" s="53"/>
      <c r="K2" s="54">
        <v>1.3684893E-05</v>
      </c>
      <c r="L2" s="54">
        <v>2.8833066293062166E-07</v>
      </c>
      <c r="M2" s="54">
        <v>0.0001507858</v>
      </c>
      <c r="N2" s="55">
        <v>1.4521607006385658E-07</v>
      </c>
    </row>
    <row r="3" spans="1:14" ht="15" customHeight="1">
      <c r="A3" s="56" t="s">
        <v>16</v>
      </c>
      <c r="B3" s="57">
        <v>2</v>
      </c>
      <c r="D3" s="51" t="s">
        <v>57</v>
      </c>
      <c r="E3" s="52"/>
      <c r="F3" s="52"/>
      <c r="G3" s="52"/>
      <c r="H3" s="52"/>
      <c r="I3" s="52"/>
      <c r="J3" s="53"/>
      <c r="K3" s="54">
        <v>-3.0869103E-05</v>
      </c>
      <c r="L3" s="54">
        <v>3.2937114397856007E-07</v>
      </c>
      <c r="M3" s="54">
        <v>9.72148E-06</v>
      </c>
      <c r="N3" s="55">
        <v>1.9286417655957855E-07</v>
      </c>
    </row>
    <row r="4" spans="1:14" ht="15" customHeight="1">
      <c r="A4" s="56" t="s">
        <v>17</v>
      </c>
      <c r="B4" s="57">
        <v>2</v>
      </c>
      <c r="D4" s="51" t="s">
        <v>58</v>
      </c>
      <c r="E4" s="52"/>
      <c r="F4" s="52"/>
      <c r="G4" s="52"/>
      <c r="H4" s="52"/>
      <c r="I4" s="52"/>
      <c r="J4" s="53"/>
      <c r="K4" s="54">
        <v>-0.00209782170735381</v>
      </c>
      <c r="L4" s="54">
        <v>2.8412109283840754E-05</v>
      </c>
      <c r="M4" s="54">
        <v>4.434230114778294E-08</v>
      </c>
      <c r="N4" s="55">
        <v>-6.7713982</v>
      </c>
    </row>
    <row r="5" spans="1:14" ht="15" customHeight="1" thickBot="1">
      <c r="A5" t="s">
        <v>18</v>
      </c>
      <c r="B5" s="58">
        <v>37715.41491898148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1569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60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61</v>
      </c>
      <c r="E7" s="73" t="s">
        <v>62</v>
      </c>
      <c r="F7" s="74" t="s">
        <v>63</v>
      </c>
      <c r="G7" s="73" t="s">
        <v>64</v>
      </c>
      <c r="H7" s="75"/>
      <c r="I7" s="170" t="s">
        <v>24</v>
      </c>
      <c r="J7" s="171"/>
      <c r="K7" s="170" t="s">
        <v>25</v>
      </c>
      <c r="L7" s="171"/>
      <c r="M7" s="170" t="s">
        <v>26</v>
      </c>
      <c r="N7" s="172"/>
    </row>
    <row r="8" spans="1:14" ht="15" customHeight="1">
      <c r="A8" s="56" t="s">
        <v>27</v>
      </c>
      <c r="B8" s="71" t="s">
        <v>28</v>
      </c>
      <c r="D8" s="76">
        <v>-1.1263436700000002</v>
      </c>
      <c r="E8" s="77">
        <v>0.028949435751797974</v>
      </c>
      <c r="F8" s="114">
        <v>7.8282203</v>
      </c>
      <c r="G8" s="77">
        <v>0.01959629006137547</v>
      </c>
      <c r="H8" s="78">
        <v>3</v>
      </c>
      <c r="I8" s="79">
        <v>0</v>
      </c>
      <c r="J8" s="79">
        <v>0</v>
      </c>
      <c r="K8" s="79">
        <v>2</v>
      </c>
      <c r="L8" s="79">
        <v>2</v>
      </c>
      <c r="M8" s="79">
        <v>1</v>
      </c>
      <c r="N8" s="80">
        <v>1</v>
      </c>
    </row>
    <row r="9" spans="1:14" ht="15" customHeight="1">
      <c r="A9" s="56" t="s">
        <v>29</v>
      </c>
      <c r="B9" s="81">
        <v>0.017</v>
      </c>
      <c r="D9" s="86">
        <v>-4.7487629</v>
      </c>
      <c r="E9" s="79">
        <v>0.022528646509325234</v>
      </c>
      <c r="F9" s="79">
        <v>1.19376646</v>
      </c>
      <c r="G9" s="79">
        <v>0.044321081060971386</v>
      </c>
      <c r="H9" s="78">
        <v>4</v>
      </c>
      <c r="I9" s="79">
        <v>0</v>
      </c>
      <c r="J9" s="79">
        <v>0</v>
      </c>
      <c r="K9" s="79">
        <v>0.5</v>
      </c>
      <c r="L9" s="79">
        <v>0.5</v>
      </c>
      <c r="M9" s="79">
        <v>0.7</v>
      </c>
      <c r="N9" s="80">
        <v>0.7</v>
      </c>
    </row>
    <row r="10" spans="1:14" ht="15" customHeight="1">
      <c r="A10" s="56" t="s">
        <v>30</v>
      </c>
      <c r="B10" s="71" t="s">
        <v>31</v>
      </c>
      <c r="D10" s="82">
        <v>-0.22681513</v>
      </c>
      <c r="E10" s="79">
        <v>0.031773455449126076</v>
      </c>
      <c r="F10" s="85">
        <v>-12.171800999999999</v>
      </c>
      <c r="G10" s="79">
        <v>0.012932155040137215</v>
      </c>
      <c r="H10" s="78">
        <v>5</v>
      </c>
      <c r="I10" s="79">
        <v>0</v>
      </c>
      <c r="J10" s="79">
        <v>0</v>
      </c>
      <c r="K10" s="79">
        <v>0.5</v>
      </c>
      <c r="L10" s="79">
        <v>0.5</v>
      </c>
      <c r="M10" s="79">
        <v>0.6</v>
      </c>
      <c r="N10" s="80">
        <v>0.6</v>
      </c>
    </row>
    <row r="11" spans="1:14" ht="15" customHeight="1">
      <c r="A11" s="56" t="s">
        <v>32</v>
      </c>
      <c r="B11" s="57">
        <v>5</v>
      </c>
      <c r="D11" s="115">
        <v>15.557820000000001</v>
      </c>
      <c r="E11" s="77">
        <v>0.007891184319697672</v>
      </c>
      <c r="F11" s="114">
        <v>2.1906980999999996</v>
      </c>
      <c r="G11" s="77">
        <v>0.0163717727610808</v>
      </c>
      <c r="H11" s="78">
        <v>6</v>
      </c>
      <c r="I11" s="79">
        <v>3.925</v>
      </c>
      <c r="J11" s="79">
        <v>0</v>
      </c>
      <c r="K11" s="79">
        <v>1</v>
      </c>
      <c r="L11" s="79">
        <v>0.3</v>
      </c>
      <c r="M11" s="79">
        <v>0.5</v>
      </c>
      <c r="N11" s="80">
        <v>0.5</v>
      </c>
    </row>
    <row r="12" spans="1:14" ht="15" customHeight="1">
      <c r="A12" s="56" t="s">
        <v>33</v>
      </c>
      <c r="B12" s="83">
        <v>0.7499</v>
      </c>
      <c r="D12" s="116">
        <v>-0.59893794</v>
      </c>
      <c r="E12" s="79">
        <v>0.006092628417807455</v>
      </c>
      <c r="F12" s="79">
        <v>0.48430640999999996</v>
      </c>
      <c r="G12" s="79">
        <v>0.007396542783859938</v>
      </c>
      <c r="H12" s="78">
        <v>7</v>
      </c>
      <c r="I12" s="79">
        <v>0</v>
      </c>
      <c r="J12" s="79">
        <v>0</v>
      </c>
      <c r="K12" s="79">
        <v>0.15</v>
      </c>
      <c r="L12" s="79">
        <v>0.15</v>
      </c>
      <c r="M12" s="79">
        <v>0.15</v>
      </c>
      <c r="N12" s="80">
        <v>0.15</v>
      </c>
    </row>
    <row r="13" spans="1:14" ht="15" customHeight="1">
      <c r="A13" s="56" t="s">
        <v>34</v>
      </c>
      <c r="B13" s="81">
        <v>18.838502</v>
      </c>
      <c r="D13" s="82">
        <v>0.154750832</v>
      </c>
      <c r="E13" s="79">
        <v>0.005695029078125803</v>
      </c>
      <c r="F13" s="85">
        <v>-0.4393471</v>
      </c>
      <c r="G13" s="79">
        <v>0.0029332178896184905</v>
      </c>
      <c r="H13" s="78">
        <v>8</v>
      </c>
      <c r="I13" s="79">
        <v>0</v>
      </c>
      <c r="J13" s="79">
        <v>0</v>
      </c>
      <c r="K13" s="79">
        <v>0.1</v>
      </c>
      <c r="L13" s="79">
        <v>0.1</v>
      </c>
      <c r="M13" s="79">
        <v>0.1</v>
      </c>
      <c r="N13" s="80">
        <v>0.1</v>
      </c>
    </row>
    <row r="14" spans="1:14" ht="15" customHeight="1">
      <c r="A14" s="49" t="s">
        <v>35</v>
      </c>
      <c r="B14" s="84">
        <v>12.5</v>
      </c>
      <c r="D14" s="82">
        <v>0.36464968999999997</v>
      </c>
      <c r="E14" s="79">
        <v>0.0035096196351468555</v>
      </c>
      <c r="F14" s="79">
        <v>0.34121235</v>
      </c>
      <c r="G14" s="79">
        <v>0.004249049549605191</v>
      </c>
      <c r="H14" s="78">
        <v>9</v>
      </c>
      <c r="I14" s="79">
        <v>0</v>
      </c>
      <c r="J14" s="79">
        <v>0</v>
      </c>
      <c r="K14" s="79">
        <v>0.1</v>
      </c>
      <c r="L14" s="79">
        <v>0.1</v>
      </c>
      <c r="M14" s="79">
        <v>0.1</v>
      </c>
      <c r="N14" s="80">
        <v>0.1</v>
      </c>
    </row>
    <row r="15" spans="1:14" ht="15" customHeight="1">
      <c r="A15" s="56" t="s">
        <v>36</v>
      </c>
      <c r="B15" s="81">
        <v>0</v>
      </c>
      <c r="D15" s="76">
        <v>-0.30826395</v>
      </c>
      <c r="E15" s="77">
        <v>0.004906655894087132</v>
      </c>
      <c r="F15" s="77">
        <v>0.3201063599999999</v>
      </c>
      <c r="G15" s="77">
        <v>0.002462193547110185</v>
      </c>
      <c r="H15" s="78">
        <v>10</v>
      </c>
      <c r="I15" s="79">
        <v>-0.26</v>
      </c>
      <c r="J15" s="79">
        <v>0</v>
      </c>
      <c r="K15" s="79">
        <v>0.2</v>
      </c>
      <c r="L15" s="79">
        <v>0.1</v>
      </c>
      <c r="M15" s="79">
        <v>0.3</v>
      </c>
      <c r="N15" s="80">
        <v>0.3</v>
      </c>
    </row>
    <row r="16" spans="1:14" ht="15" customHeight="1">
      <c r="A16" s="56" t="s">
        <v>37</v>
      </c>
      <c r="B16" s="81">
        <v>12.504700000000001</v>
      </c>
      <c r="D16" s="82">
        <v>-0.07816847200000002</v>
      </c>
      <c r="E16" s="79">
        <v>0.0034661729971027185</v>
      </c>
      <c r="F16" s="79">
        <v>-0.046503631999999996</v>
      </c>
      <c r="G16" s="79">
        <v>0.006196858604974504</v>
      </c>
      <c r="H16" s="78">
        <v>11</v>
      </c>
      <c r="I16" s="79">
        <v>0</v>
      </c>
      <c r="J16" s="79">
        <v>0</v>
      </c>
      <c r="K16" s="79">
        <v>0</v>
      </c>
      <c r="L16" s="79">
        <v>0</v>
      </c>
      <c r="M16" s="79">
        <v>0.05</v>
      </c>
      <c r="N16" s="80">
        <v>0.05</v>
      </c>
    </row>
    <row r="17" spans="1:14" ht="15" customHeight="1">
      <c r="A17" s="56" t="s">
        <v>38</v>
      </c>
      <c r="B17" s="81">
        <v>0.30799999833106995</v>
      </c>
      <c r="D17" s="86">
        <v>0.17275822999999998</v>
      </c>
      <c r="E17" s="79">
        <v>0.0038188581514117647</v>
      </c>
      <c r="F17" s="79">
        <v>0.0004887829999999996</v>
      </c>
      <c r="G17" s="79">
        <v>0.003455730082024058</v>
      </c>
      <c r="H17" s="78">
        <v>12</v>
      </c>
      <c r="I17" s="79">
        <v>0</v>
      </c>
      <c r="J17" s="79">
        <v>0</v>
      </c>
      <c r="K17" s="79">
        <v>0</v>
      </c>
      <c r="L17" s="79">
        <v>0</v>
      </c>
      <c r="M17" s="79">
        <v>0.05</v>
      </c>
      <c r="N17" s="80">
        <v>0.05</v>
      </c>
    </row>
    <row r="18" spans="1:14" ht="15" customHeight="1">
      <c r="A18" s="56" t="s">
        <v>39</v>
      </c>
      <c r="B18" s="81">
        <v>10.680999755859375</v>
      </c>
      <c r="D18" s="82">
        <v>-0.028098288</v>
      </c>
      <c r="E18" s="79">
        <v>0.002341513248992207</v>
      </c>
      <c r="F18" s="85">
        <v>0.16730717</v>
      </c>
      <c r="G18" s="79">
        <v>0.0011286558034226107</v>
      </c>
      <c r="H18" s="78">
        <v>13</v>
      </c>
      <c r="I18" s="79">
        <v>0</v>
      </c>
      <c r="J18" s="79">
        <v>0</v>
      </c>
      <c r="K18" s="79">
        <v>0</v>
      </c>
      <c r="L18" s="79">
        <v>0</v>
      </c>
      <c r="M18" s="79">
        <v>0.05</v>
      </c>
      <c r="N18" s="80">
        <v>0.05</v>
      </c>
    </row>
    <row r="19" spans="1:14" ht="15" customHeight="1">
      <c r="A19" s="56" t="s">
        <v>40</v>
      </c>
      <c r="B19" s="81">
        <v>0.017999999225139618</v>
      </c>
      <c r="D19" s="82">
        <v>-0.13652459</v>
      </c>
      <c r="E19" s="79">
        <v>0.0013859239435868175</v>
      </c>
      <c r="F19" s="79">
        <v>-0.023966226</v>
      </c>
      <c r="G19" s="79">
        <v>0.0010956678473853087</v>
      </c>
      <c r="H19" s="78">
        <v>14</v>
      </c>
      <c r="I19" s="79">
        <v>0</v>
      </c>
      <c r="J19" s="79">
        <v>0</v>
      </c>
      <c r="K19" s="79">
        <v>0</v>
      </c>
      <c r="L19" s="79">
        <v>0</v>
      </c>
      <c r="M19" s="79">
        <v>0.05</v>
      </c>
      <c r="N19" s="80">
        <v>0.05</v>
      </c>
    </row>
    <row r="20" spans="1:14" ht="15" customHeight="1" thickBot="1">
      <c r="A20" s="56" t="s">
        <v>41</v>
      </c>
      <c r="B20" s="87">
        <v>0.09432290000000002</v>
      </c>
      <c r="D20" s="88">
        <v>-0.00395234006</v>
      </c>
      <c r="E20" s="89">
        <v>0.0012416806554169698</v>
      </c>
      <c r="F20" s="89">
        <v>0.0010176390099999998</v>
      </c>
      <c r="G20" s="89">
        <v>0.001706268398751773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6" t="s">
        <v>42</v>
      </c>
      <c r="B21" s="87">
        <v>1.2231852</v>
      </c>
      <c r="F21" s="3" t="s">
        <v>65</v>
      </c>
    </row>
    <row r="22" spans="1:6" ht="15" customHeight="1">
      <c r="A22" s="56" t="s">
        <v>43</v>
      </c>
      <c r="B22" s="71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-0.38797286596914304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4" t="s">
        <v>47</v>
      </c>
      <c r="B25" s="45">
        <v>10</v>
      </c>
      <c r="E25" s="100" t="s">
        <v>48</v>
      </c>
      <c r="F25" s="101"/>
      <c r="G25" s="102"/>
      <c r="H25" s="103">
        <v>-2.0980141</v>
      </c>
      <c r="I25" s="101" t="s">
        <v>49</v>
      </c>
      <c r="J25" s="102"/>
      <c r="K25" s="101"/>
      <c r="L25" s="104">
        <v>15.711299160723268</v>
      </c>
    </row>
    <row r="26" spans="1:12" ht="18" customHeight="1" thickBot="1">
      <c r="A26" s="56" t="s">
        <v>50</v>
      </c>
      <c r="B26" s="57" t="s">
        <v>51</v>
      </c>
      <c r="E26" s="105" t="s">
        <v>52</v>
      </c>
      <c r="F26" s="106"/>
      <c r="G26" s="107"/>
      <c r="H26" s="108">
        <v>7.908835763137401</v>
      </c>
      <c r="I26" s="106" t="s">
        <v>53</v>
      </c>
      <c r="J26" s="107"/>
      <c r="K26" s="106"/>
      <c r="L26" s="109">
        <v>0.44440380801929685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HCMQAP031_pos5ap2res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118</v>
      </c>
      <c r="B1" s="132" t="s">
        <v>68</v>
      </c>
      <c r="C1" s="122" t="s">
        <v>72</v>
      </c>
      <c r="D1" s="122" t="s">
        <v>74</v>
      </c>
      <c r="E1" s="122" t="s">
        <v>76</v>
      </c>
      <c r="F1" s="129" t="s">
        <v>79</v>
      </c>
      <c r="G1" s="165" t="s">
        <v>119</v>
      </c>
    </row>
    <row r="2" spans="1:7" ht="13.5" thickBot="1">
      <c r="A2" s="141" t="s">
        <v>88</v>
      </c>
      <c r="B2" s="133">
        <v>-2.2469682</v>
      </c>
      <c r="C2" s="124">
        <v>-3.7591633</v>
      </c>
      <c r="D2" s="124">
        <v>-3.7592753</v>
      </c>
      <c r="E2" s="124">
        <v>-3.7585349999999993</v>
      </c>
      <c r="F2" s="130">
        <v>-2.0980141</v>
      </c>
      <c r="G2" s="166">
        <v>3.1165023023757015</v>
      </c>
    </row>
    <row r="3" spans="1:7" ht="14.25" thickBot="1" thickTop="1">
      <c r="A3" s="149" t="s">
        <v>87</v>
      </c>
      <c r="B3" s="150" t="s">
        <v>82</v>
      </c>
      <c r="C3" s="151" t="s">
        <v>83</v>
      </c>
      <c r="D3" s="151" t="s">
        <v>84</v>
      </c>
      <c r="E3" s="151" t="s">
        <v>85</v>
      </c>
      <c r="F3" s="152" t="s">
        <v>86</v>
      </c>
      <c r="G3" s="160" t="s">
        <v>120</v>
      </c>
    </row>
    <row r="4" spans="1:7" ht="12.75">
      <c r="A4" s="146" t="s">
        <v>89</v>
      </c>
      <c r="B4" s="147">
        <v>0.83694302</v>
      </c>
      <c r="C4" s="148">
        <v>-1.894521</v>
      </c>
      <c r="D4" s="148">
        <v>-1.9841837000000002</v>
      </c>
      <c r="E4" s="148">
        <v>-0.77192888</v>
      </c>
      <c r="F4" s="153">
        <v>-1.1263436700000002</v>
      </c>
      <c r="G4" s="161">
        <v>-1.149966685752614</v>
      </c>
    </row>
    <row r="5" spans="1:7" ht="12.75">
      <c r="A5" s="141" t="s">
        <v>91</v>
      </c>
      <c r="B5" s="135">
        <v>0.06501972699999999</v>
      </c>
      <c r="C5" s="119">
        <v>-0.30196812000000006</v>
      </c>
      <c r="D5" s="119">
        <v>-0.99523805</v>
      </c>
      <c r="E5" s="119">
        <v>-0.6248033900000001</v>
      </c>
      <c r="F5" s="154">
        <v>-4.7487629</v>
      </c>
      <c r="G5" s="162">
        <v>-1.0908839504346584</v>
      </c>
    </row>
    <row r="6" spans="1:7" ht="12.75">
      <c r="A6" s="141" t="s">
        <v>93</v>
      </c>
      <c r="B6" s="135">
        <v>-1.445937</v>
      </c>
      <c r="C6" s="119">
        <v>-0.030379056999999998</v>
      </c>
      <c r="D6" s="119">
        <v>-0.40643146</v>
      </c>
      <c r="E6" s="119">
        <v>0.33206439000000004</v>
      </c>
      <c r="F6" s="155">
        <v>-0.22681513</v>
      </c>
      <c r="G6" s="162">
        <v>-0.26365762252932934</v>
      </c>
    </row>
    <row r="7" spans="1:7" ht="12.75">
      <c r="A7" s="141" t="s">
        <v>95</v>
      </c>
      <c r="B7" s="134">
        <v>4.350944700000001</v>
      </c>
      <c r="C7" s="118">
        <v>4.9301928</v>
      </c>
      <c r="D7" s="118">
        <v>5.1078573</v>
      </c>
      <c r="E7" s="118">
        <v>4.794945500000001</v>
      </c>
      <c r="F7" s="156">
        <v>15.557820000000001</v>
      </c>
      <c r="G7" s="163">
        <v>6.28437135777998</v>
      </c>
    </row>
    <row r="8" spans="1:7" ht="12.75">
      <c r="A8" s="141" t="s">
        <v>97</v>
      </c>
      <c r="B8" s="135">
        <v>-0.06823340820000001</v>
      </c>
      <c r="C8" s="119">
        <v>0.0152211339</v>
      </c>
      <c r="D8" s="119">
        <v>0.024172041899999996</v>
      </c>
      <c r="E8" s="119">
        <v>-0.095528163</v>
      </c>
      <c r="F8" s="157">
        <v>-0.59893794</v>
      </c>
      <c r="G8" s="162">
        <v>-0.10375502325305357</v>
      </c>
    </row>
    <row r="9" spans="1:7" ht="12.75">
      <c r="A9" s="141" t="s">
        <v>99</v>
      </c>
      <c r="B9" s="135">
        <v>0.21389418999999998</v>
      </c>
      <c r="C9" s="119">
        <v>0.017299011000000003</v>
      </c>
      <c r="D9" s="119">
        <v>-0.044179235</v>
      </c>
      <c r="E9" s="119">
        <v>0.0174402499</v>
      </c>
      <c r="F9" s="155">
        <v>0.154750832</v>
      </c>
      <c r="G9" s="162">
        <v>0.049275555863301755</v>
      </c>
    </row>
    <row r="10" spans="1:7" ht="12.75">
      <c r="A10" s="141" t="s">
        <v>101</v>
      </c>
      <c r="B10" s="135">
        <v>0.22147025999999997</v>
      </c>
      <c r="C10" s="119">
        <v>-0.006419034000000001</v>
      </c>
      <c r="D10" s="119">
        <v>0.005082102000000001</v>
      </c>
      <c r="E10" s="119">
        <v>0.039355799</v>
      </c>
      <c r="F10" s="155">
        <v>0.36464968999999997</v>
      </c>
      <c r="G10" s="162">
        <v>0.08997412379888067</v>
      </c>
    </row>
    <row r="11" spans="1:7" ht="12.75">
      <c r="A11" s="141" t="s">
        <v>103</v>
      </c>
      <c r="B11" s="134">
        <v>-0.39950609000000004</v>
      </c>
      <c r="C11" s="118">
        <v>-0.068174234</v>
      </c>
      <c r="D11" s="118">
        <v>-0.0009417242</v>
      </c>
      <c r="E11" s="118">
        <v>-0.036396136</v>
      </c>
      <c r="F11" s="158">
        <v>-0.30826395</v>
      </c>
      <c r="G11" s="162">
        <v>-0.124250384266011</v>
      </c>
    </row>
    <row r="12" spans="1:7" ht="12.75">
      <c r="A12" s="141" t="s">
        <v>105</v>
      </c>
      <c r="B12" s="135">
        <v>-0.095417349</v>
      </c>
      <c r="C12" s="119">
        <v>-0.00997724758</v>
      </c>
      <c r="D12" s="119">
        <v>-0.040770326</v>
      </c>
      <c r="E12" s="119">
        <v>-0.030232561</v>
      </c>
      <c r="F12" s="155">
        <v>-0.07816847200000002</v>
      </c>
      <c r="G12" s="162">
        <v>-0.04370780655342841</v>
      </c>
    </row>
    <row r="13" spans="1:7" ht="12.75">
      <c r="A13" s="141" t="s">
        <v>107</v>
      </c>
      <c r="B13" s="136">
        <v>0.16603262000000002</v>
      </c>
      <c r="C13" s="119">
        <v>0.11117689999999998</v>
      </c>
      <c r="D13" s="119">
        <v>0.12244211</v>
      </c>
      <c r="E13" s="119">
        <v>0.11091842</v>
      </c>
      <c r="F13" s="154">
        <v>0.17275822999999998</v>
      </c>
      <c r="G13" s="163">
        <v>0.1299860093408073</v>
      </c>
    </row>
    <row r="14" spans="1:7" ht="12.75">
      <c r="A14" s="141" t="s">
        <v>109</v>
      </c>
      <c r="B14" s="135">
        <v>0.06835169299999999</v>
      </c>
      <c r="C14" s="119">
        <v>0.023282491</v>
      </c>
      <c r="D14" s="119">
        <v>0.052341808999999996</v>
      </c>
      <c r="E14" s="119">
        <v>-0.006800198790000001</v>
      </c>
      <c r="F14" s="155">
        <v>-0.028098288</v>
      </c>
      <c r="G14" s="162">
        <v>0.02261974420558486</v>
      </c>
    </row>
    <row r="15" spans="1:7" ht="12.75">
      <c r="A15" s="141" t="s">
        <v>111</v>
      </c>
      <c r="B15" s="136">
        <v>-0.18088945</v>
      </c>
      <c r="C15" s="120">
        <v>-0.16774041</v>
      </c>
      <c r="D15" s="120">
        <v>-0.17331718</v>
      </c>
      <c r="E15" s="120">
        <v>-0.17063281000000002</v>
      </c>
      <c r="F15" s="155">
        <v>-0.13652459</v>
      </c>
      <c r="G15" s="162">
        <v>-0.1674773215980059</v>
      </c>
    </row>
    <row r="16" spans="1:7" ht="12.75">
      <c r="A16" s="141" t="s">
        <v>113</v>
      </c>
      <c r="B16" s="135">
        <v>-0.0046700339</v>
      </c>
      <c r="C16" s="119">
        <v>-0.0076394163</v>
      </c>
      <c r="D16" s="119">
        <v>-0.00536184813</v>
      </c>
      <c r="E16" s="119">
        <v>-0.0034608451000000006</v>
      </c>
      <c r="F16" s="155">
        <v>-0.00395234006</v>
      </c>
      <c r="G16" s="162">
        <v>-0.005163736693423089</v>
      </c>
    </row>
    <row r="17" spans="1:7" ht="12.75">
      <c r="A17" s="141" t="s">
        <v>90</v>
      </c>
      <c r="B17" s="134">
        <v>2.0468382999999997</v>
      </c>
      <c r="C17" s="118">
        <v>0.9798030299999999</v>
      </c>
      <c r="D17" s="118">
        <v>-1.2488656</v>
      </c>
      <c r="E17" s="118">
        <v>-0.38878421</v>
      </c>
      <c r="F17" s="156">
        <v>7.8282203</v>
      </c>
      <c r="G17" s="162">
        <v>1.1874344150287262</v>
      </c>
    </row>
    <row r="18" spans="1:7" ht="12.75">
      <c r="A18" s="141" t="s">
        <v>92</v>
      </c>
      <c r="B18" s="135">
        <v>-2.0282362</v>
      </c>
      <c r="C18" s="119">
        <v>-2.4787835</v>
      </c>
      <c r="D18" s="119">
        <v>-1.3665395</v>
      </c>
      <c r="E18" s="119">
        <v>-1.6168059</v>
      </c>
      <c r="F18" s="155">
        <v>1.19376646</v>
      </c>
      <c r="G18" s="162">
        <v>-1.4457226250605502</v>
      </c>
    </row>
    <row r="19" spans="1:7" ht="12.75">
      <c r="A19" s="141" t="s">
        <v>94</v>
      </c>
      <c r="B19" s="135">
        <v>-2.1151776</v>
      </c>
      <c r="C19" s="119">
        <v>-2.2414707</v>
      </c>
      <c r="D19" s="120">
        <v>-3.4382661999999997</v>
      </c>
      <c r="E19" s="120">
        <v>-2.3962638000000003</v>
      </c>
      <c r="F19" s="154">
        <v>-12.171800999999999</v>
      </c>
      <c r="G19" s="163">
        <v>-3.8821791758117548</v>
      </c>
    </row>
    <row r="20" spans="1:7" ht="12.75">
      <c r="A20" s="141" t="s">
        <v>96</v>
      </c>
      <c r="B20" s="134">
        <v>0.34702462</v>
      </c>
      <c r="C20" s="118">
        <v>0.29911604</v>
      </c>
      <c r="D20" s="118">
        <v>0.201692254</v>
      </c>
      <c r="E20" s="118">
        <v>0.22611185000000003</v>
      </c>
      <c r="F20" s="156">
        <v>2.1906980999999996</v>
      </c>
      <c r="G20" s="162">
        <v>0.5190362135904443</v>
      </c>
    </row>
    <row r="21" spans="1:7" ht="12.75">
      <c r="A21" s="141" t="s">
        <v>98</v>
      </c>
      <c r="B21" s="135">
        <v>0.25044917</v>
      </c>
      <c r="C21" s="119">
        <v>0.18292981</v>
      </c>
      <c r="D21" s="119">
        <v>0.15304558</v>
      </c>
      <c r="E21" s="119">
        <v>-0.0573833907</v>
      </c>
      <c r="F21" s="155">
        <v>0.48430640999999996</v>
      </c>
      <c r="G21" s="162">
        <v>0.1681069277719762</v>
      </c>
    </row>
    <row r="22" spans="1:7" ht="12.75">
      <c r="A22" s="141" t="s">
        <v>100</v>
      </c>
      <c r="B22" s="135">
        <v>-0.38230935</v>
      </c>
      <c r="C22" s="119">
        <v>-0.23057809</v>
      </c>
      <c r="D22" s="119">
        <v>-0.17632272000000002</v>
      </c>
      <c r="E22" s="119">
        <v>-0.22330838999999997</v>
      </c>
      <c r="F22" s="154">
        <v>-0.4393471</v>
      </c>
      <c r="G22" s="162">
        <v>-0.26563460610283396</v>
      </c>
    </row>
    <row r="23" spans="1:7" ht="12.75">
      <c r="A23" s="141" t="s">
        <v>102</v>
      </c>
      <c r="B23" s="136">
        <v>0.4882034300000001</v>
      </c>
      <c r="C23" s="119">
        <v>0.083373614</v>
      </c>
      <c r="D23" s="119">
        <v>0.027244634</v>
      </c>
      <c r="E23" s="119">
        <v>0.036398337999999995</v>
      </c>
      <c r="F23" s="155">
        <v>0.34121235</v>
      </c>
      <c r="G23" s="162">
        <v>0.15142056831954043</v>
      </c>
    </row>
    <row r="24" spans="1:7" ht="12.75">
      <c r="A24" s="141" t="s">
        <v>104</v>
      </c>
      <c r="B24" s="134">
        <v>0.083913035</v>
      </c>
      <c r="C24" s="118">
        <v>0.018458656500000004</v>
      </c>
      <c r="D24" s="118">
        <v>0.03468331</v>
      </c>
      <c r="E24" s="118">
        <v>0.071621342</v>
      </c>
      <c r="F24" s="158">
        <v>0.3201063599999999</v>
      </c>
      <c r="G24" s="162">
        <v>0.08507911056972592</v>
      </c>
    </row>
    <row r="25" spans="1:7" ht="12.75">
      <c r="A25" s="141" t="s">
        <v>106</v>
      </c>
      <c r="B25" s="135">
        <v>-0.043265980999999995</v>
      </c>
      <c r="C25" s="119">
        <v>-0.0145498822</v>
      </c>
      <c r="D25" s="119">
        <v>0.0162038573</v>
      </c>
      <c r="E25" s="119">
        <v>-0.03554064999999999</v>
      </c>
      <c r="F25" s="155">
        <v>-0.046503631999999996</v>
      </c>
      <c r="G25" s="162">
        <v>-0.0206212308349119</v>
      </c>
    </row>
    <row r="26" spans="1:7" ht="12.75">
      <c r="A26" s="141" t="s">
        <v>108</v>
      </c>
      <c r="B26" s="135">
        <v>-0.14199758999999998</v>
      </c>
      <c r="C26" s="119">
        <v>-0.057586541000000005</v>
      </c>
      <c r="D26" s="119">
        <v>-0.099523965</v>
      </c>
      <c r="E26" s="119">
        <v>-0.007505082399999999</v>
      </c>
      <c r="F26" s="155">
        <v>0.0004887829999999996</v>
      </c>
      <c r="G26" s="162">
        <v>-0.059970845606009654</v>
      </c>
    </row>
    <row r="27" spans="1:7" ht="12.75">
      <c r="A27" s="141" t="s">
        <v>110</v>
      </c>
      <c r="B27" s="136">
        <v>0.19668278999999997</v>
      </c>
      <c r="C27" s="119">
        <v>0.14601468</v>
      </c>
      <c r="D27" s="120">
        <v>0.16628043999999997</v>
      </c>
      <c r="E27" s="119">
        <v>0.1476343</v>
      </c>
      <c r="F27" s="154">
        <v>0.16730717</v>
      </c>
      <c r="G27" s="163">
        <v>0.1614284698717688</v>
      </c>
    </row>
    <row r="28" spans="1:7" ht="12.75">
      <c r="A28" s="141" t="s">
        <v>112</v>
      </c>
      <c r="B28" s="135">
        <v>-0.0034494253000000004</v>
      </c>
      <c r="C28" s="119">
        <v>0.005993320499999999</v>
      </c>
      <c r="D28" s="119">
        <v>0.008345284599999999</v>
      </c>
      <c r="E28" s="119">
        <v>0.006908858300000001</v>
      </c>
      <c r="F28" s="155">
        <v>-0.023966226</v>
      </c>
      <c r="G28" s="162">
        <v>0.0013978434952832289</v>
      </c>
    </row>
    <row r="29" spans="1:7" ht="13.5" thickBot="1">
      <c r="A29" s="142" t="s">
        <v>114</v>
      </c>
      <c r="B29" s="137">
        <v>0.00018610859000000002</v>
      </c>
      <c r="C29" s="121">
        <v>0.0038340209</v>
      </c>
      <c r="D29" s="121">
        <v>0.0006137028999999999</v>
      </c>
      <c r="E29" s="121">
        <v>0.0014710185400000002</v>
      </c>
      <c r="F29" s="159">
        <v>0.0010176390099999998</v>
      </c>
      <c r="G29" s="164">
        <v>0.00158762863718154</v>
      </c>
    </row>
    <row r="30" spans="1:7" ht="13.5" thickTop="1">
      <c r="A30" s="143" t="s">
        <v>115</v>
      </c>
      <c r="B30" s="138">
        <v>0.18254698862677818</v>
      </c>
      <c r="C30" s="127">
        <v>0.021765378677675955</v>
      </c>
      <c r="D30" s="127">
        <v>-0.14549178282334743</v>
      </c>
      <c r="E30" s="127">
        <v>-0.23208176432952746</v>
      </c>
      <c r="F30" s="123">
        <v>-0.38797286596914304</v>
      </c>
      <c r="G30" s="165" t="s">
        <v>126</v>
      </c>
    </row>
    <row r="31" spans="1:7" ht="13.5" thickBot="1">
      <c r="A31" s="144" t="s">
        <v>116</v>
      </c>
      <c r="B31" s="133">
        <v>18.826294</v>
      </c>
      <c r="C31" s="124">
        <v>18.83545</v>
      </c>
      <c r="D31" s="124">
        <v>18.829346</v>
      </c>
      <c r="E31" s="124">
        <v>18.829346</v>
      </c>
      <c r="F31" s="125">
        <v>18.838502</v>
      </c>
      <c r="G31" s="167">
        <v>-209.97</v>
      </c>
    </row>
    <row r="32" spans="1:7" ht="15.75" thickBot="1" thickTop="1">
      <c r="A32" s="145" t="s">
        <v>117</v>
      </c>
      <c r="B32" s="139">
        <v>0.16349999234080315</v>
      </c>
      <c r="C32" s="128">
        <v>-0.26500000059604645</v>
      </c>
      <c r="D32" s="128">
        <v>0.26600000262260437</v>
      </c>
      <c r="E32" s="128">
        <v>-0.23200000077486038</v>
      </c>
      <c r="F32" s="126">
        <v>0.16299999877810478</v>
      </c>
      <c r="G32" s="131" t="s">
        <v>125</v>
      </c>
    </row>
    <row r="33" spans="1:7" ht="15" thickTop="1">
      <c r="A33" t="s">
        <v>121</v>
      </c>
      <c r="G33" s="32" t="s">
        <v>122</v>
      </c>
    </row>
    <row r="34" ht="14.25">
      <c r="A34" t="s">
        <v>123</v>
      </c>
    </row>
    <row r="35" spans="1:2" ht="12.75">
      <c r="A35" t="s">
        <v>124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8" bestFit="1" customWidth="1"/>
    <col min="2" max="2" width="15.66015625" style="168" bestFit="1" customWidth="1"/>
    <col min="3" max="3" width="14.83203125" style="168" bestFit="1" customWidth="1"/>
    <col min="4" max="4" width="16" style="168" bestFit="1" customWidth="1"/>
    <col min="5" max="5" width="21.33203125" style="168" bestFit="1" customWidth="1"/>
    <col min="6" max="7" width="14.83203125" style="168" bestFit="1" customWidth="1"/>
    <col min="8" max="8" width="14.16015625" style="168" bestFit="1" customWidth="1"/>
    <col min="9" max="9" width="14.83203125" style="168" bestFit="1" customWidth="1"/>
    <col min="10" max="10" width="6.33203125" style="168" bestFit="1" customWidth="1"/>
    <col min="11" max="11" width="15" style="168" bestFit="1" customWidth="1"/>
    <col min="12" max="16384" width="10.66015625" style="168" customWidth="1"/>
  </cols>
  <sheetData>
    <row r="1" spans="1:5" ht="12.75">
      <c r="A1" s="168" t="s">
        <v>127</v>
      </c>
      <c r="B1" s="168" t="s">
        <v>128</v>
      </c>
      <c r="C1" s="168" t="s">
        <v>129</v>
      </c>
      <c r="D1" s="168" t="s">
        <v>130</v>
      </c>
      <c r="E1" s="168" t="s">
        <v>131</v>
      </c>
    </row>
    <row r="3" spans="1:7" ht="12.75">
      <c r="A3" s="168" t="s">
        <v>132</v>
      </c>
      <c r="B3" s="168" t="s">
        <v>82</v>
      </c>
      <c r="C3" s="168" t="s">
        <v>83</v>
      </c>
      <c r="D3" s="168" t="s">
        <v>84</v>
      </c>
      <c r="E3" s="168" t="s">
        <v>85</v>
      </c>
      <c r="F3" s="168" t="s">
        <v>86</v>
      </c>
      <c r="G3" s="168" t="s">
        <v>133</v>
      </c>
    </row>
    <row r="4" spans="1:7" ht="12.75">
      <c r="A4" s="168" t="s">
        <v>134</v>
      </c>
      <c r="B4" s="168">
        <v>0.002246</v>
      </c>
      <c r="C4" s="168">
        <v>0.003758</v>
      </c>
      <c r="D4" s="168">
        <v>0.003758</v>
      </c>
      <c r="E4" s="168">
        <v>0.003757</v>
      </c>
      <c r="F4" s="168">
        <v>0.002097</v>
      </c>
      <c r="G4" s="168">
        <v>0.01171</v>
      </c>
    </row>
    <row r="5" spans="1:7" ht="12.75">
      <c r="A5" s="168" t="s">
        <v>135</v>
      </c>
      <c r="B5" s="168">
        <v>5.083871</v>
      </c>
      <c r="C5" s="168">
        <v>2.27237</v>
      </c>
      <c r="D5" s="168">
        <v>-0.41601</v>
      </c>
      <c r="E5" s="168">
        <v>-2.294489</v>
      </c>
      <c r="F5" s="168">
        <v>-4.674617</v>
      </c>
      <c r="G5" s="168">
        <v>-1.943294</v>
      </c>
    </row>
    <row r="6" spans="1:7" ht="12.75">
      <c r="A6" s="168" t="s">
        <v>136</v>
      </c>
      <c r="B6" s="169">
        <v>-365.6503</v>
      </c>
      <c r="C6" s="169">
        <v>-235.211</v>
      </c>
      <c r="D6" s="169">
        <v>-310.6568</v>
      </c>
      <c r="E6" s="169">
        <v>-100.2899</v>
      </c>
      <c r="F6" s="169">
        <v>-185.3894</v>
      </c>
      <c r="G6" s="169">
        <v>1108.795</v>
      </c>
    </row>
    <row r="7" spans="1:7" ht="12.75">
      <c r="A7" s="168" t="s">
        <v>137</v>
      </c>
      <c r="B7" s="169">
        <v>10000</v>
      </c>
      <c r="C7" s="169">
        <v>10000</v>
      </c>
      <c r="D7" s="169">
        <v>10000</v>
      </c>
      <c r="E7" s="169">
        <v>10000</v>
      </c>
      <c r="F7" s="169">
        <v>10000</v>
      </c>
      <c r="G7" s="169">
        <v>10000</v>
      </c>
    </row>
    <row r="8" spans="1:7" ht="12.75">
      <c r="A8" s="168" t="s">
        <v>89</v>
      </c>
      <c r="B8" s="169">
        <v>0.8701495</v>
      </c>
      <c r="C8" s="169">
        <v>-1.947179</v>
      </c>
      <c r="D8" s="169">
        <v>-2.015903</v>
      </c>
      <c r="E8" s="169">
        <v>-0.7658395</v>
      </c>
      <c r="F8" s="169">
        <v>-0.9863856</v>
      </c>
      <c r="G8" s="169">
        <v>1.159955</v>
      </c>
    </row>
    <row r="9" spans="1:7" ht="12.75">
      <c r="A9" s="168" t="s">
        <v>91</v>
      </c>
      <c r="B9" s="169">
        <v>0.09540531</v>
      </c>
      <c r="C9" s="169">
        <v>-0.3426183</v>
      </c>
      <c r="D9" s="169">
        <v>-1.047221</v>
      </c>
      <c r="E9" s="169">
        <v>-0.6979589</v>
      </c>
      <c r="F9" s="169">
        <v>-3.983102</v>
      </c>
      <c r="G9" s="169">
        <v>1.023588</v>
      </c>
    </row>
    <row r="10" spans="1:7" ht="12.75">
      <c r="A10" s="168" t="s">
        <v>138</v>
      </c>
      <c r="B10" s="169">
        <v>-1.103426</v>
      </c>
      <c r="C10" s="169">
        <v>0.02437603</v>
      </c>
      <c r="D10" s="169">
        <v>-0.2167979</v>
      </c>
      <c r="E10" s="169">
        <v>-0.02130049</v>
      </c>
      <c r="F10" s="169">
        <v>-1.120648</v>
      </c>
      <c r="G10" s="169">
        <v>3.770373</v>
      </c>
    </row>
    <row r="11" spans="1:7" ht="12.75">
      <c r="A11" s="168" t="s">
        <v>139</v>
      </c>
      <c r="B11" s="169">
        <v>4.319211</v>
      </c>
      <c r="C11" s="169">
        <v>4.932273</v>
      </c>
      <c r="D11" s="169">
        <v>5.111811</v>
      </c>
      <c r="E11" s="169">
        <v>4.80424</v>
      </c>
      <c r="F11" s="169">
        <v>15.58448</v>
      </c>
      <c r="G11" s="169">
        <v>6.287134</v>
      </c>
    </row>
    <row r="12" spans="1:7" ht="12.75">
      <c r="A12" s="168" t="s">
        <v>97</v>
      </c>
      <c r="B12" s="169">
        <v>-0.04011693</v>
      </c>
      <c r="C12" s="169">
        <v>0.0002641074</v>
      </c>
      <c r="D12" s="169">
        <v>0.01794103</v>
      </c>
      <c r="E12" s="169">
        <v>-0.1066832</v>
      </c>
      <c r="F12" s="169">
        <v>-0.541191</v>
      </c>
      <c r="G12" s="169">
        <v>0.1746288</v>
      </c>
    </row>
    <row r="13" spans="1:7" ht="12.75">
      <c r="A13" s="168" t="s">
        <v>99</v>
      </c>
      <c r="B13" s="169">
        <v>0.2153409</v>
      </c>
      <c r="C13" s="169">
        <v>0.02410853</v>
      </c>
      <c r="D13" s="169">
        <v>-0.04449616</v>
      </c>
      <c r="E13" s="169">
        <v>0.008760137</v>
      </c>
      <c r="F13" s="169">
        <v>0.08312649</v>
      </c>
      <c r="G13" s="169">
        <v>-0.0393422</v>
      </c>
    </row>
    <row r="14" spans="1:7" ht="12.75">
      <c r="A14" s="168" t="s">
        <v>101</v>
      </c>
      <c r="B14" s="169">
        <v>0.1432638</v>
      </c>
      <c r="C14" s="169">
        <v>-0.007963913</v>
      </c>
      <c r="D14" s="169">
        <v>0.006150996</v>
      </c>
      <c r="E14" s="169">
        <v>0.04682371</v>
      </c>
      <c r="F14" s="169">
        <v>0.3457749</v>
      </c>
      <c r="G14" s="169">
        <v>-0.137749</v>
      </c>
    </row>
    <row r="15" spans="1:7" ht="12.75">
      <c r="A15" s="168" t="s">
        <v>103</v>
      </c>
      <c r="B15" s="169">
        <v>-0.4095334</v>
      </c>
      <c r="C15" s="169">
        <v>-0.07019741</v>
      </c>
      <c r="D15" s="169">
        <v>-0.003689795</v>
      </c>
      <c r="E15" s="169">
        <v>-0.03126137</v>
      </c>
      <c r="F15" s="169">
        <v>-0.2854512</v>
      </c>
      <c r="G15" s="169">
        <v>-0.1225435</v>
      </c>
    </row>
    <row r="16" spans="1:7" ht="12.75">
      <c r="A16" s="168" t="s">
        <v>105</v>
      </c>
      <c r="B16" s="169">
        <v>-0.05802442</v>
      </c>
      <c r="C16" s="169">
        <v>-0.01294067</v>
      </c>
      <c r="D16" s="169">
        <v>-0.03314006</v>
      </c>
      <c r="E16" s="169">
        <v>-0.04985651</v>
      </c>
      <c r="F16" s="169">
        <v>-0.08929888</v>
      </c>
      <c r="G16" s="169">
        <v>-0.02355484</v>
      </c>
    </row>
    <row r="17" spans="1:7" ht="12.75">
      <c r="A17" s="168" t="s">
        <v>140</v>
      </c>
      <c r="B17" s="169">
        <v>0.1653005</v>
      </c>
      <c r="C17" s="169">
        <v>0.1251981</v>
      </c>
      <c r="D17" s="169">
        <v>0.1324932</v>
      </c>
      <c r="E17" s="169">
        <v>0.1191411</v>
      </c>
      <c r="F17" s="169">
        <v>0.1411062</v>
      </c>
      <c r="G17" s="169">
        <v>-0.1334022</v>
      </c>
    </row>
    <row r="18" spans="1:7" ht="12.75">
      <c r="A18" s="168" t="s">
        <v>141</v>
      </c>
      <c r="B18" s="169">
        <v>0.04523631</v>
      </c>
      <c r="C18" s="169">
        <v>0.01862825</v>
      </c>
      <c r="D18" s="169">
        <v>0.04800117</v>
      </c>
      <c r="E18" s="169">
        <v>0.007430679</v>
      </c>
      <c r="F18" s="169">
        <v>-0.01351304</v>
      </c>
      <c r="G18" s="169">
        <v>-0.1625632</v>
      </c>
    </row>
    <row r="19" spans="1:7" ht="12.75">
      <c r="A19" s="168" t="s">
        <v>111</v>
      </c>
      <c r="B19" s="169">
        <v>-0.1805019</v>
      </c>
      <c r="C19" s="169">
        <v>-0.1679499</v>
      </c>
      <c r="D19" s="169">
        <v>-0.1733397</v>
      </c>
      <c r="E19" s="169">
        <v>-0.1703844</v>
      </c>
      <c r="F19" s="169">
        <v>-0.138091</v>
      </c>
      <c r="G19" s="169">
        <v>-0.1676278</v>
      </c>
    </row>
    <row r="20" spans="1:7" ht="12.75">
      <c r="A20" s="168" t="s">
        <v>113</v>
      </c>
      <c r="B20" s="169">
        <v>-0.004568804</v>
      </c>
      <c r="C20" s="169">
        <v>-0.007712409</v>
      </c>
      <c r="D20" s="169">
        <v>-0.005397234</v>
      </c>
      <c r="E20" s="169">
        <v>-0.003373489</v>
      </c>
      <c r="F20" s="169">
        <v>-0.003613183</v>
      </c>
      <c r="G20" s="169">
        <v>0.001547991</v>
      </c>
    </row>
    <row r="21" spans="1:7" ht="12.75">
      <c r="A21" s="168" t="s">
        <v>142</v>
      </c>
      <c r="B21" s="169">
        <v>-1192.934</v>
      </c>
      <c r="C21" s="169">
        <v>-1043.701</v>
      </c>
      <c r="D21" s="169">
        <v>-1082.047</v>
      </c>
      <c r="E21" s="169">
        <v>-1059.176</v>
      </c>
      <c r="F21" s="169">
        <v>-1272.123</v>
      </c>
      <c r="G21" s="169">
        <v>-232.9732</v>
      </c>
    </row>
    <row r="22" spans="1:7" ht="12.75">
      <c r="A22" s="168" t="s">
        <v>143</v>
      </c>
      <c r="B22" s="169">
        <v>101.6809</v>
      </c>
      <c r="C22" s="169">
        <v>45.44772</v>
      </c>
      <c r="D22" s="169">
        <v>-8.320208</v>
      </c>
      <c r="E22" s="169">
        <v>-45.89011</v>
      </c>
      <c r="F22" s="169">
        <v>-93.49506</v>
      </c>
      <c r="G22" s="169">
        <v>0</v>
      </c>
    </row>
    <row r="23" spans="1:7" ht="12.75">
      <c r="A23" s="168" t="s">
        <v>90</v>
      </c>
      <c r="B23" s="169">
        <v>1.972442</v>
      </c>
      <c r="C23" s="169">
        <v>0.9680222</v>
      </c>
      <c r="D23" s="169">
        <v>-1.270126</v>
      </c>
      <c r="E23" s="169">
        <v>-0.3094</v>
      </c>
      <c r="F23" s="169">
        <v>7.620019</v>
      </c>
      <c r="G23" s="169">
        <v>1.145248</v>
      </c>
    </row>
    <row r="24" spans="1:7" ht="12.75">
      <c r="A24" s="168" t="s">
        <v>92</v>
      </c>
      <c r="B24" s="169">
        <v>-2.179418</v>
      </c>
      <c r="C24" s="169">
        <v>-2.488174</v>
      </c>
      <c r="D24" s="169">
        <v>-1.466837</v>
      </c>
      <c r="E24" s="169">
        <v>-1.478854</v>
      </c>
      <c r="F24" s="169">
        <v>1.517038</v>
      </c>
      <c r="G24" s="169">
        <v>1.417247</v>
      </c>
    </row>
    <row r="25" spans="1:7" ht="12.75">
      <c r="A25" s="168" t="s">
        <v>94</v>
      </c>
      <c r="B25" s="169">
        <v>-1.927344</v>
      </c>
      <c r="C25" s="169">
        <v>-2.398401</v>
      </c>
      <c r="D25" s="169">
        <v>-3.492823</v>
      </c>
      <c r="E25" s="169">
        <v>-2.525049</v>
      </c>
      <c r="F25" s="169">
        <v>-10.9304</v>
      </c>
      <c r="G25" s="169">
        <v>-0.3606073</v>
      </c>
    </row>
    <row r="26" spans="1:7" ht="12.75">
      <c r="A26" s="168" t="s">
        <v>96</v>
      </c>
      <c r="B26" s="169">
        <v>0.4956374</v>
      </c>
      <c r="C26" s="169">
        <v>0.3651055</v>
      </c>
      <c r="D26" s="169">
        <v>0.1935403</v>
      </c>
      <c r="E26" s="169">
        <v>0.1651981</v>
      </c>
      <c r="F26" s="169">
        <v>1.679314</v>
      </c>
      <c r="G26" s="169">
        <v>0.4710763</v>
      </c>
    </row>
    <row r="27" spans="1:7" ht="12.75">
      <c r="A27" s="168" t="s">
        <v>98</v>
      </c>
      <c r="B27" s="169">
        <v>0.227445</v>
      </c>
      <c r="C27" s="169">
        <v>0.1818651</v>
      </c>
      <c r="D27" s="169">
        <v>0.1448083</v>
      </c>
      <c r="E27" s="169">
        <v>-0.03401914</v>
      </c>
      <c r="F27" s="169">
        <v>0.532309</v>
      </c>
      <c r="G27" s="169">
        <v>0.09974312</v>
      </c>
    </row>
    <row r="28" spans="1:7" ht="12.75">
      <c r="A28" s="168" t="s">
        <v>100</v>
      </c>
      <c r="B28" s="169">
        <v>-0.3110589</v>
      </c>
      <c r="C28" s="169">
        <v>-0.2290274</v>
      </c>
      <c r="D28" s="169">
        <v>-0.1743247</v>
      </c>
      <c r="E28" s="169">
        <v>-0.2280953</v>
      </c>
      <c r="F28" s="169">
        <v>-0.4126577</v>
      </c>
      <c r="G28" s="169">
        <v>0.2521</v>
      </c>
    </row>
    <row r="29" spans="1:7" ht="12.75">
      <c r="A29" s="168" t="s">
        <v>102</v>
      </c>
      <c r="B29" s="169">
        <v>0.4713567</v>
      </c>
      <c r="C29" s="169">
        <v>0.08635224</v>
      </c>
      <c r="D29" s="169">
        <v>0.02867445</v>
      </c>
      <c r="E29" s="169">
        <v>0.02717689</v>
      </c>
      <c r="F29" s="169">
        <v>0.2660672</v>
      </c>
      <c r="G29" s="169">
        <v>0.07787167</v>
      </c>
    </row>
    <row r="30" spans="1:7" ht="12.75">
      <c r="A30" s="168" t="s">
        <v>104</v>
      </c>
      <c r="B30" s="169">
        <v>0.05036702</v>
      </c>
      <c r="C30" s="169">
        <v>0.01772537</v>
      </c>
      <c r="D30" s="169">
        <v>0.0364847</v>
      </c>
      <c r="E30" s="169">
        <v>0.07947433</v>
      </c>
      <c r="F30" s="169">
        <v>0.3216869</v>
      </c>
      <c r="G30" s="169">
        <v>0.08261183</v>
      </c>
    </row>
    <row r="31" spans="1:7" ht="12.75">
      <c r="A31" s="168" t="s">
        <v>106</v>
      </c>
      <c r="B31" s="169">
        <v>-0.05356898</v>
      </c>
      <c r="C31" s="169">
        <v>-0.02434183</v>
      </c>
      <c r="D31" s="169">
        <v>0.004139087</v>
      </c>
      <c r="E31" s="169">
        <v>-0.0377642</v>
      </c>
      <c r="F31" s="169">
        <v>-0.014161</v>
      </c>
      <c r="G31" s="169">
        <v>0.04342223</v>
      </c>
    </row>
    <row r="32" spans="1:7" ht="12.75">
      <c r="A32" s="168" t="s">
        <v>108</v>
      </c>
      <c r="B32" s="169">
        <v>-0.09317938</v>
      </c>
      <c r="C32" s="169">
        <v>-0.0549089</v>
      </c>
      <c r="D32" s="169">
        <v>-0.08674753</v>
      </c>
      <c r="E32" s="169">
        <v>-0.03573713</v>
      </c>
      <c r="F32" s="169">
        <v>-0.02540552</v>
      </c>
      <c r="G32" s="169">
        <v>0.05949689</v>
      </c>
    </row>
    <row r="33" spans="1:7" ht="12.75">
      <c r="A33" s="168" t="s">
        <v>110</v>
      </c>
      <c r="B33" s="169">
        <v>0.1946092</v>
      </c>
      <c r="C33" s="169">
        <v>0.151236</v>
      </c>
      <c r="D33" s="169">
        <v>0.1682606</v>
      </c>
      <c r="E33" s="169">
        <v>0.1505014</v>
      </c>
      <c r="F33" s="169">
        <v>0.1599342</v>
      </c>
      <c r="G33" s="169">
        <v>0.02250873</v>
      </c>
    </row>
    <row r="34" spans="1:7" ht="12.75">
      <c r="A34" s="168" t="s">
        <v>112</v>
      </c>
      <c r="B34" s="169">
        <v>-0.01633577</v>
      </c>
      <c r="C34" s="169">
        <v>0.0006825739</v>
      </c>
      <c r="D34" s="169">
        <v>0.0093646</v>
      </c>
      <c r="E34" s="169">
        <v>0.01239225</v>
      </c>
      <c r="F34" s="169">
        <v>-0.01503319</v>
      </c>
      <c r="G34" s="169">
        <v>0.001026056</v>
      </c>
    </row>
    <row r="35" spans="1:7" ht="12.75">
      <c r="A35" s="168" t="s">
        <v>114</v>
      </c>
      <c r="B35" s="169">
        <v>-0.0001692794</v>
      </c>
      <c r="C35" s="169">
        <v>0.003573104</v>
      </c>
      <c r="D35" s="169">
        <v>0.000645722</v>
      </c>
      <c r="E35" s="169">
        <v>0.001590474</v>
      </c>
      <c r="F35" s="169">
        <v>0.001300277</v>
      </c>
      <c r="G35" s="169">
        <v>0.005108737</v>
      </c>
    </row>
    <row r="36" spans="1:6" ht="12.75">
      <c r="A36" s="168" t="s">
        <v>144</v>
      </c>
      <c r="B36" s="169">
        <v>18.8385</v>
      </c>
      <c r="C36" s="169">
        <v>18.8385</v>
      </c>
      <c r="D36" s="169">
        <v>18.84766</v>
      </c>
      <c r="E36" s="169">
        <v>18.84766</v>
      </c>
      <c r="F36" s="169">
        <v>18.86292</v>
      </c>
    </row>
    <row r="37" spans="1:6" ht="12.75">
      <c r="A37" s="168" t="s">
        <v>145</v>
      </c>
      <c r="B37" s="169">
        <v>0.1235962</v>
      </c>
      <c r="C37" s="169">
        <v>0.06357829</v>
      </c>
      <c r="D37" s="169">
        <v>0.04781087</v>
      </c>
      <c r="E37" s="169">
        <v>0.03967285</v>
      </c>
      <c r="F37" s="169">
        <v>0.03204346</v>
      </c>
    </row>
    <row r="38" spans="1:7" ht="12.75">
      <c r="A38" s="168" t="s">
        <v>146</v>
      </c>
      <c r="B38" s="169">
        <v>0.0006421599</v>
      </c>
      <c r="C38" s="169">
        <v>0.000407914</v>
      </c>
      <c r="D38" s="169">
        <v>0.0005265857</v>
      </c>
      <c r="E38" s="169">
        <v>0.0001622265</v>
      </c>
      <c r="F38" s="169">
        <v>0.0002949169</v>
      </c>
      <c r="G38" s="169">
        <v>0.0001961921</v>
      </c>
    </row>
    <row r="39" spans="1:7" ht="12.75">
      <c r="A39" s="168" t="s">
        <v>147</v>
      </c>
      <c r="B39" s="169">
        <v>0.002021459</v>
      </c>
      <c r="C39" s="169">
        <v>0.001772438</v>
      </c>
      <c r="D39" s="169">
        <v>0.001839918</v>
      </c>
      <c r="E39" s="169">
        <v>0.001801344</v>
      </c>
      <c r="F39" s="169">
        <v>0.002165366</v>
      </c>
      <c r="G39" s="169">
        <v>0.0009428389</v>
      </c>
    </row>
    <row r="40" spans="2:5" ht="12.75">
      <c r="B40" s="168" t="s">
        <v>148</v>
      </c>
      <c r="C40" s="168">
        <v>0.003758</v>
      </c>
      <c r="D40" s="168" t="s">
        <v>149</v>
      </c>
      <c r="E40" s="168">
        <v>3.116503</v>
      </c>
    </row>
    <row r="42" ht="12.75">
      <c r="A42" s="168" t="s">
        <v>150</v>
      </c>
    </row>
    <row r="50" spans="1:7" ht="12.75">
      <c r="A50" s="168" t="s">
        <v>151</v>
      </c>
      <c r="B50" s="168">
        <f>-0.017/(B7*B7+B22*B22)*(B21*B22+B6*B7)</f>
        <v>0.000642159879524522</v>
      </c>
      <c r="C50" s="168">
        <f>-0.017/(C7*C7+C22*C22)*(C21*C22+C6*C7)</f>
        <v>0.0004079140257931525</v>
      </c>
      <c r="D50" s="168">
        <f>-0.017/(D7*D7+D22*D22)*(D21*D22+D6*D7)</f>
        <v>0.0005265857099285256</v>
      </c>
      <c r="E50" s="168">
        <f>-0.017/(E7*E7+E22*E22)*(E21*E22+E6*E7)</f>
        <v>0.0001622264441343596</v>
      </c>
      <c r="F50" s="168">
        <f>-0.017/(F7*F7+F22*F22)*(F21*F22+F6*F7)</f>
        <v>0.00029491687359782444</v>
      </c>
      <c r="G50" s="168">
        <f>(B50*B$4+C50*C$4+D50*D$4+E50*E$4+F50*F$4)/SUM(B$4:F$4)</f>
        <v>0.0003958802850154694</v>
      </c>
    </row>
    <row r="51" spans="1:7" ht="12.75">
      <c r="A51" s="168" t="s">
        <v>152</v>
      </c>
      <c r="B51" s="168">
        <f>-0.017/(B7*B7+B22*B22)*(B21*B7-B6*B22)</f>
        <v>0.0020214582605506052</v>
      </c>
      <c r="C51" s="168">
        <f>-0.017/(C7*C7+C22*C22)*(C21*C7-C6*C22)</f>
        <v>0.001772437823757168</v>
      </c>
      <c r="D51" s="168">
        <f>-0.017/(D7*D7+D22*D22)*(D21*D7-D6*D22)</f>
        <v>0.0018399180302636434</v>
      </c>
      <c r="E51" s="168">
        <f>-0.017/(E7*E7+E22*E22)*(E21*E7-E6*E22)</f>
        <v>0.0018013436589366235</v>
      </c>
      <c r="F51" s="168">
        <f>-0.017/(F7*F7+F22*F22)*(F21*F7-F6*F22)</f>
        <v>0.002165366427079204</v>
      </c>
      <c r="G51" s="168">
        <f>(B51*B$4+C51*C$4+D51*D$4+E51*E$4+F51*F$4)/SUM(B$4:F$4)</f>
        <v>0.001884211710861735</v>
      </c>
    </row>
    <row r="58" ht="12.75">
      <c r="A58" s="168" t="s">
        <v>154</v>
      </c>
    </row>
    <row r="60" spans="2:6" ht="12.75">
      <c r="B60" s="168" t="s">
        <v>82</v>
      </c>
      <c r="C60" s="168" t="s">
        <v>83</v>
      </c>
      <c r="D60" s="168" t="s">
        <v>84</v>
      </c>
      <c r="E60" s="168" t="s">
        <v>85</v>
      </c>
      <c r="F60" s="168" t="s">
        <v>86</v>
      </c>
    </row>
    <row r="61" spans="1:6" ht="12.75">
      <c r="A61" s="168" t="s">
        <v>156</v>
      </c>
      <c r="B61" s="168">
        <f>B6+(1/0.017)*(B7*B50-B22*B51)</f>
        <v>0</v>
      </c>
      <c r="C61" s="168">
        <f>C6+(1/0.017)*(C7*C50-C22*C51)</f>
        <v>0</v>
      </c>
      <c r="D61" s="168">
        <f>D6+(1/0.017)*(D7*D50-D22*D51)</f>
        <v>0</v>
      </c>
      <c r="E61" s="168">
        <f>E6+(1/0.017)*(E7*E50-E22*E51)</f>
        <v>0</v>
      </c>
      <c r="F61" s="168">
        <f>F6+(1/0.017)*(F7*F50-F22*F51)</f>
        <v>0</v>
      </c>
    </row>
    <row r="62" spans="1:6" ht="12.75">
      <c r="A62" s="168" t="s">
        <v>159</v>
      </c>
      <c r="B62" s="168">
        <f>B7+(2/0.017)*(B8*B50-B23*B51)</f>
        <v>9999.596654814557</v>
      </c>
      <c r="C62" s="168">
        <f>C7+(2/0.017)*(C8*C50-C23*C51)</f>
        <v>9999.70470108396</v>
      </c>
      <c r="D62" s="168">
        <f>D7+(2/0.017)*(D8*D50-D23*D51)</f>
        <v>10000.150044943024</v>
      </c>
      <c r="E62" s="168">
        <f>E7+(2/0.017)*(E8*E50-E23*E51)</f>
        <v>10000.050952506966</v>
      </c>
      <c r="F62" s="168">
        <f>F7+(2/0.017)*(F8*F50-F23*F51)</f>
        <v>9998.024584108985</v>
      </c>
    </row>
    <row r="63" spans="1:6" ht="12.75">
      <c r="A63" s="168" t="s">
        <v>160</v>
      </c>
      <c r="B63" s="168">
        <f>B8+(3/0.017)*(B9*B50-B24*B51)</f>
        <v>1.6584203202944021</v>
      </c>
      <c r="C63" s="168">
        <f>C8+(3/0.017)*(C9*C50-C24*C51)</f>
        <v>-1.193583429477807</v>
      </c>
      <c r="D63" s="168">
        <f>D8+(3/0.017)*(D9*D50-D24*D51)</f>
        <v>-1.6369486064669225</v>
      </c>
      <c r="E63" s="168">
        <f>E8+(3/0.017)*(E9*E50-E24*E51)</f>
        <v>-0.31571652031280023</v>
      </c>
      <c r="F63" s="168">
        <f>F8+(3/0.017)*(F9*F50-F24*F51)</f>
        <v>-1.773378625211404</v>
      </c>
    </row>
    <row r="64" spans="1:6" ht="12.75">
      <c r="A64" s="168" t="s">
        <v>161</v>
      </c>
      <c r="B64" s="168">
        <f>B9+(4/0.017)*(B10*B50-B25*B51)</f>
        <v>0.84539814352904</v>
      </c>
      <c r="C64" s="168">
        <f>C9+(4/0.017)*(C10*C50-C25*C51)</f>
        <v>0.6599605172863927</v>
      </c>
      <c r="D64" s="168">
        <f>D9+(4/0.017)*(D10*D50-D25*D51)</f>
        <v>0.438036726620479</v>
      </c>
      <c r="E64" s="168">
        <f>E9+(4/0.017)*(E10*E50-E25*E51)</f>
        <v>0.3714588651537042</v>
      </c>
      <c r="F64" s="168">
        <f>F9+(4/0.017)*(F10*F50-F25*F51)</f>
        <v>1.508150515290089</v>
      </c>
    </row>
    <row r="65" spans="1:6" ht="12.75">
      <c r="A65" s="168" t="s">
        <v>162</v>
      </c>
      <c r="B65" s="168">
        <f>B10+(5/0.017)*(B11*B50-B26*B51)</f>
        <v>-0.5823337356078924</v>
      </c>
      <c r="C65" s="168">
        <f>C10+(5/0.017)*(C11*C50-C26*C51)</f>
        <v>0.4257926587879698</v>
      </c>
      <c r="D65" s="168">
        <f>D10+(5/0.017)*(D11*D50-D26*D51)</f>
        <v>0.47017514026553286</v>
      </c>
      <c r="E65" s="168">
        <f>E10+(5/0.017)*(E11*E50-E26*E51)</f>
        <v>0.1204042811954934</v>
      </c>
      <c r="F65" s="168">
        <f>F10+(5/0.017)*(F11*F50-F26*F51)</f>
        <v>-0.8383550699636071</v>
      </c>
    </row>
    <row r="66" spans="1:6" ht="12.75">
      <c r="A66" s="168" t="s">
        <v>163</v>
      </c>
      <c r="B66" s="168">
        <f>B11+(6/0.017)*(B12*B50-B27*B51)</f>
        <v>4.147846744585896</v>
      </c>
      <c r="C66" s="168">
        <f>C11+(6/0.017)*(C12*C50-C27*C51)</f>
        <v>4.818542347429905</v>
      </c>
      <c r="D66" s="168">
        <f>D11+(6/0.017)*(D12*D50-D27*D51)</f>
        <v>5.0211093839709084</v>
      </c>
      <c r="E66" s="168">
        <f>E11+(6/0.017)*(E12*E50-E27*E51)</f>
        <v>4.819759997389389</v>
      </c>
      <c r="F66" s="168">
        <f>F11+(6/0.017)*(F12*F50-F27*F51)</f>
        <v>15.121332801704217</v>
      </c>
    </row>
    <row r="67" spans="1:6" ht="12.75">
      <c r="A67" s="168" t="s">
        <v>164</v>
      </c>
      <c r="B67" s="168">
        <f>B12+(7/0.017)*(B13*B50-B28*B51)</f>
        <v>0.27573783972143573</v>
      </c>
      <c r="C67" s="168">
        <f>C12+(7/0.017)*(C13*C50-C28*C51)</f>
        <v>0.17146394491500713</v>
      </c>
      <c r="D67" s="168">
        <f>D12+(7/0.017)*(D13*D50-D28*D51)</f>
        <v>0.1403636662666618</v>
      </c>
      <c r="E67" s="168">
        <f>E12+(7/0.017)*(E13*E50-E28*E51)</f>
        <v>0.06308703747924743</v>
      </c>
      <c r="F67" s="168">
        <f>F12+(7/0.017)*(F13*F50-F28*F51)</f>
        <v>-0.1631619565883658</v>
      </c>
    </row>
    <row r="68" spans="1:6" ht="12.75">
      <c r="A68" s="168" t="s">
        <v>165</v>
      </c>
      <c r="B68" s="168">
        <f>B13+(8/0.017)*(B14*B50-B29*B51)</f>
        <v>-0.1897553966271286</v>
      </c>
      <c r="C68" s="168">
        <f>C13+(8/0.017)*(C14*C50-C29*C51)</f>
        <v>-0.04944561972002498</v>
      </c>
      <c r="D68" s="168">
        <f>D13+(8/0.017)*(D14*D50-D29*D51)</f>
        <v>-0.06779950633763097</v>
      </c>
      <c r="E68" s="168">
        <f>E13+(8/0.017)*(E14*E50-E29*E51)</f>
        <v>-0.010702862763124552</v>
      </c>
      <c r="F68" s="168">
        <f>F13+(8/0.017)*(F14*F50-F29*F51)</f>
        <v>-0.14000674752958478</v>
      </c>
    </row>
    <row r="69" spans="1:6" ht="12.75">
      <c r="A69" s="168" t="s">
        <v>166</v>
      </c>
      <c r="B69" s="168">
        <f>B14+(9/0.017)*(B15*B50-B30*B51)</f>
        <v>-0.04986600747013348</v>
      </c>
      <c r="C69" s="168">
        <f>C14+(9/0.017)*(C15*C50-C30*C51)</f>
        <v>-0.0397559494160581</v>
      </c>
      <c r="D69" s="168">
        <f>D14+(9/0.017)*(D15*D50-D30*D51)</f>
        <v>-0.030416454359113596</v>
      </c>
      <c r="E69" s="168">
        <f>E14+(9/0.017)*(E15*E50-E30*E51)</f>
        <v>-0.0316520553875557</v>
      </c>
      <c r="F69" s="168">
        <f>F14+(9/0.017)*(F15*F50-F30*F51)</f>
        <v>-0.06756565875525838</v>
      </c>
    </row>
    <row r="70" spans="1:6" ht="12.75">
      <c r="A70" s="168" t="s">
        <v>167</v>
      </c>
      <c r="B70" s="168">
        <f>B15+(10/0.017)*(B16*B50-B31*B51)</f>
        <v>-0.3677531043684765</v>
      </c>
      <c r="C70" s="168">
        <f>C15+(10/0.017)*(C16*C50-C31*C51)</f>
        <v>-0.04792346917923161</v>
      </c>
      <c r="D70" s="168">
        <f>D15+(10/0.017)*(D16*D50-D31*D51)</f>
        <v>-0.018434890777825754</v>
      </c>
      <c r="E70" s="168">
        <f>E15+(10/0.017)*(E16*E50-E31*E51)</f>
        <v>0.0039964287473913535</v>
      </c>
      <c r="F70" s="168">
        <f>F15+(10/0.017)*(F16*F50-F31*F51)</f>
        <v>-0.28290531325383456</v>
      </c>
    </row>
    <row r="71" spans="1:6" ht="12.75">
      <c r="A71" s="168" t="s">
        <v>168</v>
      </c>
      <c r="B71" s="168">
        <f>B16+(11/0.017)*(B17*B50-B32*B51)</f>
        <v>0.13253930602191752</v>
      </c>
      <c r="C71" s="168">
        <f>C16+(11/0.017)*(C17*C50-C32*C51)</f>
        <v>0.08307811790288765</v>
      </c>
      <c r="D71" s="168">
        <f>D16+(11/0.017)*(D17*D50-D32*D51)</f>
        <v>0.1152805913774072</v>
      </c>
      <c r="E71" s="168">
        <f>E16+(11/0.017)*(E17*E50-E32*E51)</f>
        <v>0.004304053805344064</v>
      </c>
      <c r="F71" s="168">
        <f>F16+(11/0.017)*(F17*F50-F32*F51)</f>
        <v>-0.026775618022509134</v>
      </c>
    </row>
    <row r="72" spans="1:6" ht="12.75">
      <c r="A72" s="168" t="s">
        <v>169</v>
      </c>
      <c r="B72" s="168">
        <f>B17+(12/0.017)*(B18*B50-B33*B51)</f>
        <v>-0.0918845104984077</v>
      </c>
      <c r="C72" s="168">
        <f>C17+(12/0.017)*(C18*C50-C33*C51)</f>
        <v>-0.05865438159724076</v>
      </c>
      <c r="D72" s="168">
        <f>D17+(12/0.017)*(D18*D50-D33*D51)</f>
        <v>-0.0681954928525616</v>
      </c>
      <c r="E72" s="168">
        <f>E17+(12/0.017)*(E18*E50-E33*E51)</f>
        <v>-0.07137604582546625</v>
      </c>
      <c r="F72" s="168">
        <f>F17+(12/0.017)*(F18*F50-F33*F51)</f>
        <v>-0.10616535581038108</v>
      </c>
    </row>
    <row r="73" spans="1:6" ht="12.75">
      <c r="A73" s="168" t="s">
        <v>170</v>
      </c>
      <c r="B73" s="168">
        <f>B18+(13/0.017)*(B19*B50-B34*B51)</f>
        <v>-0.018149396760994294</v>
      </c>
      <c r="C73" s="168">
        <f>C18+(13/0.017)*(C19*C50-C34*C51)</f>
        <v>-0.03468623325291464</v>
      </c>
      <c r="D73" s="168">
        <f>D18+(13/0.017)*(D19*D50-D34*D51)</f>
        <v>-0.03497576940020936</v>
      </c>
      <c r="E73" s="168">
        <f>E18+(13/0.017)*(E19*E50-E34*E51)</f>
        <v>-0.030776746410029924</v>
      </c>
      <c r="F73" s="168">
        <f>F18+(13/0.017)*(F19*F50-F34*F51)</f>
        <v>-0.019762981997836854</v>
      </c>
    </row>
    <row r="74" spans="1:6" ht="12.75">
      <c r="A74" s="168" t="s">
        <v>171</v>
      </c>
      <c r="B74" s="168">
        <f>B19+(14/0.017)*(B20*B50-B35*B51)</f>
        <v>-0.1826362505521389</v>
      </c>
      <c r="C74" s="168">
        <f>C19+(14/0.017)*(C20*C50-C35*C51)</f>
        <v>-0.17575622133776467</v>
      </c>
      <c r="D74" s="168">
        <f>D19+(14/0.017)*(D20*D50-D35*D51)</f>
        <v>-0.17665867328648802</v>
      </c>
      <c r="E74" s="168">
        <f>E19+(14/0.017)*(E20*E50-E35*E51)</f>
        <v>-0.17319449595950584</v>
      </c>
      <c r="F74" s="168">
        <f>F19+(14/0.017)*(F20*F50-F35*F51)</f>
        <v>-0.14128725336124712</v>
      </c>
    </row>
    <row r="75" spans="1:6" ht="12.75">
      <c r="A75" s="168" t="s">
        <v>172</v>
      </c>
      <c r="B75" s="169">
        <f>B20</f>
        <v>-0.004568804</v>
      </c>
      <c r="C75" s="169">
        <f>C20</f>
        <v>-0.007712409</v>
      </c>
      <c r="D75" s="169">
        <f>D20</f>
        <v>-0.005397234</v>
      </c>
      <c r="E75" s="169">
        <f>E20</f>
        <v>-0.003373489</v>
      </c>
      <c r="F75" s="169">
        <f>F20</f>
        <v>-0.003613183</v>
      </c>
    </row>
    <row r="78" ht="12.75">
      <c r="A78" s="168" t="s">
        <v>154</v>
      </c>
    </row>
    <row r="80" spans="2:6" ht="12.75">
      <c r="B80" s="168" t="s">
        <v>82</v>
      </c>
      <c r="C80" s="168" t="s">
        <v>83</v>
      </c>
      <c r="D80" s="168" t="s">
        <v>84</v>
      </c>
      <c r="E80" s="168" t="s">
        <v>85</v>
      </c>
      <c r="F80" s="168" t="s">
        <v>86</v>
      </c>
    </row>
    <row r="81" spans="1:6" ht="12.75">
      <c r="A81" s="168" t="s">
        <v>173</v>
      </c>
      <c r="B81" s="168">
        <f>B21+(1/0.017)*(B7*B51+B22*B50)</f>
        <v>0</v>
      </c>
      <c r="C81" s="168">
        <f>C21+(1/0.017)*(C7*C51+C22*C50)</f>
        <v>0</v>
      </c>
      <c r="D81" s="168">
        <f>D21+(1/0.017)*(D7*D51+D22*D50)</f>
        <v>0</v>
      </c>
      <c r="E81" s="168">
        <f>E21+(1/0.017)*(E7*E51+E22*E50)</f>
        <v>0</v>
      </c>
      <c r="F81" s="168">
        <f>F21+(1/0.017)*(F7*F51+F22*F50)</f>
        <v>0</v>
      </c>
    </row>
    <row r="82" spans="1:6" ht="12.75">
      <c r="A82" s="168" t="s">
        <v>174</v>
      </c>
      <c r="B82" s="168">
        <f>B22+(2/0.017)*(B8*B51+B23*B50)</f>
        <v>102.03685223667976</v>
      </c>
      <c r="C82" s="168">
        <f>C22+(2/0.017)*(C8*C51+C23*C50)</f>
        <v>45.08814542628629</v>
      </c>
      <c r="D82" s="168">
        <f>D22+(2/0.017)*(D8*D51+D23*D50)</f>
        <v>-8.835258173926029</v>
      </c>
      <c r="E82" s="168">
        <f>E22+(2/0.017)*(E8*E51+E23*E50)</f>
        <v>-46.058313881047454</v>
      </c>
      <c r="F82" s="168">
        <f>F22+(2/0.017)*(F8*F51+F23*F50)</f>
        <v>-93.48195577437157</v>
      </c>
    </row>
    <row r="83" spans="1:6" ht="12.75">
      <c r="A83" s="168" t="s">
        <v>175</v>
      </c>
      <c r="B83" s="168">
        <f>B23+(3/0.017)*(B9*B51+B24*B50)</f>
        <v>1.7594990091211147</v>
      </c>
      <c r="C83" s="168">
        <f>C23+(3/0.017)*(C9*C51+C24*C50)</f>
        <v>0.6817461928390768</v>
      </c>
      <c r="D83" s="168">
        <f>D23+(3/0.017)*(D9*D51+D24*D50)</f>
        <v>-1.7464582710409091</v>
      </c>
      <c r="E83" s="168">
        <f>E23+(3/0.017)*(E9*E51+E24*E50)</f>
        <v>-0.5736070113871627</v>
      </c>
      <c r="F83" s="168">
        <f>F23+(3/0.017)*(F9*F51+F24*F50)</f>
        <v>6.176935133704188</v>
      </c>
    </row>
    <row r="84" spans="1:6" ht="12.75">
      <c r="A84" s="168" t="s">
        <v>176</v>
      </c>
      <c r="B84" s="168">
        <f>B24+(4/0.017)*(B10*B51+B25*B50)</f>
        <v>-2.9954633161055586</v>
      </c>
      <c r="C84" s="168">
        <f>C24+(4/0.017)*(C10*C51+C25*C50)</f>
        <v>-2.708206096426184</v>
      </c>
      <c r="D84" s="168">
        <f>D24+(4/0.017)*(D10*D51+D25*D50)</f>
        <v>-1.9934631280571709</v>
      </c>
      <c r="E84" s="168">
        <f>E24+(4/0.017)*(E10*E51+E25*E50)</f>
        <v>-1.58426558191265</v>
      </c>
      <c r="F84" s="168">
        <f>F24+(4/0.017)*(F10*F51+F25*F50)</f>
        <v>0.1875855409536198</v>
      </c>
    </row>
    <row r="85" spans="1:6" ht="12.75">
      <c r="A85" s="168" t="s">
        <v>177</v>
      </c>
      <c r="B85" s="168">
        <f>B25+(5/0.017)*(B11*B51+B26*B50)</f>
        <v>0.7342392964949671</v>
      </c>
      <c r="C85" s="168">
        <f>C25+(5/0.017)*(C11*C51+C26*C50)</f>
        <v>0.21662219901190083</v>
      </c>
      <c r="D85" s="168">
        <f>D25+(5/0.017)*(D11*D51+D26*D50)</f>
        <v>-0.6965792404484392</v>
      </c>
      <c r="E85" s="168">
        <f>E25+(5/0.017)*(E11*E51+E26*E50)</f>
        <v>0.028152988338363993</v>
      </c>
      <c r="F85" s="168">
        <f>F25+(5/0.017)*(F11*F51+F26*F50)</f>
        <v>-0.8594094676010666</v>
      </c>
    </row>
    <row r="86" spans="1:6" ht="12.75">
      <c r="A86" s="168" t="s">
        <v>178</v>
      </c>
      <c r="B86" s="168">
        <f>B26+(6/0.017)*(B12*B51+B27*B50)</f>
        <v>0.5185649367983616</v>
      </c>
      <c r="C86" s="168">
        <f>C26+(6/0.017)*(C12*C51+C27*C50)</f>
        <v>0.3914537726014948</v>
      </c>
      <c r="D86" s="168">
        <f>D26+(6/0.017)*(D12*D51+D27*D50)</f>
        <v>0.23210406683678017</v>
      </c>
      <c r="E86" s="168">
        <f>E26+(6/0.017)*(E12*E51+E27*E50)</f>
        <v>0.09542448472360825</v>
      </c>
      <c r="F86" s="168">
        <f>F26+(6/0.017)*(F12*F51+F27*F50)</f>
        <v>1.3211175590696103</v>
      </c>
    </row>
    <row r="87" spans="1:6" ht="12.75">
      <c r="A87" s="168" t="s">
        <v>179</v>
      </c>
      <c r="B87" s="168">
        <f>B27+(7/0.017)*(B13*B51+B28*B50)</f>
        <v>0.3244374510430941</v>
      </c>
      <c r="C87" s="168">
        <f>C27+(7/0.017)*(C13*C51+C28*C50)</f>
        <v>0.16099166893374825</v>
      </c>
      <c r="D87" s="168">
        <f>D27+(7/0.017)*(D13*D51+D28*D50)</f>
        <v>0.0732986952480287</v>
      </c>
      <c r="E87" s="168">
        <f>E27+(7/0.017)*(E13*E51+E28*E50)</f>
        <v>-0.042758052084985725</v>
      </c>
      <c r="F87" s="168">
        <f>F27+(7/0.017)*(F13*F51+F28*F50)</f>
        <v>0.5563147143104744</v>
      </c>
    </row>
    <row r="88" spans="1:6" ht="12.75">
      <c r="A88" s="168" t="s">
        <v>180</v>
      </c>
      <c r="B88" s="168">
        <f>B28+(8/0.017)*(B14*B51+B29*B50)</f>
        <v>-0.03233506299626071</v>
      </c>
      <c r="C88" s="168">
        <f>C28+(8/0.017)*(C14*C51+C29*C50)</f>
        <v>-0.219093870951367</v>
      </c>
      <c r="D88" s="168">
        <f>D28+(8/0.017)*(D14*D51+D29*D50)</f>
        <v>-0.1618932251508049</v>
      </c>
      <c r="E88" s="168">
        <f>E28+(8/0.017)*(E14*E51+E29*E50)</f>
        <v>-0.1863285219653092</v>
      </c>
      <c r="F88" s="168">
        <f>F28+(8/0.017)*(F14*F51+F29*F50)</f>
        <v>-0.02338849219877831</v>
      </c>
    </row>
    <row r="89" spans="1:6" ht="12.75">
      <c r="A89" s="168" t="s">
        <v>181</v>
      </c>
      <c r="B89" s="168">
        <f>B29+(9/0.017)*(B15*B51+B30*B50)</f>
        <v>0.05020382034379456</v>
      </c>
      <c r="C89" s="168">
        <f>C29+(9/0.017)*(C15*C51+C30*C50)</f>
        <v>0.02431041304672068</v>
      </c>
      <c r="D89" s="168">
        <f>D29+(9/0.017)*(D15*D51+D30*D50)</f>
        <v>0.03525154480723375</v>
      </c>
      <c r="E89" s="168">
        <f>E29+(9/0.017)*(E15*E51+E30*E50)</f>
        <v>0.004190025648835388</v>
      </c>
      <c r="F89" s="168">
        <f>F29+(9/0.017)*(F15*F51+F30*F50)</f>
        <v>-0.010939856000991677</v>
      </c>
    </row>
    <row r="90" spans="1:6" ht="12.75">
      <c r="A90" s="168" t="s">
        <v>182</v>
      </c>
      <c r="B90" s="168">
        <f>B30+(10/0.017)*(B16*B51+B31*B50)</f>
        <v>-0.03886462286218194</v>
      </c>
      <c r="C90" s="168">
        <f>C30+(10/0.017)*(C16*C51+C31*C50)</f>
        <v>-0.0016075163783718857</v>
      </c>
      <c r="D90" s="168">
        <f>D30+(10/0.017)*(D16*D51+D31*D50)</f>
        <v>0.0018991647931364541</v>
      </c>
      <c r="E90" s="168">
        <f>E30+(10/0.017)*(E16*E51+E31*E50)</f>
        <v>0.02304194174894756</v>
      </c>
      <c r="F90" s="168">
        <f>F30+(10/0.017)*(F16*F51+F31*F50)</f>
        <v>0.20548624436776858</v>
      </c>
    </row>
    <row r="91" spans="1:6" ht="12.75">
      <c r="A91" s="168" t="s">
        <v>183</v>
      </c>
      <c r="B91" s="168">
        <f>B31+(11/0.017)*(B17*B51+B32*B50)</f>
        <v>0.12392702114087832</v>
      </c>
      <c r="C91" s="168">
        <f>C31+(11/0.017)*(C17*C51+C32*C50)</f>
        <v>0.10475141188048502</v>
      </c>
      <c r="D91" s="168">
        <f>D31+(11/0.017)*(D17*D51+D32*D50)</f>
        <v>0.13231925152206114</v>
      </c>
      <c r="E91" s="168">
        <f>E31+(11/0.017)*(E17*E51+E32*E50)</f>
        <v>0.09735239601664322</v>
      </c>
      <c r="F91" s="168">
        <f>F31+(11/0.017)*(F17*F51+F32*F50)</f>
        <v>0.17869754280142128</v>
      </c>
    </row>
    <row r="92" spans="1:6" ht="12.75">
      <c r="A92" s="168" t="s">
        <v>184</v>
      </c>
      <c r="B92" s="168">
        <f>B32+(12/0.017)*(B18*B51+B33*B50)</f>
        <v>0.05958311384895876</v>
      </c>
      <c r="C92" s="168">
        <f>C32+(12/0.017)*(C18*C51+C33*C50)</f>
        <v>0.011944300349593664</v>
      </c>
      <c r="D92" s="168">
        <f>D32+(12/0.017)*(D18*D51+D33*D50)</f>
        <v>0.038138478701705864</v>
      </c>
      <c r="E92" s="168">
        <f>E32+(12/0.017)*(E18*E51+E33*E50)</f>
        <v>-0.009054414618244865</v>
      </c>
      <c r="F92" s="168">
        <f>F32+(12/0.017)*(F18*F51+F33*F50)</f>
        <v>-0.01276555922240649</v>
      </c>
    </row>
    <row r="93" spans="1:6" ht="12.75">
      <c r="A93" s="168" t="s">
        <v>185</v>
      </c>
      <c r="B93" s="168">
        <f>B33+(13/0.017)*(B19*B51+B34*B50)</f>
        <v>-0.09243633103752083</v>
      </c>
      <c r="C93" s="168">
        <f>C33+(13/0.017)*(C19*C51+C34*C50)</f>
        <v>-0.07618930642671687</v>
      </c>
      <c r="D93" s="168">
        <f>D33+(13/0.017)*(D19*D51+D34*D50)</f>
        <v>-0.07185672194510734</v>
      </c>
      <c r="E93" s="168">
        <f>E33+(13/0.017)*(E19*E51+E34*E50)</f>
        <v>-0.0826654589589508</v>
      </c>
      <c r="F93" s="168">
        <f>F33+(13/0.017)*(F19*F51+F34*F50)</f>
        <v>-0.07211668451755021</v>
      </c>
    </row>
    <row r="94" spans="1:6" ht="12.75">
      <c r="A94" s="168" t="s">
        <v>186</v>
      </c>
      <c r="B94" s="168">
        <f>B34+(14/0.017)*(B20*B51+B35*B50)</f>
        <v>-0.024031117903556047</v>
      </c>
      <c r="C94" s="168">
        <f>C34+(14/0.017)*(C20*C51+C35*C50)</f>
        <v>-0.009374570018432124</v>
      </c>
      <c r="D94" s="168">
        <f>D34+(14/0.017)*(D20*D51+D35*D50)</f>
        <v>0.0014665904462872383</v>
      </c>
      <c r="E94" s="168">
        <f>E34+(14/0.017)*(E20*E51+E35*E50)</f>
        <v>0.007600300289418813</v>
      </c>
      <c r="F94" s="168">
        <f>F34+(14/0.017)*(F20*F51+F35*F50)</f>
        <v>-0.02116057126448178</v>
      </c>
    </row>
    <row r="95" spans="1:6" ht="12.75">
      <c r="A95" s="168" t="s">
        <v>187</v>
      </c>
      <c r="B95" s="169">
        <f>B35</f>
        <v>-0.0001692794</v>
      </c>
      <c r="C95" s="169">
        <f>C35</f>
        <v>0.003573104</v>
      </c>
      <c r="D95" s="169">
        <f>D35</f>
        <v>0.000645722</v>
      </c>
      <c r="E95" s="169">
        <f>E35</f>
        <v>0.001590474</v>
      </c>
      <c r="F95" s="169">
        <f>F35</f>
        <v>0.001300277</v>
      </c>
    </row>
    <row r="98" ht="12.75">
      <c r="A98" s="168" t="s">
        <v>155</v>
      </c>
    </row>
    <row r="100" spans="2:11" ht="12.75">
      <c r="B100" s="168" t="s">
        <v>82</v>
      </c>
      <c r="C100" s="168" t="s">
        <v>83</v>
      </c>
      <c r="D100" s="168" t="s">
        <v>84</v>
      </c>
      <c r="E100" s="168" t="s">
        <v>85</v>
      </c>
      <c r="F100" s="168" t="s">
        <v>86</v>
      </c>
      <c r="G100" s="168" t="s">
        <v>157</v>
      </c>
      <c r="H100" s="168" t="s">
        <v>158</v>
      </c>
      <c r="I100" s="168" t="s">
        <v>153</v>
      </c>
      <c r="K100" s="168" t="s">
        <v>188</v>
      </c>
    </row>
    <row r="101" spans="1:9" ht="12.75">
      <c r="A101" s="168" t="s">
        <v>156</v>
      </c>
      <c r="B101" s="168">
        <f>B61*10000/B62</f>
        <v>0</v>
      </c>
      <c r="C101" s="168">
        <f>C61*10000/C62</f>
        <v>0</v>
      </c>
      <c r="D101" s="168">
        <f>D61*10000/D62</f>
        <v>0</v>
      </c>
      <c r="E101" s="168">
        <f>E61*10000/E62</f>
        <v>0</v>
      </c>
      <c r="F101" s="168">
        <f>F61*10000/F62</f>
        <v>0</v>
      </c>
      <c r="G101" s="168">
        <f>AVERAGE(C101:E101)</f>
        <v>0</v>
      </c>
      <c r="H101" s="168">
        <f>STDEV(C101:E101)</f>
        <v>0</v>
      </c>
      <c r="I101" s="168">
        <f>(B101*B4+C101*C4+D101*D4+E101*E4+F101*F4)/SUM(B4:F4)</f>
        <v>0</v>
      </c>
    </row>
    <row r="102" spans="1:9" ht="12.75">
      <c r="A102" s="168" t="s">
        <v>159</v>
      </c>
      <c r="B102" s="168">
        <f>B62*10000/B62</f>
        <v>10000</v>
      </c>
      <c r="C102" s="168">
        <f>C62*10000/C62</f>
        <v>10000</v>
      </c>
      <c r="D102" s="168">
        <f>D62*10000/D62</f>
        <v>10000</v>
      </c>
      <c r="E102" s="168">
        <f>E62*10000/E62</f>
        <v>10000</v>
      </c>
      <c r="F102" s="168">
        <f>F62*10000/F62</f>
        <v>10000</v>
      </c>
      <c r="G102" s="168">
        <f>AVERAGE(C102:E102)</f>
        <v>10000</v>
      </c>
      <c r="H102" s="168">
        <f>STDEV(C102:E102)</f>
        <v>0</v>
      </c>
      <c r="I102" s="168">
        <f>(B102*B4+C102*C4+D102*D4+E102*E4+F102*F4)/SUM(B4:F4)</f>
        <v>10000</v>
      </c>
    </row>
    <row r="103" spans="1:11" ht="12.75">
      <c r="A103" s="168" t="s">
        <v>160</v>
      </c>
      <c r="B103" s="168">
        <f>B63*10000/B62</f>
        <v>1.6584872145777139</v>
      </c>
      <c r="C103" s="168">
        <f>C63*10000/C62</f>
        <v>-1.1936186769079526</v>
      </c>
      <c r="D103" s="168">
        <f>D63*10000/D62</f>
        <v>-1.636924045249412</v>
      </c>
      <c r="E103" s="168">
        <f>E63*10000/E62</f>
        <v>-0.3157149116661766</v>
      </c>
      <c r="F103" s="168">
        <f>F63*10000/F62</f>
        <v>-1.7737290104587655</v>
      </c>
      <c r="G103" s="168">
        <f>AVERAGE(C103:E103)</f>
        <v>-1.048752544607847</v>
      </c>
      <c r="H103" s="168">
        <f>STDEV(C103:E103)</f>
        <v>0.6724121064359526</v>
      </c>
      <c r="I103" s="168">
        <f>(B103*B4+C103*C4+D103*D4+E103*E4+F103*F4)/SUM(B4:F4)</f>
        <v>-0.7567794520996214</v>
      </c>
      <c r="K103" s="168">
        <f>(LN(H103)+LN(H123))/2-LN(K114*K115^3)</f>
        <v>-3.9798950162140394</v>
      </c>
    </row>
    <row r="104" spans="1:11" ht="12.75">
      <c r="A104" s="168" t="s">
        <v>161</v>
      </c>
      <c r="B104" s="168">
        <f>B64*10000/B62</f>
        <v>0.8454322436315487</v>
      </c>
      <c r="C104" s="168">
        <f>C64*10000/C62</f>
        <v>0.6599800064244432</v>
      </c>
      <c r="D104" s="168">
        <f>D64*10000/D62</f>
        <v>0.43803015419952607</v>
      </c>
      <c r="E104" s="168">
        <f>E64*10000/E62</f>
        <v>0.37145697248730636</v>
      </c>
      <c r="F104" s="168">
        <f>F64*10000/F62</f>
        <v>1.5084484966031855</v>
      </c>
      <c r="G104" s="168">
        <f>AVERAGE(C104:E104)</f>
        <v>0.4898223777037585</v>
      </c>
      <c r="H104" s="168">
        <f>STDEV(C104:E104)</f>
        <v>0.15107352875241534</v>
      </c>
      <c r="I104" s="168">
        <f>(B104*B4+C104*C4+D104*D4+E104*E4+F104*F4)/SUM(B4:F4)</f>
        <v>0.6777627654862337</v>
      </c>
      <c r="K104" s="168">
        <f>(LN(H104)+LN(H124))/2-LN(K114*K115^4)</f>
        <v>-4.514257767679906</v>
      </c>
    </row>
    <row r="105" spans="1:11" ht="12.75">
      <c r="A105" s="168" t="s">
        <v>162</v>
      </c>
      <c r="B105" s="168">
        <f>B65*10000/B62</f>
        <v>-0.5823572247061717</v>
      </c>
      <c r="C105" s="168">
        <f>C65*10000/C62</f>
        <v>0.42580523277033794</v>
      </c>
      <c r="D105" s="168">
        <f>D65*10000/D62</f>
        <v>0.47016808563117085</v>
      </c>
      <c r="E105" s="168">
        <f>E65*10000/E62</f>
        <v>0.12040366770862163</v>
      </c>
      <c r="F105" s="168">
        <f>F65*10000/F62</f>
        <v>-0.8385207126776839</v>
      </c>
      <c r="G105" s="168">
        <f>AVERAGE(C105:E105)</f>
        <v>0.3387923287033768</v>
      </c>
      <c r="H105" s="168">
        <f>STDEV(C105:E105)</f>
        <v>0.19042641916708808</v>
      </c>
      <c r="I105" s="168">
        <f>(B105*B4+C105*C4+D105*D4+E105*E4+F105*F4)/SUM(B4:F4)</f>
        <v>0.048224388381083304</v>
      </c>
      <c r="K105" s="168">
        <f>(LN(H105)+LN(H125))/2-LN(K114*K115^5)</f>
        <v>-3.8899442018344628</v>
      </c>
    </row>
    <row r="106" spans="1:11" ht="12.75">
      <c r="A106" s="168" t="s">
        <v>163</v>
      </c>
      <c r="B106" s="168">
        <f>B66*10000/B62</f>
        <v>4.148014052735628</v>
      </c>
      <c r="C106" s="168">
        <f>C66*10000/C62</f>
        <v>4.818684642665077</v>
      </c>
      <c r="D106" s="168">
        <f>D66*10000/D62</f>
        <v>5.021034045894175</v>
      </c>
      <c r="E106" s="168">
        <f>E66*10000/E62</f>
        <v>4.819735439629032</v>
      </c>
      <c r="F106" s="168">
        <f>F66*10000/F62</f>
        <v>15.124320484006708</v>
      </c>
      <c r="G106" s="168">
        <f>AVERAGE(C106:E106)</f>
        <v>4.886484709396094</v>
      </c>
      <c r="H106" s="168">
        <f>STDEV(C106:E106)</f>
        <v>0.11652432796469374</v>
      </c>
      <c r="I106" s="168">
        <f>(B106*B4+C106*C4+D106*D4+E106*E4+F106*F4)/SUM(B4:F4)</f>
        <v>6.155068423136413</v>
      </c>
      <c r="K106" s="168">
        <f>(LN(H106)+LN(H126))/2-LN(K114*K115^6)</f>
        <v>-4.134152244320585</v>
      </c>
    </row>
    <row r="107" spans="1:11" ht="12.75">
      <c r="A107" s="168" t="s">
        <v>164</v>
      </c>
      <c r="B107" s="168">
        <f>B67*10000/B62</f>
        <v>0.275748961923054</v>
      </c>
      <c r="C107" s="168">
        <f>C67*10000/C62</f>
        <v>0.17146900837623794</v>
      </c>
      <c r="D107" s="168">
        <f>D67*10000/D62</f>
        <v>0.14036156021243132</v>
      </c>
      <c r="E107" s="168">
        <f>E67*10000/E62</f>
        <v>0.0630867160366136</v>
      </c>
      <c r="F107" s="168">
        <f>F67*10000/F62</f>
        <v>-0.1631941942288259</v>
      </c>
      <c r="G107" s="168">
        <f>AVERAGE(C107:E107)</f>
        <v>0.12497242820842762</v>
      </c>
      <c r="H107" s="168">
        <f>STDEV(C107:E107)</f>
        <v>0.05580590794060644</v>
      </c>
      <c r="I107" s="168">
        <f>(B107*B4+C107*C4+D107*D4+E107*E4+F107*F4)/SUM(B4:F4)</f>
        <v>0.10796554892975846</v>
      </c>
      <c r="K107" s="168">
        <f>(LN(H107)+LN(H127))/2-LN(K114*K115^7)</f>
        <v>-4.09662188284006</v>
      </c>
    </row>
    <row r="108" spans="1:9" ht="12.75">
      <c r="A108" s="168" t="s">
        <v>165</v>
      </c>
      <c r="B108" s="168">
        <f>B68*10000/B62</f>
        <v>-0.18976305062841317</v>
      </c>
      <c r="C108" s="168">
        <f>C68*10000/C62</f>
        <v>-0.04944707988693418</v>
      </c>
      <c r="D108" s="168">
        <f>D68*10000/D62</f>
        <v>-0.06779848905558823</v>
      </c>
      <c r="E108" s="168">
        <f>E68*10000/E62</f>
        <v>-0.010702808229633463</v>
      </c>
      <c r="F108" s="168">
        <f>F68*10000/F62</f>
        <v>-0.14003441014949458</v>
      </c>
      <c r="G108" s="168">
        <f>AVERAGE(C108:E108)</f>
        <v>-0.04264945905738529</v>
      </c>
      <c r="H108" s="168">
        <f>STDEV(C108:E108)</f>
        <v>0.02914849788499507</v>
      </c>
      <c r="I108" s="168">
        <f>(B108*B4+C108*C4+D108*D4+E108*E4+F108*F4)/SUM(B4:F4)</f>
        <v>-0.07688776052764079</v>
      </c>
    </row>
    <row r="109" spans="1:9" ht="12.75">
      <c r="A109" s="168" t="s">
        <v>166</v>
      </c>
      <c r="B109" s="168">
        <f>B69*10000/B62</f>
        <v>-0.04986801887266547</v>
      </c>
      <c r="C109" s="168">
        <f>C69*10000/C62</f>
        <v>-0.03975712343960376</v>
      </c>
      <c r="D109" s="168">
        <f>D69*10000/D62</f>
        <v>-0.030415997982445167</v>
      </c>
      <c r="E109" s="168">
        <f>E69*10000/E62</f>
        <v>-0.03165189411322017</v>
      </c>
      <c r="F109" s="168">
        <f>F69*10000/F62</f>
        <v>-0.06757900841997157</v>
      </c>
      <c r="G109" s="168">
        <f>AVERAGE(C109:E109)</f>
        <v>-0.0339416718450897</v>
      </c>
      <c r="H109" s="168">
        <f>STDEV(C109:E109)</f>
        <v>0.005074097727440622</v>
      </c>
      <c r="I109" s="168">
        <f>(B109*B4+C109*C4+D109*D4+E109*E4+F109*F4)/SUM(B4:F4)</f>
        <v>-0.0407494561688086</v>
      </c>
    </row>
    <row r="110" spans="1:11" ht="12.75">
      <c r="A110" s="168" t="s">
        <v>167</v>
      </c>
      <c r="B110" s="168">
        <f>B70*10000/B62</f>
        <v>-0.3677679381111963</v>
      </c>
      <c r="C110" s="168">
        <f>C70*10000/C62</f>
        <v>-0.04792488439587296</v>
      </c>
      <c r="D110" s="168">
        <f>D70*10000/D62</f>
        <v>-0.018434614175762386</v>
      </c>
      <c r="E110" s="168">
        <f>E70*10000/E62</f>
        <v>0.003996408384688748</v>
      </c>
      <c r="F110" s="168">
        <f>F70*10000/F62</f>
        <v>-0.2829612098608845</v>
      </c>
      <c r="G110" s="168">
        <f>AVERAGE(C110:E110)</f>
        <v>-0.0207876967289822</v>
      </c>
      <c r="H110" s="168">
        <f>STDEV(C110:E110)</f>
        <v>0.02604050516268652</v>
      </c>
      <c r="I110" s="168">
        <f>(B110*B4+C110*C4+D110*D4+E110*E4+F110*F4)/SUM(B4:F4)</f>
        <v>-0.10590041850710499</v>
      </c>
      <c r="K110" s="168">
        <f>EXP(AVERAGE(K103:K107))</f>
        <v>0.01619627141863876</v>
      </c>
    </row>
    <row r="111" spans="1:9" ht="12.75">
      <c r="A111" s="168" t="s">
        <v>168</v>
      </c>
      <c r="B111" s="168">
        <f>B71*10000/B62</f>
        <v>0.13254465214664746</v>
      </c>
      <c r="C111" s="168">
        <f>C71*10000/C62</f>
        <v>0.08308057126315144</v>
      </c>
      <c r="D111" s="168">
        <f>D71*10000/D62</f>
        <v>0.11527886167638399</v>
      </c>
      <c r="E111" s="168">
        <f>E71*10000/E62</f>
        <v>0.004304031875222654</v>
      </c>
      <c r="F111" s="168">
        <f>F71*10000/F62</f>
        <v>-0.026780908365705274</v>
      </c>
      <c r="G111" s="168">
        <f>AVERAGE(C111:E111)</f>
        <v>0.06755448827158603</v>
      </c>
      <c r="H111" s="168">
        <f>STDEV(C111:E111)</f>
        <v>0.0570933240593409</v>
      </c>
      <c r="I111" s="168">
        <f>(B111*B4+C111*C4+D111*D4+E111*E4+F111*F4)/SUM(B4:F4)</f>
        <v>0.06423800721186423</v>
      </c>
    </row>
    <row r="112" spans="1:9" ht="12.75">
      <c r="A112" s="168" t="s">
        <v>169</v>
      </c>
      <c r="B112" s="168">
        <f>B72*10000/B62</f>
        <v>-0.09188821676539083</v>
      </c>
      <c r="C112" s="168">
        <f>C72*10000/C62</f>
        <v>-0.058656113705920415</v>
      </c>
      <c r="D112" s="168">
        <f>D72*10000/D62</f>
        <v>-0.0681944696290306</v>
      </c>
      <c r="E112" s="168">
        <f>E72*10000/E62</f>
        <v>-0.07137568214847205</v>
      </c>
      <c r="F112" s="168">
        <f>F72*10000/F62</f>
        <v>-0.10618633202715058</v>
      </c>
      <c r="G112" s="168">
        <f>AVERAGE(C112:E112)</f>
        <v>-0.06607542182780769</v>
      </c>
      <c r="H112" s="168">
        <f>STDEV(C112:E112)</f>
        <v>0.006619261894583619</v>
      </c>
      <c r="I112" s="168">
        <f>(B112*B4+C112*C4+D112*D4+E112*E4+F112*F4)/SUM(B4:F4)</f>
        <v>-0.07517396280228983</v>
      </c>
    </row>
    <row r="113" spans="1:9" ht="12.75">
      <c r="A113" s="168" t="s">
        <v>170</v>
      </c>
      <c r="B113" s="168">
        <f>B73*10000/B62</f>
        <v>-0.01815012883770248</v>
      </c>
      <c r="C113" s="168">
        <f>C73*10000/C62</f>
        <v>-0.03468725756387054</v>
      </c>
      <c r="D113" s="168">
        <f>D73*10000/D62</f>
        <v>-0.03497524461435082</v>
      </c>
      <c r="E113" s="168">
        <f>E73*10000/E62</f>
        <v>-0.030776589595590348</v>
      </c>
      <c r="F113" s="168">
        <f>F73*10000/F62</f>
        <v>-0.019766886780062977</v>
      </c>
      <c r="G113" s="168">
        <f>AVERAGE(C113:E113)</f>
        <v>-0.03347969725793724</v>
      </c>
      <c r="H113" s="168">
        <f>STDEV(C113:E113)</f>
        <v>0.0023453842778934177</v>
      </c>
      <c r="I113" s="168">
        <f>(B113*B4+C113*C4+D113*D4+E113*E4+F113*F4)/SUM(B4:F4)</f>
        <v>-0.029433637374722127</v>
      </c>
    </row>
    <row r="114" spans="1:11" ht="12.75">
      <c r="A114" s="168" t="s">
        <v>171</v>
      </c>
      <c r="B114" s="168">
        <f>B74*10000/B62</f>
        <v>-0.18264361739451168</v>
      </c>
      <c r="C114" s="168">
        <f>C74*10000/C62</f>
        <v>-0.175761411553196</v>
      </c>
      <c r="D114" s="168">
        <f>D74*10000/D62</f>
        <v>-0.17665602265220265</v>
      </c>
      <c r="E114" s="168">
        <f>E74*10000/E62</f>
        <v>-0.17319361349462603</v>
      </c>
      <c r="F114" s="168">
        <f>F74*10000/F62</f>
        <v>-0.14131516898429242</v>
      </c>
      <c r="G114" s="168">
        <f>AVERAGE(C114:E114)</f>
        <v>-0.17520368256667487</v>
      </c>
      <c r="H114" s="168">
        <f>STDEV(C114:E114)</f>
        <v>0.0017973217604036404</v>
      </c>
      <c r="I114" s="168">
        <f>(B114*B4+C114*C4+D114*D4+E114*E4+F114*F4)/SUM(B4:F4)</f>
        <v>-0.17172314278120726</v>
      </c>
      <c r="J114" s="168" t="s">
        <v>189</v>
      </c>
      <c r="K114" s="168">
        <v>285</v>
      </c>
    </row>
    <row r="115" spans="1:11" ht="12.75">
      <c r="A115" s="168" t="s">
        <v>172</v>
      </c>
      <c r="B115" s="168">
        <f>B75*10000/B62</f>
        <v>-0.004568988287942829</v>
      </c>
      <c r="C115" s="168">
        <f>C75*10000/C62</f>
        <v>-0.007712636753327307</v>
      </c>
      <c r="D115" s="168">
        <f>D75*10000/D62</f>
        <v>-0.005397153018448285</v>
      </c>
      <c r="E115" s="168">
        <f>E75*10000/E62</f>
        <v>-0.003373471811315403</v>
      </c>
      <c r="F115" s="168">
        <f>F75*10000/F62</f>
        <v>-0.0036138968949354744</v>
      </c>
      <c r="G115" s="168">
        <f>AVERAGE(C115:E115)</f>
        <v>-0.005494420527696998</v>
      </c>
      <c r="H115" s="168">
        <f>STDEV(C115:E115)</f>
        <v>0.002171217129805972</v>
      </c>
      <c r="I115" s="168">
        <f>(B115*B4+C115*C4+D115*D4+E115*E4+F115*F4)/SUM(B4:F4)</f>
        <v>-0.005108927576898304</v>
      </c>
      <c r="J115" s="168" t="s">
        <v>190</v>
      </c>
      <c r="K115" s="168">
        <v>0.5536</v>
      </c>
    </row>
    <row r="118" ht="12.75">
      <c r="A118" s="168" t="s">
        <v>155</v>
      </c>
    </row>
    <row r="120" spans="2:9" ht="12.75">
      <c r="B120" s="168" t="s">
        <v>82</v>
      </c>
      <c r="C120" s="168" t="s">
        <v>83</v>
      </c>
      <c r="D120" s="168" t="s">
        <v>84</v>
      </c>
      <c r="E120" s="168" t="s">
        <v>85</v>
      </c>
      <c r="F120" s="168" t="s">
        <v>86</v>
      </c>
      <c r="G120" s="168" t="s">
        <v>157</v>
      </c>
      <c r="H120" s="168" t="s">
        <v>158</v>
      </c>
      <c r="I120" s="168" t="s">
        <v>153</v>
      </c>
    </row>
    <row r="121" spans="1:9" ht="12.75">
      <c r="A121" s="168" t="s">
        <v>173</v>
      </c>
      <c r="B121" s="168">
        <f>B81*10000/B62</f>
        <v>0</v>
      </c>
      <c r="C121" s="168">
        <f>C81*10000/C62</f>
        <v>0</v>
      </c>
      <c r="D121" s="168">
        <f>D81*10000/D62</f>
        <v>0</v>
      </c>
      <c r="E121" s="168">
        <f>E81*10000/E62</f>
        <v>0</v>
      </c>
      <c r="F121" s="168">
        <f>F81*10000/F62</f>
        <v>0</v>
      </c>
      <c r="G121" s="168">
        <f>AVERAGE(C121:E121)</f>
        <v>0</v>
      </c>
      <c r="H121" s="168">
        <f>STDEV(C121:E121)</f>
        <v>0</v>
      </c>
      <c r="I121" s="168">
        <f>(B121*B4+C121*C4+D121*D4+E121*E4+F121*F4)/SUM(B4:F4)</f>
        <v>0</v>
      </c>
    </row>
    <row r="122" spans="1:9" ht="12.75">
      <c r="A122" s="168" t="s">
        <v>174</v>
      </c>
      <c r="B122" s="168">
        <f>B82*10000/B62</f>
        <v>102.04096800999625</v>
      </c>
      <c r="C122" s="168">
        <f>C82*10000/C62</f>
        <v>45.089476913652035</v>
      </c>
      <c r="D122" s="168">
        <f>D82*10000/D62</f>
        <v>-8.835125607334193</v>
      </c>
      <c r="E122" s="168">
        <f>E82*10000/E62</f>
        <v>-46.058079203587305</v>
      </c>
      <c r="F122" s="168">
        <f>F82*10000/F62</f>
        <v>-93.5004259971047</v>
      </c>
      <c r="G122" s="168">
        <f>AVERAGE(C122:E122)</f>
        <v>-3.2679092990898204</v>
      </c>
      <c r="H122" s="168">
        <f>STDEV(C122:E122)</f>
        <v>45.82809912710117</v>
      </c>
      <c r="I122" s="168">
        <f>(B122*B4+C122*C4+D122*D4+E122*E4+F122*F4)/SUM(B4:F4)</f>
        <v>-0.23583059197054496</v>
      </c>
    </row>
    <row r="123" spans="1:9" ht="12.75">
      <c r="A123" s="168" t="s">
        <v>175</v>
      </c>
      <c r="B123" s="168">
        <f>B83*10000/B62</f>
        <v>1.7595699805291245</v>
      </c>
      <c r="C123" s="168">
        <f>C83*10000/C62</f>
        <v>0.6817663253247629</v>
      </c>
      <c r="D123" s="168">
        <f>D83*10000/D62</f>
        <v>-1.7464320667109143</v>
      </c>
      <c r="E123" s="168">
        <f>E83*10000/E62</f>
        <v>-0.57360408873053</v>
      </c>
      <c r="F123" s="168">
        <f>F83*10000/F62</f>
        <v>6.1781555763744604</v>
      </c>
      <c r="G123" s="168">
        <f>AVERAGE(C123:E123)</f>
        <v>-0.5460899433722272</v>
      </c>
      <c r="H123" s="168">
        <f>STDEV(C123:E123)</f>
        <v>1.214332997541144</v>
      </c>
      <c r="I123" s="168">
        <f>(B123*B4+C123*C4+D123*D4+E123*E4+F123*F4)/SUM(B4:F4)</f>
        <v>0.6884952614264792</v>
      </c>
    </row>
    <row r="124" spans="1:9" ht="12.75">
      <c r="A124" s="168" t="s">
        <v>176</v>
      </c>
      <c r="B124" s="168">
        <f>B84*10000/B62</f>
        <v>-2.995584141549667</v>
      </c>
      <c r="C124" s="168">
        <f>C84*10000/C62</f>
        <v>-2.7082860718203174</v>
      </c>
      <c r="D124" s="168">
        <f>D84*10000/D62</f>
        <v>-1.9934332175998153</v>
      </c>
      <c r="E124" s="168">
        <f>E84*10000/E62</f>
        <v>-1.5842575097234701</v>
      </c>
      <c r="F124" s="168">
        <f>F84*10000/F62</f>
        <v>0.18762260422100896</v>
      </c>
      <c r="G124" s="168">
        <f>AVERAGE(C124:E124)</f>
        <v>-2.0953255997145344</v>
      </c>
      <c r="H124" s="168">
        <f>STDEV(C124:E124)</f>
        <v>0.5688994597045559</v>
      </c>
      <c r="I124" s="168">
        <f>(B124*B4+C124*C4+D124*D4+E124*E4+F124*F4)/SUM(B4:F4)</f>
        <v>-1.9182731771606707</v>
      </c>
    </row>
    <row r="125" spans="1:9" ht="12.75">
      <c r="A125" s="168" t="s">
        <v>177</v>
      </c>
      <c r="B125" s="168">
        <f>B85*10000/B62</f>
        <v>0.7342689128780501</v>
      </c>
      <c r="C125" s="168">
        <f>C85*10000/C62</f>
        <v>0.21662859603085996</v>
      </c>
      <c r="D125" s="168">
        <f>D85*10000/D62</f>
        <v>-0.6965687887860167</v>
      </c>
      <c r="E125" s="168">
        <f>E85*10000/E62</f>
        <v>0.02815284489256144</v>
      </c>
      <c r="F125" s="168">
        <f>F85*10000/F62</f>
        <v>-0.8595792702560716</v>
      </c>
      <c r="G125" s="168">
        <f>AVERAGE(C125:E125)</f>
        <v>-0.15059578262086512</v>
      </c>
      <c r="H125" s="168">
        <f>STDEV(C125:E125)</f>
        <v>0.48212619695215275</v>
      </c>
      <c r="I125" s="168">
        <f>(B125*B4+C125*C4+D125*D4+E125*E4+F125*F4)/SUM(B4:F4)</f>
        <v>-0.11854602699253375</v>
      </c>
    </row>
    <row r="126" spans="1:9" ht="12.75">
      <c r="A126" s="168" t="s">
        <v>178</v>
      </c>
      <c r="B126" s="168">
        <f>B86*10000/B62</f>
        <v>0.5185858537090948</v>
      </c>
      <c r="C126" s="168">
        <f>C86*10000/C62</f>
        <v>0.3914653325303311</v>
      </c>
      <c r="D126" s="168">
        <f>D86*10000/D62</f>
        <v>0.23210058428488567</v>
      </c>
      <c r="E126" s="168">
        <f>E86*10000/E62</f>
        <v>0.09542399851441334</v>
      </c>
      <c r="F126" s="168">
        <f>F86*10000/F62</f>
        <v>1.3213785862953518</v>
      </c>
      <c r="G126" s="168">
        <f>AVERAGE(C126:E126)</f>
        <v>0.23966330510987668</v>
      </c>
      <c r="H126" s="168">
        <f>STDEV(C126:E126)</f>
        <v>0.14816549504249846</v>
      </c>
      <c r="I126" s="168">
        <f>(B126*B4+C126*C4+D126*D4+E126*E4+F126*F4)/SUM(B4:F4)</f>
        <v>0.4250476050654595</v>
      </c>
    </row>
    <row r="127" spans="1:9" ht="12.75">
      <c r="A127" s="168" t="s">
        <v>179</v>
      </c>
      <c r="B127" s="168">
        <f>B87*10000/B62</f>
        <v>0.32445053759931963</v>
      </c>
      <c r="C127" s="168">
        <f>C87*10000/C62</f>
        <v>0.16099642314067222</v>
      </c>
      <c r="D127" s="168">
        <f>D87*10000/D62</f>
        <v>0.07329759545467533</v>
      </c>
      <c r="E127" s="168">
        <f>E87*10000/E62</f>
        <v>-0.04275783422310111</v>
      </c>
      <c r="F127" s="168">
        <f>F87*10000/F62</f>
        <v>0.5564246313163598</v>
      </c>
      <c r="G127" s="168">
        <f>AVERAGE(C127:E127)</f>
        <v>0.06384539479074881</v>
      </c>
      <c r="H127" s="168">
        <f>STDEV(C127:E127)</f>
        <v>0.10220546669092141</v>
      </c>
      <c r="I127" s="168">
        <f>(B127*B4+C127*C4+D127*D4+E127*E4+F127*F4)/SUM(B4:F4)</f>
        <v>0.16748041099024105</v>
      </c>
    </row>
    <row r="128" spans="1:9" ht="12.75">
      <c r="A128" s="168" t="s">
        <v>180</v>
      </c>
      <c r="B128" s="168">
        <f>B88*10000/B62</f>
        <v>-0.03233636726806594</v>
      </c>
      <c r="C128" s="168">
        <f>C88*10000/C62</f>
        <v>-0.21910034096068595</v>
      </c>
      <c r="D128" s="168">
        <f>D88*10000/D62</f>
        <v>-0.16189079606127776</v>
      </c>
      <c r="E128" s="168">
        <f>E88*10000/E62</f>
        <v>-0.18632757257961519</v>
      </c>
      <c r="F128" s="168">
        <f>F88*10000/F62</f>
        <v>-0.023393113311555903</v>
      </c>
      <c r="G128" s="168">
        <f>AVERAGE(C128:E128)</f>
        <v>-0.18910623653385963</v>
      </c>
      <c r="H128" s="168">
        <f>STDEV(C128:E128)</f>
        <v>0.028705813643359963</v>
      </c>
      <c r="I128" s="168">
        <f>(B128*B4+C128*C4+D128*D4+E128*E4+F128*F4)/SUM(B4:F4)</f>
        <v>-0.1443058544190934</v>
      </c>
    </row>
    <row r="129" spans="1:9" ht="12.75">
      <c r="A129" s="168" t="s">
        <v>181</v>
      </c>
      <c r="B129" s="168">
        <f>B89*10000/B62</f>
        <v>0.050205845372395766</v>
      </c>
      <c r="C129" s="168">
        <f>C89*10000/C62</f>
        <v>0.02431113095178246</v>
      </c>
      <c r="D129" s="168">
        <f>D89*10000/D62</f>
        <v>0.03525101588356677</v>
      </c>
      <c r="E129" s="168">
        <f>E89*10000/E62</f>
        <v>0.0041900042997130614</v>
      </c>
      <c r="F129" s="168">
        <f>F89*10000/F62</f>
        <v>-0.010942017504517496</v>
      </c>
      <c r="G129" s="168">
        <f>AVERAGE(C129:E129)</f>
        <v>0.021250717045020764</v>
      </c>
      <c r="H129" s="168">
        <f>STDEV(C129:E129)</f>
        <v>0.015755037610669133</v>
      </c>
      <c r="I129" s="168">
        <f>(B129*B4+C129*C4+D129*D4+E129*E4+F129*F4)/SUM(B4:F4)</f>
        <v>0.02109332171879432</v>
      </c>
    </row>
    <row r="130" spans="1:9" ht="12.75">
      <c r="A130" s="168" t="s">
        <v>182</v>
      </c>
      <c r="B130" s="168">
        <f>B90*10000/B62</f>
        <v>-0.03886619051126386</v>
      </c>
      <c r="C130" s="168">
        <f>C90*10000/C62</f>
        <v>-0.0016075638495581096</v>
      </c>
      <c r="D130" s="168">
        <f>D90*10000/D62</f>
        <v>0.0018991362975566979</v>
      </c>
      <c r="E130" s="168">
        <f>E90*10000/E62</f>
        <v>0.023041824345076012</v>
      </c>
      <c r="F130" s="168">
        <f>F90*10000/F62</f>
        <v>0.20552684446722766</v>
      </c>
      <c r="G130" s="168">
        <f>AVERAGE(C130:E130)</f>
        <v>0.007777798931024866</v>
      </c>
      <c r="H130" s="168">
        <f>STDEV(C130:E130)</f>
        <v>0.013334807473714915</v>
      </c>
      <c r="I130" s="168">
        <f>(B130*B4+C130*C4+D130*D4+E130*E4+F130*F4)/SUM(B4:F4)</f>
        <v>0.027622963132909007</v>
      </c>
    </row>
    <row r="131" spans="1:9" ht="12.75">
      <c r="A131" s="168" t="s">
        <v>183</v>
      </c>
      <c r="B131" s="168">
        <f>B91*10000/B62</f>
        <v>0.12393201987923239</v>
      </c>
      <c r="C131" s="168">
        <f>C91*10000/C62</f>
        <v>0.10475450526967066</v>
      </c>
      <c r="D131" s="168">
        <f>D91*10000/D62</f>
        <v>0.13231726616839481</v>
      </c>
      <c r="E131" s="168">
        <f>E91*10000/E62</f>
        <v>0.097351899984307</v>
      </c>
      <c r="F131" s="168">
        <f>F91*10000/F62</f>
        <v>0.1787328499726295</v>
      </c>
      <c r="G131" s="168">
        <f>AVERAGE(C131:E131)</f>
        <v>0.11147455714079081</v>
      </c>
      <c r="H131" s="168">
        <f>STDEV(C131:E131)</f>
        <v>0.018425892948775863</v>
      </c>
      <c r="I131" s="168">
        <f>(B131*B4+C131*C4+D131*D4+E131*E4+F131*F4)/SUM(B4:F4)</f>
        <v>0.12229898234801816</v>
      </c>
    </row>
    <row r="132" spans="1:9" ht="12.75">
      <c r="A132" s="168" t="s">
        <v>184</v>
      </c>
      <c r="B132" s="168">
        <f>B92*10000/B62</f>
        <v>0.05958551720210732</v>
      </c>
      <c r="C132" s="168">
        <f>C92*10000/C62</f>
        <v>0.011944653073904186</v>
      </c>
      <c r="D132" s="168">
        <f>D92*10000/D62</f>
        <v>0.03813790646170565</v>
      </c>
      <c r="E132" s="168">
        <f>E92*10000/E62</f>
        <v>-0.00905436848396754</v>
      </c>
      <c r="F132" s="168">
        <f>F92*10000/F62</f>
        <v>-0.012768081449505803</v>
      </c>
      <c r="G132" s="168">
        <f>AVERAGE(C132:E132)</f>
        <v>0.013676063683880767</v>
      </c>
      <c r="H132" s="168">
        <f>STDEV(C132:E132)</f>
        <v>0.02364373152999031</v>
      </c>
      <c r="I132" s="168">
        <f>(B132*B4+C132*C4+D132*D4+E132*E4+F132*F4)/SUM(B4:F4)</f>
        <v>0.016729469849953583</v>
      </c>
    </row>
    <row r="133" spans="1:9" ht="12.75">
      <c r="A133" s="168" t="s">
        <v>185</v>
      </c>
      <c r="B133" s="168">
        <f>B93*10000/B62</f>
        <v>-0.0924400595628175</v>
      </c>
      <c r="C133" s="168">
        <f>C93*10000/C62</f>
        <v>-0.07619155635511718</v>
      </c>
      <c r="D133" s="168">
        <f>D93*10000/D62</f>
        <v>-0.07185564378750953</v>
      </c>
      <c r="E133" s="168">
        <f>E93*10000/E62</f>
        <v>-0.08266503775985957</v>
      </c>
      <c r="F133" s="168">
        <f>F93*10000/F62</f>
        <v>-0.07213093337675282</v>
      </c>
      <c r="G133" s="168">
        <f>AVERAGE(C133:E133)</f>
        <v>-0.07690407930082876</v>
      </c>
      <c r="H133" s="168">
        <f>STDEV(C133:E133)</f>
        <v>0.005439808473052471</v>
      </c>
      <c r="I133" s="168">
        <f>(B133*B4+C133*C4+D133*D4+E133*E4+F133*F4)/SUM(B4:F4)</f>
        <v>-0.07849723783740539</v>
      </c>
    </row>
    <row r="134" spans="1:9" ht="12.75">
      <c r="A134" s="168" t="s">
        <v>186</v>
      </c>
      <c r="B134" s="168">
        <f>B94*10000/B62</f>
        <v>-0.02403208722622393</v>
      </c>
      <c r="C134" s="168">
        <f>C94*10000/C62</f>
        <v>-0.009374846856643604</v>
      </c>
      <c r="D134" s="168">
        <f>D94*10000/D62</f>
        <v>0.0014665684411694186</v>
      </c>
      <c r="E134" s="168">
        <f>E94*10000/E62</f>
        <v>0.007600261564180783</v>
      </c>
      <c r="F134" s="168">
        <f>F94*10000/F62</f>
        <v>-0.021164752183261</v>
      </c>
      <c r="G134" s="168">
        <f>AVERAGE(C134:E134)</f>
        <v>-0.00010267228376446749</v>
      </c>
      <c r="H134" s="168">
        <f>STDEV(C134:E134)</f>
        <v>0.00859566540846484</v>
      </c>
      <c r="I134" s="168">
        <f>(B134*B4+C134*C4+D134*D4+E134*E4+F134*F4)/SUM(B4:F4)</f>
        <v>-0.006373186528376156</v>
      </c>
    </row>
    <row r="135" spans="1:9" ht="12.75">
      <c r="A135" s="168" t="s">
        <v>187</v>
      </c>
      <c r="B135" s="168">
        <f>B95*10000/B62</f>
        <v>-0.00016928622807850573</v>
      </c>
      <c r="C135" s="168">
        <f>C95*10000/C62</f>
        <v>0.0035732095164897003</v>
      </c>
      <c r="D135" s="168">
        <f>D95*10000/D62</f>
        <v>0.0006457123114133025</v>
      </c>
      <c r="E135" s="168">
        <f>E95*10000/E62</f>
        <v>0.0015904658961775344</v>
      </c>
      <c r="F135" s="168">
        <f>F95*10000/F62</f>
        <v>0.0013005339095351698</v>
      </c>
      <c r="G135" s="168">
        <f>AVERAGE(C135:E135)</f>
        <v>0.0019364625746935123</v>
      </c>
      <c r="H135" s="168">
        <f>STDEV(C135:E135)</f>
        <v>0.0014941034929316637</v>
      </c>
      <c r="I135" s="168">
        <f>(B135*B4+C135*C4+D135*D4+E135*E4+F135*F4)/SUM(B4:F4)</f>
        <v>0.00154822562379799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2003-04-04T14:18:24Z</cp:lastPrinted>
  <dcterms:created xsi:type="dcterms:W3CDTF">1999-06-17T15:15:05Z</dcterms:created>
  <dcterms:modified xsi:type="dcterms:W3CDTF">2003-09-26T12:39:02Z</dcterms:modified>
  <cp:category/>
  <cp:version/>
  <cp:contentType/>
  <cp:contentStatus/>
</cp:coreProperties>
</file>