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34_pos5ap2" sheetId="2" r:id="rId2"/>
    <sheet name="HCMQAP034_pos2ap2" sheetId="3" r:id="rId3"/>
    <sheet name="HCMQAP034_pos3ap2" sheetId="4" r:id="rId4"/>
    <sheet name="HCMQAP034_pos4ap2" sheetId="5" r:id="rId5"/>
    <sheet name="HCMQAP034_pos1ap2" sheetId="6" r:id="rId6"/>
    <sheet name="Lmag_hcmqap" sheetId="7" r:id="rId7"/>
    <sheet name="Result_HCMQAP" sheetId="8" r:id="rId8"/>
  </sheets>
  <definedNames>
    <definedName name="_xlnm.Print_Area" localSheetId="5">'HCMQAP034_pos1ap2'!$A$1:$N$28</definedName>
    <definedName name="_xlnm.Print_Area" localSheetId="2">'HCMQAP034_pos2ap2'!$A$1:$N$28</definedName>
    <definedName name="_xlnm.Print_Area" localSheetId="3">'HCMQAP034_pos3ap2'!$A$1:$N$28</definedName>
    <definedName name="_xlnm.Print_Area" localSheetId="4">'HCMQAP034_pos4ap2'!$A$1:$N$28</definedName>
    <definedName name="_xlnm.Print_Area" localSheetId="1">'HCMQAP034_pos5ap2'!$A$1:$N$28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<sst xmlns="http://schemas.openxmlformats.org/spreadsheetml/2006/main" count="520" uniqueCount="192">
  <si>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</si>
  <si>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</si>
  <si>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</si>
  <si>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</si>
  <si>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</si>
  <si>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</si>
  <si>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</si>
  <si>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</si>
  <si>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</si>
  <si>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</si>
  <si>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</si>
  <si>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</si>
  <si>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</si>
  <si>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</si>
  <si>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</si>
  <si>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hcmqap034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</si>
  <si>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</si>
  <si>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</si>
  <si>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</si>
  <si>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</si>
  <si>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</si>
  <si>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</si>
  <si>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</si>
  <si>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</si>
  <si>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</si>
  <si>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</si>
  <si>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</si>
  <si>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</si>
  <si>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</si>
  <si>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</si>
  <si>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</si>
  <si>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</si>
  <si>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</si>
  <si>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</si>
  <si>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</si>
  <si>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</si>
  <si>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</si>
  <si>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</si>
  <si>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</si>
  <si>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</si>
  <si>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</si>
  <si>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</si>
  <si>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</si>
  <si>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</si>
  <si>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</si>
  <si>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</si>
  <si>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</si>
  <si>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</si>
  <si>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</si>
  <si>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</si>
  <si>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</si>
  <si>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</si>
  <si>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t>mesure apres alignement garage par ACCEL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</si>
  <si>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</si>
  <si>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</si>
  <si>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</si>
  <si>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</si>
  <si>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</si>
  <si>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</si>
  <si>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</si>
  <si>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</si>
  <si>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</si>
  <si>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</si>
  <si>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</si>
  <si>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</si>
  <si>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</si>
  <si>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</si>
  <si>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</si>
  <si>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</si>
  <si>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HCMQAP034_pos5ap2</t>
  </si>
  <si>
    <t>16/04/2003</t>
  </si>
  <si>
    <t>±12.5</t>
  </si>
  <si>
    <t>THCMQAP034_pos5ap2.xls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</si>
  <si>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</si>
  <si>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HCMQAP034_pos2ap2</t>
  </si>
  <si>
    <t>THCMQAP034_pos2ap2.xls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</si>
  <si>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</si>
  <si>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HCMQAP034_pos3ap2</t>
  </si>
  <si>
    <t>THCMQAP034_pos3ap2.xls</t>
  </si>
  <si>
    <t>HCMQAP034_pos4ap2</t>
  </si>
  <si>
    <t>THCMQAP034_pos4ap2.xls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</si>
  <si>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-2.259 mT)</t>
    </r>
  </si>
  <si>
    <t>HCMQAP034_pos1ap2</t>
  </si>
  <si>
    <t>THCMQAP034_pos1ap2.xls</t>
  </si>
  <si>
    <t>Sommaire : Valeurs intégrales calculées avec les fichiers: HCMQAP034_pos5ap2+HCMQAP034_pos2ap2+HCMQAP034_pos3ap2+HCMQAP034_pos4ap2+HCMQAP034_pos1ap2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</si>
  <si>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</si>
  <si>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</si>
  <si>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</si>
  <si>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</si>
  <si>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</si>
  <si>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</si>
  <si>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</si>
  <si>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</si>
  <si>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</si>
  <si>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</si>
  <si>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</si>
  <si>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</si>
  <si>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</si>
  <si>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</si>
  <si>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</si>
  <si>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</si>
  <si>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</si>
  <si>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</si>
  <si>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</si>
  <si>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</si>
  <si>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</si>
  <si>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</si>
  <si>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</si>
  <si>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</si>
  <si>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</si>
  <si>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</si>
  <si>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</si>
  <si>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</si>
  <si>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</si>
  <si>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</si>
  <si>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</si>
  <si>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</si>
  <si>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</si>
  <si>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</si>
  <si>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</si>
  <si>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</si>
  <si>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</si>
  <si>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</si>
  <si>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</si>
  <si>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</si>
  <si>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</si>
  <si>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</si>
  <si>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</si>
  <si>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=-3.758</t>
    </r>
  </si>
  <si>
    <t>Gradient (T/m)</t>
  </si>
  <si>
    <t xml:space="preserve"> Wed 16/04/2003       13:53:37</t>
  </si>
  <si>
    <t>LISSNER</t>
  </si>
  <si>
    <t>HCMQAP034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</si>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</sst>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0"/>
    </font>
    <font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459359"/>
        <c:axId val="19589912"/>
      </c:lineChart>
      <c:catAx>
        <c:axId val="394593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94593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35</xdr:row>
      <xdr:rowOff>85725</xdr:rowOff>
    </xdr:from>
    <xdr:to>
      <xdr:col>6</xdr:col>
      <xdr:colOff>704850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123825" y="5905500"/>
        <a:ext cx="52673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5</v>
      </c>
      <c r="F2" s="26"/>
      <c r="G2" s="26" t="s">
        <v>69</v>
      </c>
      <c r="H2" s="25">
        <v>1604</v>
      </c>
      <c r="I2" s="27" t="s">
        <v>72</v>
      </c>
      <c r="J2" s="30"/>
      <c r="K2" s="28" t="s">
        <v>52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1604</v>
      </c>
      <c r="I3" s="27" t="s">
        <v>75</v>
      </c>
      <c r="J3" s="30"/>
      <c r="K3" s="28" t="s">
        <v>52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77</v>
      </c>
      <c r="H4" s="25">
        <v>1604</v>
      </c>
      <c r="I4" s="27" t="s">
        <v>78</v>
      </c>
      <c r="J4" s="30"/>
      <c r="K4" s="31" t="s">
        <v>52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79</v>
      </c>
      <c r="H5" s="25">
        <v>1604</v>
      </c>
      <c r="I5" s="27" t="s">
        <v>80</v>
      </c>
      <c r="J5" s="30"/>
      <c r="K5" s="28" t="s">
        <v>52</v>
      </c>
      <c r="L5" s="28"/>
      <c r="M5" s="28"/>
      <c r="N5" s="28"/>
    </row>
    <row r="6" spans="1:14" s="29" customFormat="1" ht="15" customHeight="1">
      <c r="A6" s="40" t="s">
        <v>70</v>
      </c>
      <c r="B6" s="24">
        <v>80</v>
      </c>
      <c r="C6" s="24" t="s">
        <v>71</v>
      </c>
      <c r="D6" s="25">
        <v>5</v>
      </c>
      <c r="E6" s="25">
        <v>1</v>
      </c>
      <c r="F6" s="26"/>
      <c r="G6" s="26" t="s">
        <v>82</v>
      </c>
      <c r="H6" s="25">
        <v>1604</v>
      </c>
      <c r="I6" s="27" t="s">
        <v>83</v>
      </c>
      <c r="J6" s="30"/>
      <c r="K6" s="28" t="s">
        <v>52</v>
      </c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1.4277380000000002E-05</v>
      </c>
      <c r="L2" s="54">
        <v>3.2970479311046974E-07</v>
      </c>
      <c r="M2" s="54">
        <v>0.00011838028000000001</v>
      </c>
      <c r="N2" s="55">
        <v>2.909880248340829E-07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-3.0594105999999995E-05</v>
      </c>
      <c r="L3" s="54">
        <v>9.348946017671121E-08</v>
      </c>
      <c r="M3" s="54">
        <v>9.33262E-06</v>
      </c>
      <c r="N3" s="55">
        <v>1.0771804212848072E-07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-0.002086149562977542</v>
      </c>
      <c r="L4" s="54">
        <v>5.438733804084618E-05</v>
      </c>
      <c r="M4" s="54">
        <v>7.832076090522451E-08</v>
      </c>
      <c r="N4" s="55">
        <v>-13.032388000000001</v>
      </c>
    </row>
    <row r="5" spans="1:14" ht="15" customHeight="1" thickBot="1">
      <c r="A5" t="s">
        <v>18</v>
      </c>
      <c r="B5" s="58">
        <v>37727.57538194444</v>
      </c>
      <c r="D5" s="59"/>
      <c r="E5" s="60" t="s">
        <v>56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1604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-1.4762498</v>
      </c>
      <c r="E8" s="77">
        <v>0.016136830793566367</v>
      </c>
      <c r="F8" s="78">
        <v>8.644887</v>
      </c>
      <c r="G8" s="77">
        <v>0.028316080475606815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-2.4618205000000004</v>
      </c>
      <c r="E9" s="80">
        <v>0.031039518341911657</v>
      </c>
      <c r="F9" s="84">
        <v>2.9276206</v>
      </c>
      <c r="G9" s="80">
        <v>0.0187101043701335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-0.7357322500000001</v>
      </c>
      <c r="E10" s="80">
        <v>0.022501467447055678</v>
      </c>
      <c r="F10" s="84">
        <v>-9.399830099999999</v>
      </c>
      <c r="G10" s="80">
        <v>0.00844215592384513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15.772789</v>
      </c>
      <c r="E11" s="77">
        <v>0.005346959321910459</v>
      </c>
      <c r="F11" s="77">
        <v>1.3729615</v>
      </c>
      <c r="G11" s="77">
        <v>0.013116384608583175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-0.13217702</v>
      </c>
      <c r="E12" s="80">
        <v>0.007636682333814654</v>
      </c>
      <c r="F12" s="80">
        <v>0.35409858</v>
      </c>
      <c r="G12" s="80">
        <v>0.006329404016698556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24.832154</v>
      </c>
      <c r="D13" s="83">
        <v>0.028618431580000003</v>
      </c>
      <c r="E13" s="80">
        <v>0.008883281137552336</v>
      </c>
      <c r="F13" s="80">
        <v>0.15112572</v>
      </c>
      <c r="G13" s="80">
        <v>0.004740412868896684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0.18654867</v>
      </c>
      <c r="E14" s="80">
        <v>0.0035295105728128796</v>
      </c>
      <c r="F14" s="80">
        <v>0.1957744</v>
      </c>
      <c r="G14" s="80">
        <v>0.007934309157261154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-0.23211224000000003</v>
      </c>
      <c r="E15" s="77">
        <v>0.0019925542641018594</v>
      </c>
      <c r="F15" s="77">
        <v>0.17608311999999998</v>
      </c>
      <c r="G15" s="77">
        <v>0.004184352374215884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0.019281312300000002</v>
      </c>
      <c r="E16" s="80">
        <v>0.005594972034626411</v>
      </c>
      <c r="F16" s="80">
        <v>-0.0019834070000000004</v>
      </c>
      <c r="G16" s="80">
        <v>0.0040259073334110666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-0.1459999978542328</v>
      </c>
      <c r="D17" s="83">
        <v>0.12417429000000002</v>
      </c>
      <c r="E17" s="80">
        <v>0.00236163709095947</v>
      </c>
      <c r="F17" s="80">
        <v>0.041719743999999996</v>
      </c>
      <c r="G17" s="80">
        <v>0.003261975185309401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141.3979949951172</v>
      </c>
      <c r="D18" s="83">
        <v>-0.025784030000000003</v>
      </c>
      <c r="E18" s="80">
        <v>0.0010983800325251318</v>
      </c>
      <c r="F18" s="80">
        <v>0.14030740000000003</v>
      </c>
      <c r="G18" s="80">
        <v>0.0028965750028261167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-0.33799999952316284</v>
      </c>
      <c r="D19" s="83">
        <v>-0.13075638</v>
      </c>
      <c r="E19" s="80">
        <v>0.001689691532084658</v>
      </c>
      <c r="F19" s="80">
        <v>-0.031554304</v>
      </c>
      <c r="G19" s="80">
        <v>0.0009976849705364043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0.0911316</v>
      </c>
      <c r="D20" s="89">
        <v>0.00045256383999999985</v>
      </c>
      <c r="E20" s="90">
        <v>0.0012917085177367384</v>
      </c>
      <c r="F20" s="90">
        <v>0.0013536622699999996</v>
      </c>
      <c r="G20" s="90">
        <v>0.0016666173766817153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0.9670511000000002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64</v>
      </c>
      <c r="B24" s="96">
        <v>-0.7467014600886812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65</v>
      </c>
      <c r="F25" s="102"/>
      <c r="G25" s="103"/>
      <c r="H25" s="104">
        <v>-2.0868583999999997</v>
      </c>
      <c r="I25" s="102" t="s">
        <v>66</v>
      </c>
      <c r="J25" s="103"/>
      <c r="K25" s="102"/>
      <c r="L25" s="105">
        <v>15.832431781599542</v>
      </c>
    </row>
    <row r="26" spans="1:12" ht="18" customHeight="1" thickBot="1">
      <c r="A26" s="56" t="s">
        <v>48</v>
      </c>
      <c r="B26" s="57" t="s">
        <v>49</v>
      </c>
      <c r="E26" s="106" t="s">
        <v>67</v>
      </c>
      <c r="F26" s="107"/>
      <c r="G26" s="108"/>
      <c r="H26" s="109">
        <v>8.770027634777957</v>
      </c>
      <c r="I26" s="107" t="s">
        <v>68</v>
      </c>
      <c r="J26" s="108"/>
      <c r="K26" s="107"/>
      <c r="L26" s="110">
        <v>0.29134405280827685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 t="s">
        <v>52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HCMQAP034_pos5ap2res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0.000105271718</v>
      </c>
      <c r="L2" s="54">
        <v>9.402707300269492E-07</v>
      </c>
      <c r="M2" s="54">
        <v>0.00014902943</v>
      </c>
      <c r="N2" s="55">
        <v>9.253624222961303E-07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-2.8866082000000002E-05</v>
      </c>
      <c r="L3" s="54">
        <v>1.5296249522661767E-07</v>
      </c>
      <c r="M3" s="54">
        <v>1.2795289999999999E-05</v>
      </c>
      <c r="N3" s="55">
        <v>1.3518987905901537E-07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-0.003759262746393903</v>
      </c>
      <c r="L4" s="54">
        <v>2.1547618783013265E-05</v>
      </c>
      <c r="M4" s="54">
        <v>5.9562593096332476E-08</v>
      </c>
      <c r="N4" s="55">
        <v>-2.8659054</v>
      </c>
    </row>
    <row r="5" spans="1:14" ht="15" customHeight="1" thickBot="1">
      <c r="A5" t="s">
        <v>18</v>
      </c>
      <c r="B5" s="58">
        <v>37727.56159722222</v>
      </c>
      <c r="D5" s="59"/>
      <c r="E5" s="60" t="s">
        <v>73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1604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0.10001036999999999</v>
      </c>
      <c r="E8" s="77">
        <v>0.005788090100828764</v>
      </c>
      <c r="F8" s="77">
        <v>1.02310244</v>
      </c>
      <c r="G8" s="77">
        <v>0.013233088795429242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-0.22396027400000001</v>
      </c>
      <c r="E9" s="80">
        <v>0.017996034251995075</v>
      </c>
      <c r="F9" s="80">
        <v>1.7637983</v>
      </c>
      <c r="G9" s="80">
        <v>0.01205021389685751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-1.2745373</v>
      </c>
      <c r="E10" s="80">
        <v>0.009853652589761704</v>
      </c>
      <c r="F10" s="80">
        <v>-2.0543662</v>
      </c>
      <c r="G10" s="80">
        <v>0.008011544661279651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4.739484</v>
      </c>
      <c r="E11" s="77">
        <v>0.010101703158101792</v>
      </c>
      <c r="F11" s="77">
        <v>0.16801026000000002</v>
      </c>
      <c r="G11" s="77">
        <v>0.005976156176205617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-0.12863299</v>
      </c>
      <c r="E12" s="80">
        <v>0.003723880681681629</v>
      </c>
      <c r="F12" s="80">
        <v>0.008919523999999998</v>
      </c>
      <c r="G12" s="80">
        <v>0.00468935203111173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24.761964</v>
      </c>
      <c r="D13" s="83">
        <v>0.06744209300000001</v>
      </c>
      <c r="E13" s="80">
        <v>0.0043640172459931586</v>
      </c>
      <c r="F13" s="80">
        <v>0.19494054</v>
      </c>
      <c r="G13" s="80">
        <v>0.0045027536596407135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0.0037287130000000007</v>
      </c>
      <c r="E14" s="80">
        <v>0.0032020566389206794</v>
      </c>
      <c r="F14" s="80">
        <v>-0.07461902000000001</v>
      </c>
      <c r="G14" s="80">
        <v>0.0014990272942545294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0.04309196</v>
      </c>
      <c r="E15" s="77">
        <v>0.002484511274051624</v>
      </c>
      <c r="F15" s="77">
        <v>0.09399245</v>
      </c>
      <c r="G15" s="77">
        <v>0.002499698912851563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-0.032625165</v>
      </c>
      <c r="E16" s="80">
        <v>0.002298667448029419</v>
      </c>
      <c r="F16" s="80">
        <v>0.006567923000000001</v>
      </c>
      <c r="G16" s="80">
        <v>0.002682992212926847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0.4189999997615814</v>
      </c>
      <c r="D17" s="83">
        <v>0.03428985</v>
      </c>
      <c r="E17" s="80">
        <v>0.0016401670390694598</v>
      </c>
      <c r="F17" s="80">
        <v>-0.09012045599999999</v>
      </c>
      <c r="G17" s="80">
        <v>0.0024908428140119625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5.085999965667725</v>
      </c>
      <c r="D18" s="83">
        <v>0.09621743899999999</v>
      </c>
      <c r="E18" s="80">
        <v>0.0014938241928039227</v>
      </c>
      <c r="F18" s="80">
        <v>0.12698884</v>
      </c>
      <c r="G18" s="80">
        <v>0.0014942996160077027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0.14800000190734863</v>
      </c>
      <c r="D19" s="115">
        <v>-0.18188770999999998</v>
      </c>
      <c r="E19" s="80">
        <v>0.001287348062646791</v>
      </c>
      <c r="F19" s="80">
        <v>0.0071529068</v>
      </c>
      <c r="G19" s="80">
        <v>0.001366789866617786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0.472178</v>
      </c>
      <c r="D20" s="89">
        <v>0.0038719921300000002</v>
      </c>
      <c r="E20" s="90">
        <v>0.0007069073076832422</v>
      </c>
      <c r="F20" s="90">
        <v>-0.00140068607</v>
      </c>
      <c r="G20" s="90">
        <v>0.0008101928158546042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0.6766354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64</v>
      </c>
      <c r="B24" s="96">
        <v>-0.16420442260129425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65</v>
      </c>
      <c r="F25" s="102"/>
      <c r="G25" s="103"/>
      <c r="H25" s="104">
        <v>-3.7593245</v>
      </c>
      <c r="I25" s="102" t="s">
        <v>66</v>
      </c>
      <c r="J25" s="103"/>
      <c r="K25" s="102"/>
      <c r="L25" s="105">
        <v>4.742460968075675</v>
      </c>
    </row>
    <row r="26" spans="1:12" ht="18" customHeight="1" thickBot="1">
      <c r="A26" s="56" t="s">
        <v>48</v>
      </c>
      <c r="B26" s="57" t="s">
        <v>49</v>
      </c>
      <c r="E26" s="106" t="s">
        <v>67</v>
      </c>
      <c r="F26" s="107"/>
      <c r="G26" s="108"/>
      <c r="H26" s="109">
        <v>1.0279789282088863</v>
      </c>
      <c r="I26" s="107" t="s">
        <v>68</v>
      </c>
      <c r="J26" s="108"/>
      <c r="K26" s="107"/>
      <c r="L26" s="110">
        <v>0.10339969861486106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 t="s">
        <v>52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4.9741958E-05</v>
      </c>
      <c r="L2" s="54">
        <v>9.588797503176411E-08</v>
      </c>
      <c r="M2" s="54">
        <v>0.00018559552999999998</v>
      </c>
      <c r="N2" s="55">
        <v>1.2848927425576707E-07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-2.7901122E-05</v>
      </c>
      <c r="L3" s="54">
        <v>1.1258560687831278E-07</v>
      </c>
      <c r="M3" s="54">
        <v>1.075659E-05</v>
      </c>
      <c r="N3" s="55">
        <v>1.3878607422934498E-07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-0.0037574433685757325</v>
      </c>
      <c r="L4" s="54">
        <v>4.5397062636430194E-05</v>
      </c>
      <c r="M4" s="54">
        <v>6.631392781329783E-08</v>
      </c>
      <c r="N4" s="55">
        <v>-6.0406571</v>
      </c>
    </row>
    <row r="5" spans="1:14" ht="15" customHeight="1" thickBot="1">
      <c r="A5" t="s">
        <v>18</v>
      </c>
      <c r="B5" s="58">
        <v>37727.56631944444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1604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1.9032919</v>
      </c>
      <c r="E8" s="77">
        <v>0.011027512654278758</v>
      </c>
      <c r="F8" s="77">
        <v>-0.6997296800000001</v>
      </c>
      <c r="G8" s="77">
        <v>0.0068719318145314175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-0.95537475</v>
      </c>
      <c r="E9" s="80">
        <v>0.017894653440426993</v>
      </c>
      <c r="F9" s="80">
        <v>1.0027686999999998</v>
      </c>
      <c r="G9" s="80">
        <v>0.023140499721470576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-1.3089773</v>
      </c>
      <c r="E10" s="80">
        <v>0.003700973785415168</v>
      </c>
      <c r="F10" s="84">
        <v>-3.1535455</v>
      </c>
      <c r="G10" s="80">
        <v>0.00718685697638092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4.7678866</v>
      </c>
      <c r="E11" s="77">
        <v>0.004032269154638696</v>
      </c>
      <c r="F11" s="77">
        <v>-0.21332586000000003</v>
      </c>
      <c r="G11" s="77">
        <v>0.005473353885084876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-0.026509891600000002</v>
      </c>
      <c r="E12" s="80">
        <v>0.00443788193543124</v>
      </c>
      <c r="F12" s="80">
        <v>0.19861933</v>
      </c>
      <c r="G12" s="80">
        <v>0.005382970654814999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24.713135</v>
      </c>
      <c r="D13" s="83">
        <v>0.10023914600000002</v>
      </c>
      <c r="E13" s="80">
        <v>0.0017533234622832546</v>
      </c>
      <c r="F13" s="80">
        <v>0.24403135999999997</v>
      </c>
      <c r="G13" s="80">
        <v>0.003496970639485957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-0.0006260289999999995</v>
      </c>
      <c r="E14" s="80">
        <v>0.0028582454113763563</v>
      </c>
      <c r="F14" s="80">
        <v>-0.097958975</v>
      </c>
      <c r="G14" s="80">
        <v>0.0021811242487280755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0.077164596</v>
      </c>
      <c r="E15" s="77">
        <v>0.0013354505261500389</v>
      </c>
      <c r="F15" s="77">
        <v>0.036430211000000004</v>
      </c>
      <c r="G15" s="77">
        <v>0.002736745606210839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-0.0281288792</v>
      </c>
      <c r="E16" s="80">
        <v>0.002153894211619235</v>
      </c>
      <c r="F16" s="80">
        <v>-0.00016521107000000006</v>
      </c>
      <c r="G16" s="80">
        <v>0.001316541772450521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-0.2590000033378601</v>
      </c>
      <c r="D17" s="83">
        <v>0.11805774</v>
      </c>
      <c r="E17" s="80">
        <v>0.002220658333332526</v>
      </c>
      <c r="F17" s="80">
        <v>-0.0335638638</v>
      </c>
      <c r="G17" s="80">
        <v>0.0018809141974873097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37.130001068115234</v>
      </c>
      <c r="D18" s="83">
        <v>0.054605417</v>
      </c>
      <c r="E18" s="80">
        <v>0.0013646632932579905</v>
      </c>
      <c r="F18" s="84">
        <v>0.17349737</v>
      </c>
      <c r="G18" s="80">
        <v>0.001599562201541257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-0.35600000619888306</v>
      </c>
      <c r="D19" s="115">
        <v>-0.18449458999999999</v>
      </c>
      <c r="E19" s="80">
        <v>0.0011604303690435382</v>
      </c>
      <c r="F19" s="80">
        <v>0.00120278771</v>
      </c>
      <c r="G19" s="80">
        <v>0.0011499791466265889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0.2148927</v>
      </c>
      <c r="D20" s="89">
        <v>0.005148921199999999</v>
      </c>
      <c r="E20" s="90">
        <v>0.0010096990318368456</v>
      </c>
      <c r="F20" s="90">
        <v>-0.0034884011</v>
      </c>
      <c r="G20" s="90">
        <v>0.0008750126463009186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0.8422891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64</v>
      </c>
      <c r="B24" s="96">
        <v>-0.3461044496576574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65</v>
      </c>
      <c r="F25" s="102"/>
      <c r="G25" s="103"/>
      <c r="H25" s="104">
        <v>-3.7577176000000003</v>
      </c>
      <c r="I25" s="102" t="s">
        <v>66</v>
      </c>
      <c r="J25" s="103"/>
      <c r="K25" s="102"/>
      <c r="L25" s="105">
        <v>4.772656550916302</v>
      </c>
    </row>
    <row r="26" spans="1:12" ht="18" customHeight="1" thickBot="1">
      <c r="A26" s="56" t="s">
        <v>48</v>
      </c>
      <c r="B26" s="57" t="s">
        <v>49</v>
      </c>
      <c r="E26" s="106" t="s">
        <v>67</v>
      </c>
      <c r="F26" s="107"/>
      <c r="G26" s="108"/>
      <c r="H26" s="109">
        <v>2.0278416313111123</v>
      </c>
      <c r="I26" s="107" t="s">
        <v>68</v>
      </c>
      <c r="J26" s="108"/>
      <c r="K26" s="107"/>
      <c r="L26" s="110">
        <v>0.08533191167053354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 t="s">
        <v>52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8.365181299999999E-05</v>
      </c>
      <c r="L2" s="54">
        <v>1.2614008322433628E-07</v>
      </c>
      <c r="M2" s="54">
        <v>0.00017852782</v>
      </c>
      <c r="N2" s="55">
        <v>1.1702728143014692E-07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-2.8545807000000003E-05</v>
      </c>
      <c r="L3" s="54">
        <v>1.2431348485150342E-07</v>
      </c>
      <c r="M3" s="54">
        <v>1.000112E-05</v>
      </c>
      <c r="N3" s="55">
        <v>8.210217171297502E-08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-0.0037572252528667227</v>
      </c>
      <c r="L4" s="54">
        <v>6.974867060634114E-05</v>
      </c>
      <c r="M4" s="54">
        <v>8.023553430566103E-08</v>
      </c>
      <c r="N4" s="55">
        <v>-9.2808729</v>
      </c>
    </row>
    <row r="5" spans="1:14" ht="15" customHeight="1" thickBot="1">
      <c r="A5" t="s">
        <v>18</v>
      </c>
      <c r="B5" s="58">
        <v>37727.570856481485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1604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1.7621003000000002</v>
      </c>
      <c r="E8" s="77">
        <v>0.009756419546120595</v>
      </c>
      <c r="F8" s="77">
        <v>0.18772923413</v>
      </c>
      <c r="G8" s="77">
        <v>0.012491194682438774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-0.5316150799999999</v>
      </c>
      <c r="E9" s="80">
        <v>0.017049182578343286</v>
      </c>
      <c r="F9" s="84">
        <v>2.9006108999999993</v>
      </c>
      <c r="G9" s="80">
        <v>0.010655743246828955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-1.0377939900000002</v>
      </c>
      <c r="E10" s="80">
        <v>0.003422259214932628</v>
      </c>
      <c r="F10" s="84">
        <v>-2.4953404</v>
      </c>
      <c r="G10" s="80">
        <v>0.0061617324706326965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4.4516577</v>
      </c>
      <c r="E11" s="77">
        <v>0.005964254468085009</v>
      </c>
      <c r="F11" s="77">
        <v>0.11741910500000001</v>
      </c>
      <c r="G11" s="77">
        <v>0.006688481057093392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0.05939118299999999</v>
      </c>
      <c r="E12" s="80">
        <v>0.00514888668031714</v>
      </c>
      <c r="F12" s="80">
        <v>-0.091478618</v>
      </c>
      <c r="G12" s="80">
        <v>0.0037743295251361658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24.728394</v>
      </c>
      <c r="D13" s="83">
        <v>0.045644451999999995</v>
      </c>
      <c r="E13" s="80">
        <v>0.0035673514879790854</v>
      </c>
      <c r="F13" s="80">
        <v>0.34286622</v>
      </c>
      <c r="G13" s="80">
        <v>0.004075079785794247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0.064408483</v>
      </c>
      <c r="E14" s="80">
        <v>0.0013187358245516617</v>
      </c>
      <c r="F14" s="80">
        <v>-0.092740841</v>
      </c>
      <c r="G14" s="80">
        <v>0.002881187549166762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0.013665070699999999</v>
      </c>
      <c r="E15" s="77">
        <v>0.0013352439043133194</v>
      </c>
      <c r="F15" s="77">
        <v>0.090445588</v>
      </c>
      <c r="G15" s="77">
        <v>0.002488190339202033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-0.049986402</v>
      </c>
      <c r="E16" s="80">
        <v>0.0024926007187324652</v>
      </c>
      <c r="F16" s="80">
        <v>-0.027990843999999997</v>
      </c>
      <c r="G16" s="80">
        <v>0.0024567691707920135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0.32600000500679016</v>
      </c>
      <c r="D17" s="83">
        <v>0.08368797800000001</v>
      </c>
      <c r="E17" s="80">
        <v>0.0024848820521554986</v>
      </c>
      <c r="F17" s="80">
        <v>-0.06783557400000001</v>
      </c>
      <c r="G17" s="80">
        <v>0.002885234762535535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15.258999824523926</v>
      </c>
      <c r="D18" s="83">
        <v>0.075984221</v>
      </c>
      <c r="E18" s="80">
        <v>0.0013742031288253268</v>
      </c>
      <c r="F18" s="80">
        <v>0.14549231</v>
      </c>
      <c r="G18" s="80">
        <v>0.002571643826892288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0.18199999630451202</v>
      </c>
      <c r="D19" s="115">
        <v>-0.1759949</v>
      </c>
      <c r="E19" s="80">
        <v>0.0005378666172882818</v>
      </c>
      <c r="F19" s="80">
        <v>0.0039351471099999995</v>
      </c>
      <c r="G19" s="80">
        <v>0.000862307381928667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0.3633843</v>
      </c>
      <c r="D20" s="89">
        <v>0.003095924082</v>
      </c>
      <c r="E20" s="90">
        <v>0.0008433311333530626</v>
      </c>
      <c r="F20" s="90">
        <v>-0.000989339181</v>
      </c>
      <c r="G20" s="90">
        <v>0.0008450845165356712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0.8145033999999999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64</v>
      </c>
      <c r="B24" s="96">
        <v>-0.531755296521825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65</v>
      </c>
      <c r="F25" s="102"/>
      <c r="G25" s="103"/>
      <c r="H25" s="104">
        <v>-3.7578726</v>
      </c>
      <c r="I25" s="102" t="s">
        <v>66</v>
      </c>
      <c r="J25" s="103"/>
      <c r="K25" s="102"/>
      <c r="L25" s="105">
        <v>4.453205982681274</v>
      </c>
    </row>
    <row r="26" spans="1:12" ht="18" customHeight="1" thickBot="1">
      <c r="A26" s="56" t="s">
        <v>48</v>
      </c>
      <c r="B26" s="57" t="s">
        <v>49</v>
      </c>
      <c r="E26" s="106" t="s">
        <v>67</v>
      </c>
      <c r="F26" s="107"/>
      <c r="G26" s="108"/>
      <c r="H26" s="109">
        <v>1.772072157844349</v>
      </c>
      <c r="I26" s="107" t="s">
        <v>68</v>
      </c>
      <c r="J26" s="108"/>
      <c r="K26" s="107"/>
      <c r="L26" s="110">
        <v>0.09147206429233867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 t="s">
        <v>52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B8" sqref="B8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53</v>
      </c>
      <c r="E2" s="52"/>
      <c r="F2" s="52"/>
      <c r="G2" s="52"/>
      <c r="H2" s="52"/>
      <c r="I2" s="52"/>
      <c r="J2" s="53"/>
      <c r="K2" s="54">
        <v>1.1100455999999998E-05</v>
      </c>
      <c r="L2" s="54">
        <v>3.2350089926307095E-07</v>
      </c>
      <c r="M2" s="54">
        <v>0.00012679893</v>
      </c>
      <c r="N2" s="55">
        <v>2.3244091850305872E-07</v>
      </c>
    </row>
    <row r="3" spans="1:14" ht="15" customHeight="1">
      <c r="A3" s="56" t="s">
        <v>16</v>
      </c>
      <c r="B3" s="57">
        <v>2</v>
      </c>
      <c r="D3" s="51" t="s">
        <v>54</v>
      </c>
      <c r="E3" s="52"/>
      <c r="F3" s="52"/>
      <c r="G3" s="52"/>
      <c r="H3" s="52"/>
      <c r="I3" s="52"/>
      <c r="J3" s="53"/>
      <c r="K3" s="54">
        <v>-3.1641592000000004E-05</v>
      </c>
      <c r="L3" s="54">
        <v>1.1614366136794932E-07</v>
      </c>
      <c r="M3" s="54">
        <v>1.4321369999999996E-05</v>
      </c>
      <c r="N3" s="55">
        <v>1.2066118928638258E-07</v>
      </c>
    </row>
    <row r="4" spans="1:14" ht="15" customHeight="1">
      <c r="A4" s="56" t="s">
        <v>17</v>
      </c>
      <c r="B4" s="57">
        <v>2</v>
      </c>
      <c r="D4" s="51" t="s">
        <v>55</v>
      </c>
      <c r="E4" s="52"/>
      <c r="F4" s="52"/>
      <c r="G4" s="52"/>
      <c r="H4" s="52"/>
      <c r="I4" s="52"/>
      <c r="J4" s="53"/>
      <c r="K4" s="54">
        <v>-0.0022587533298718387</v>
      </c>
      <c r="L4" s="54">
        <v>3.724155453286002E-06</v>
      </c>
      <c r="M4" s="54">
        <v>7.006526721252374E-08</v>
      </c>
      <c r="N4" s="55">
        <v>-0.8243822</v>
      </c>
    </row>
    <row r="5" spans="1:14" ht="15" customHeight="1" thickBot="1">
      <c r="A5" s="56" t="s">
        <v>18</v>
      </c>
      <c r="B5" s="58">
        <v>37727.556979166664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1604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57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58</v>
      </c>
      <c r="E7" s="73" t="s">
        <v>59</v>
      </c>
      <c r="F7" s="74" t="s">
        <v>60</v>
      </c>
      <c r="G7" s="73" t="s">
        <v>61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t="s">
        <v>28</v>
      </c>
      <c r="D8" s="76">
        <v>-0.41981502</v>
      </c>
      <c r="E8" s="77">
        <v>0.01741419070346377</v>
      </c>
      <c r="F8" s="77">
        <v>2.1790578999999997</v>
      </c>
      <c r="G8" s="77">
        <v>0.018384664624120067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-0.67667353</v>
      </c>
      <c r="E9" s="80">
        <v>0.03781676620233035</v>
      </c>
      <c r="F9" s="80">
        <v>0.45320979</v>
      </c>
      <c r="G9" s="80">
        <v>0.02451241954796403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0.35349277</v>
      </c>
      <c r="E10" s="80">
        <v>0.011781163902330437</v>
      </c>
      <c r="F10" s="84">
        <v>-2.5193893</v>
      </c>
      <c r="G10" s="80">
        <v>0.0071531025898874685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4.036935799999999</v>
      </c>
      <c r="E11" s="77">
        <v>0.014143718979392032</v>
      </c>
      <c r="F11" s="77">
        <v>0.6966902399999999</v>
      </c>
      <c r="G11" s="77">
        <v>0.013327228657883161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-0.15894805</v>
      </c>
      <c r="E12" s="80">
        <v>0.007091859273279085</v>
      </c>
      <c r="F12" s="80">
        <v>0.0115270787</v>
      </c>
      <c r="G12" s="80">
        <v>0.009605934706689035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24.792481</v>
      </c>
      <c r="D13" s="83">
        <v>0.057959359</v>
      </c>
      <c r="E13" s="80">
        <v>0.008446755822689767</v>
      </c>
      <c r="F13" s="80">
        <v>-0.16746762</v>
      </c>
      <c r="G13" s="80">
        <v>0.007575283083792878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0.15158711</v>
      </c>
      <c r="E14" s="80">
        <v>0.006753427907618602</v>
      </c>
      <c r="F14" s="80">
        <v>0.21144727000000002</v>
      </c>
      <c r="G14" s="80">
        <v>0.003642879570693944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-0.30063133</v>
      </c>
      <c r="E15" s="77">
        <v>0.003976516910890185</v>
      </c>
      <c r="F15" s="77">
        <v>0.12439228</v>
      </c>
      <c r="G15" s="77">
        <v>0.0018727644920277788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</v>
      </c>
      <c r="D16" s="83">
        <v>-0.0167169903</v>
      </c>
      <c r="E16" s="80">
        <v>0.0030998557100012157</v>
      </c>
      <c r="F16" s="80">
        <v>-0.065760235</v>
      </c>
      <c r="G16" s="80">
        <v>0.0022505293668400672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-0.03999999910593033</v>
      </c>
      <c r="D17" s="83">
        <v>0.14283453</v>
      </c>
      <c r="E17" s="80">
        <v>0.0018973492231539523</v>
      </c>
      <c r="F17" s="80">
        <v>-0.0187384092</v>
      </c>
      <c r="G17" s="80">
        <v>0.004950135564834006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128.6820068359375</v>
      </c>
      <c r="D18" s="83">
        <v>0.01295025575</v>
      </c>
      <c r="E18" s="80">
        <v>0.002197338146634781</v>
      </c>
      <c r="F18" s="84">
        <v>0.16732132</v>
      </c>
      <c r="G18" s="80">
        <v>0.0018652249940970195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-0.32600000500679016</v>
      </c>
      <c r="D19" s="115">
        <v>-0.18276324</v>
      </c>
      <c r="E19" s="80">
        <v>0.0019333433744157936</v>
      </c>
      <c r="F19" s="80">
        <v>0.0036341129</v>
      </c>
      <c r="G19" s="80">
        <v>0.001825283754195069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0.08199300000000001</v>
      </c>
      <c r="D20" s="89">
        <v>0.0012741030399999998</v>
      </c>
      <c r="E20" s="90">
        <v>0.0012863233265663755</v>
      </c>
      <c r="F20" s="90">
        <v>-0.00319576987</v>
      </c>
      <c r="G20" s="90">
        <v>0.0012769244500537744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0.9544589</v>
      </c>
      <c r="F21" s="3" t="s">
        <v>62</v>
      </c>
    </row>
    <row r="22" spans="1:6" ht="15" customHeight="1">
      <c r="A22" s="56" t="s">
        <v>43</v>
      </c>
      <c r="B22" s="71" t="s">
        <v>44</v>
      </c>
      <c r="F22" s="3" t="s">
        <v>63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64</v>
      </c>
      <c r="B24" s="96">
        <v>-0.047233660662276106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65</v>
      </c>
      <c r="F25" s="102"/>
      <c r="G25" s="103"/>
      <c r="H25" s="104">
        <v>-2.2587563999999998</v>
      </c>
      <c r="I25" s="102" t="s">
        <v>66</v>
      </c>
      <c r="J25" s="103"/>
      <c r="K25" s="102"/>
      <c r="L25" s="105">
        <v>4.096611763864486</v>
      </c>
    </row>
    <row r="26" spans="1:12" ht="18" customHeight="1" thickBot="1">
      <c r="A26" s="56" t="s">
        <v>48</v>
      </c>
      <c r="B26" s="57" t="s">
        <v>49</v>
      </c>
      <c r="E26" s="106" t="s">
        <v>67</v>
      </c>
      <c r="F26" s="107"/>
      <c r="G26" s="108"/>
      <c r="H26" s="109">
        <v>2.2191300057838004</v>
      </c>
      <c r="I26" s="107" t="s">
        <v>68</v>
      </c>
      <c r="J26" s="108"/>
      <c r="K26" s="107"/>
      <c r="L26" s="110">
        <v>0.32535002059500057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 t="s">
        <v>52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HCMQAP034_pos1ap2res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82</v>
      </c>
      <c r="C1" s="121" t="s">
        <v>74</v>
      </c>
      <c r="D1" s="121" t="s">
        <v>77</v>
      </c>
      <c r="E1" s="121" t="s">
        <v>79</v>
      </c>
      <c r="F1" s="128" t="s">
        <v>69</v>
      </c>
      <c r="G1" s="163" t="s">
        <v>122</v>
      </c>
    </row>
    <row r="2" spans="1:7" ht="13.5" thickBot="1">
      <c r="A2" s="140" t="s">
        <v>91</v>
      </c>
      <c r="B2" s="132">
        <v>-2.2587563999999998</v>
      </c>
      <c r="C2" s="123">
        <v>-3.7593245</v>
      </c>
      <c r="D2" s="123">
        <v>-3.7577176000000003</v>
      </c>
      <c r="E2" s="123">
        <v>-3.7578726</v>
      </c>
      <c r="F2" s="129">
        <v>-2.0868583999999997</v>
      </c>
      <c r="G2" s="164">
        <v>3.1167867918459726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-0.41981502</v>
      </c>
      <c r="C4" s="147">
        <v>0.10001036999999999</v>
      </c>
      <c r="D4" s="147">
        <v>1.9032919</v>
      </c>
      <c r="E4" s="147">
        <v>1.7621003000000002</v>
      </c>
      <c r="F4" s="152">
        <v>-1.4762498</v>
      </c>
      <c r="G4" s="159">
        <v>0.6479146037728643</v>
      </c>
    </row>
    <row r="5" spans="1:7" ht="12.75">
      <c r="A5" s="140" t="s">
        <v>94</v>
      </c>
      <c r="B5" s="134">
        <v>-0.67667353</v>
      </c>
      <c r="C5" s="118">
        <v>-0.22396027400000001</v>
      </c>
      <c r="D5" s="118">
        <v>-0.95537475</v>
      </c>
      <c r="E5" s="118">
        <v>-0.5316150799999999</v>
      </c>
      <c r="F5" s="153">
        <v>-2.4618205000000004</v>
      </c>
      <c r="G5" s="160">
        <v>-0.8383596123895553</v>
      </c>
    </row>
    <row r="6" spans="1:7" ht="12.75">
      <c r="A6" s="140" t="s">
        <v>96</v>
      </c>
      <c r="B6" s="134">
        <v>0.35349277</v>
      </c>
      <c r="C6" s="118">
        <v>-1.2745373</v>
      </c>
      <c r="D6" s="118">
        <v>-1.3089773</v>
      </c>
      <c r="E6" s="118">
        <v>-1.0377939900000002</v>
      </c>
      <c r="F6" s="153">
        <v>-0.7357322500000001</v>
      </c>
      <c r="G6" s="160">
        <v>-0.9184694350599433</v>
      </c>
    </row>
    <row r="7" spans="1:7" ht="12.75">
      <c r="A7" s="140" t="s">
        <v>98</v>
      </c>
      <c r="B7" s="133">
        <v>4.036935799999999</v>
      </c>
      <c r="C7" s="117">
        <v>4.739484</v>
      </c>
      <c r="D7" s="117">
        <v>4.7678866</v>
      </c>
      <c r="E7" s="117">
        <v>4.4516577</v>
      </c>
      <c r="F7" s="154">
        <v>15.772789</v>
      </c>
      <c r="G7" s="160">
        <v>6.049501970871596</v>
      </c>
    </row>
    <row r="8" spans="1:7" ht="12.75">
      <c r="A8" s="140" t="s">
        <v>100</v>
      </c>
      <c r="B8" s="134">
        <v>-0.15894805</v>
      </c>
      <c r="C8" s="118">
        <v>-0.12863299</v>
      </c>
      <c r="D8" s="118">
        <v>-0.026509891600000002</v>
      </c>
      <c r="E8" s="118">
        <v>0.05939118299999999</v>
      </c>
      <c r="F8" s="153">
        <v>-0.13217702</v>
      </c>
      <c r="G8" s="160">
        <v>-0.06368958155076429</v>
      </c>
    </row>
    <row r="9" spans="1:7" ht="12.75">
      <c r="A9" s="140" t="s">
        <v>102</v>
      </c>
      <c r="B9" s="134">
        <v>0.057959359</v>
      </c>
      <c r="C9" s="118">
        <v>0.06744209300000001</v>
      </c>
      <c r="D9" s="118">
        <v>0.10023914600000002</v>
      </c>
      <c r="E9" s="118">
        <v>0.045644451999999995</v>
      </c>
      <c r="F9" s="153">
        <v>0.028618431580000003</v>
      </c>
      <c r="G9" s="160">
        <v>0.06352997435911882</v>
      </c>
    </row>
    <row r="10" spans="1:7" ht="12.75">
      <c r="A10" s="140" t="s">
        <v>104</v>
      </c>
      <c r="B10" s="134">
        <v>0.15158711</v>
      </c>
      <c r="C10" s="118">
        <v>0.0037287130000000007</v>
      </c>
      <c r="D10" s="118">
        <v>-0.0006260289999999995</v>
      </c>
      <c r="E10" s="118">
        <v>0.064408483</v>
      </c>
      <c r="F10" s="153">
        <v>0.18654867</v>
      </c>
      <c r="G10" s="160">
        <v>0.06308383395611243</v>
      </c>
    </row>
    <row r="11" spans="1:7" ht="12.75">
      <c r="A11" s="140" t="s">
        <v>106</v>
      </c>
      <c r="B11" s="133">
        <v>-0.30063133</v>
      </c>
      <c r="C11" s="117">
        <v>0.04309196</v>
      </c>
      <c r="D11" s="117">
        <v>0.077164596</v>
      </c>
      <c r="E11" s="117">
        <v>0.013665070699999999</v>
      </c>
      <c r="F11" s="155">
        <v>-0.23211224000000003</v>
      </c>
      <c r="G11" s="160">
        <v>-0.04226023850453504</v>
      </c>
    </row>
    <row r="12" spans="1:7" ht="12.75">
      <c r="A12" s="140" t="s">
        <v>108</v>
      </c>
      <c r="B12" s="134">
        <v>-0.0167169903</v>
      </c>
      <c r="C12" s="118">
        <v>-0.032625165</v>
      </c>
      <c r="D12" s="118">
        <v>-0.0281288792</v>
      </c>
      <c r="E12" s="118">
        <v>-0.049986402</v>
      </c>
      <c r="F12" s="153">
        <v>0.019281312300000002</v>
      </c>
      <c r="G12" s="160">
        <v>-0.02648525693576048</v>
      </c>
    </row>
    <row r="13" spans="1:7" ht="12.75">
      <c r="A13" s="140" t="s">
        <v>110</v>
      </c>
      <c r="B13" s="134">
        <v>0.14283453</v>
      </c>
      <c r="C13" s="118">
        <v>0.03428985</v>
      </c>
      <c r="D13" s="118">
        <v>0.11805774</v>
      </c>
      <c r="E13" s="118">
        <v>0.08368797800000001</v>
      </c>
      <c r="F13" s="153">
        <v>0.12417429000000002</v>
      </c>
      <c r="G13" s="160">
        <v>0.09402918441562304</v>
      </c>
    </row>
    <row r="14" spans="1:7" ht="12.75">
      <c r="A14" s="140" t="s">
        <v>112</v>
      </c>
      <c r="B14" s="134">
        <v>0.01295025575</v>
      </c>
      <c r="C14" s="118">
        <v>0.09621743899999999</v>
      </c>
      <c r="D14" s="118">
        <v>0.054605417</v>
      </c>
      <c r="E14" s="118">
        <v>0.075984221</v>
      </c>
      <c r="F14" s="153">
        <v>-0.025784030000000003</v>
      </c>
      <c r="G14" s="160">
        <v>0.05299994394364395</v>
      </c>
    </row>
    <row r="15" spans="1:7" ht="12.75">
      <c r="A15" s="140" t="s">
        <v>114</v>
      </c>
      <c r="B15" s="135">
        <v>-0.18276324</v>
      </c>
      <c r="C15" s="119">
        <v>-0.18188770999999998</v>
      </c>
      <c r="D15" s="119">
        <v>-0.18449458999999999</v>
      </c>
      <c r="E15" s="119">
        <v>-0.1759949</v>
      </c>
      <c r="F15" s="153">
        <v>-0.13075638</v>
      </c>
      <c r="G15" s="160">
        <v>-0.17439278180939685</v>
      </c>
    </row>
    <row r="16" spans="1:7" ht="12.75">
      <c r="A16" s="140" t="s">
        <v>116</v>
      </c>
      <c r="B16" s="134">
        <v>0.0012741030399999998</v>
      </c>
      <c r="C16" s="118">
        <v>0.0038719921300000002</v>
      </c>
      <c r="D16" s="118">
        <v>0.005148921199999999</v>
      </c>
      <c r="E16" s="118">
        <v>0.003095924082</v>
      </c>
      <c r="F16" s="153">
        <v>0.00045256383999999985</v>
      </c>
      <c r="G16" s="160">
        <v>0.0031599876315778516</v>
      </c>
    </row>
    <row r="17" spans="1:7" ht="12.75">
      <c r="A17" s="140" t="s">
        <v>93</v>
      </c>
      <c r="B17" s="133">
        <v>2.1790578999999997</v>
      </c>
      <c r="C17" s="117">
        <v>1.02310244</v>
      </c>
      <c r="D17" s="117">
        <v>-0.6997296800000001</v>
      </c>
      <c r="E17" s="117">
        <v>0.18772923413</v>
      </c>
      <c r="F17" s="154">
        <v>8.644887</v>
      </c>
      <c r="G17" s="160">
        <v>1.5930872324575092</v>
      </c>
    </row>
    <row r="18" spans="1:7" ht="12.75">
      <c r="A18" s="140" t="s">
        <v>95</v>
      </c>
      <c r="B18" s="134">
        <v>0.45320979</v>
      </c>
      <c r="C18" s="118">
        <v>1.7637983</v>
      </c>
      <c r="D18" s="118">
        <v>1.0027686999999998</v>
      </c>
      <c r="E18" s="119">
        <v>2.9006108999999993</v>
      </c>
      <c r="F18" s="156">
        <v>2.9276206</v>
      </c>
      <c r="G18" s="160">
        <v>1.8201788956108693</v>
      </c>
    </row>
    <row r="19" spans="1:7" ht="12.75">
      <c r="A19" s="140" t="s">
        <v>97</v>
      </c>
      <c r="B19" s="135">
        <v>-2.5193893</v>
      </c>
      <c r="C19" s="118">
        <v>-2.0543662</v>
      </c>
      <c r="D19" s="119">
        <v>-3.1535455</v>
      </c>
      <c r="E19" s="119">
        <v>-2.4953404</v>
      </c>
      <c r="F19" s="156">
        <v>-9.399830099999999</v>
      </c>
      <c r="G19" s="161">
        <v>-3.473450438440009</v>
      </c>
    </row>
    <row r="20" spans="1:7" ht="12.75">
      <c r="A20" s="140" t="s">
        <v>99</v>
      </c>
      <c r="B20" s="133">
        <v>0.6966902399999999</v>
      </c>
      <c r="C20" s="117">
        <v>0.16801026000000002</v>
      </c>
      <c r="D20" s="117">
        <v>-0.21332586000000003</v>
      </c>
      <c r="E20" s="117">
        <v>0.11741910500000001</v>
      </c>
      <c r="F20" s="155">
        <v>1.3729615</v>
      </c>
      <c r="G20" s="160">
        <v>0.3015302754607257</v>
      </c>
    </row>
    <row r="21" spans="1:7" ht="12.75">
      <c r="A21" s="140" t="s">
        <v>101</v>
      </c>
      <c r="B21" s="134">
        <v>0.0115270787</v>
      </c>
      <c r="C21" s="118">
        <v>0.008919523999999998</v>
      </c>
      <c r="D21" s="118">
        <v>0.19861933</v>
      </c>
      <c r="E21" s="118">
        <v>-0.091478618</v>
      </c>
      <c r="F21" s="153">
        <v>0.35409858</v>
      </c>
      <c r="G21" s="160">
        <v>0.07689318111544681</v>
      </c>
    </row>
    <row r="22" spans="1:7" ht="12.75">
      <c r="A22" s="140" t="s">
        <v>103</v>
      </c>
      <c r="B22" s="134">
        <v>-0.16746762</v>
      </c>
      <c r="C22" s="118">
        <v>0.19494054</v>
      </c>
      <c r="D22" s="118">
        <v>0.24403135999999997</v>
      </c>
      <c r="E22" s="118">
        <v>0.34286622</v>
      </c>
      <c r="F22" s="153">
        <v>0.15112572</v>
      </c>
      <c r="G22" s="160">
        <v>0.18407843843341018</v>
      </c>
    </row>
    <row r="23" spans="1:7" ht="12.75">
      <c r="A23" s="140" t="s">
        <v>105</v>
      </c>
      <c r="B23" s="134">
        <v>0.21144727000000002</v>
      </c>
      <c r="C23" s="118">
        <v>-0.07461902000000001</v>
      </c>
      <c r="D23" s="118">
        <v>-0.097958975</v>
      </c>
      <c r="E23" s="118">
        <v>-0.092740841</v>
      </c>
      <c r="F23" s="153">
        <v>0.1957744</v>
      </c>
      <c r="G23" s="160">
        <v>-0.0071038702153034435</v>
      </c>
    </row>
    <row r="24" spans="1:7" ht="12.75">
      <c r="A24" s="140" t="s">
        <v>107</v>
      </c>
      <c r="B24" s="133">
        <v>0.12439228</v>
      </c>
      <c r="C24" s="117">
        <v>0.09399245</v>
      </c>
      <c r="D24" s="117">
        <v>0.036430211000000004</v>
      </c>
      <c r="E24" s="117">
        <v>0.090445588</v>
      </c>
      <c r="F24" s="155">
        <v>0.17608311999999998</v>
      </c>
      <c r="G24" s="160">
        <v>0.09465479122928114</v>
      </c>
    </row>
    <row r="25" spans="1:7" ht="12.75">
      <c r="A25" s="140" t="s">
        <v>109</v>
      </c>
      <c r="B25" s="134">
        <v>-0.065760235</v>
      </c>
      <c r="C25" s="118">
        <v>0.006567923000000001</v>
      </c>
      <c r="D25" s="118">
        <v>-0.00016521107000000006</v>
      </c>
      <c r="E25" s="118">
        <v>-0.027990843999999997</v>
      </c>
      <c r="F25" s="153">
        <v>-0.0019834070000000004</v>
      </c>
      <c r="G25" s="160">
        <v>-0.014966927314867111</v>
      </c>
    </row>
    <row r="26" spans="1:7" ht="12.75">
      <c r="A26" s="140" t="s">
        <v>111</v>
      </c>
      <c r="B26" s="134">
        <v>-0.0187384092</v>
      </c>
      <c r="C26" s="118">
        <v>-0.09012045599999999</v>
      </c>
      <c r="D26" s="118">
        <v>-0.0335638638</v>
      </c>
      <c r="E26" s="118">
        <v>-0.06783557400000001</v>
      </c>
      <c r="F26" s="153">
        <v>0.041719743999999996</v>
      </c>
      <c r="G26" s="160">
        <v>-0.04321846504954756</v>
      </c>
    </row>
    <row r="27" spans="1:7" ht="12.75">
      <c r="A27" s="140" t="s">
        <v>113</v>
      </c>
      <c r="B27" s="135">
        <v>0.16732132</v>
      </c>
      <c r="C27" s="118">
        <v>0.12698884</v>
      </c>
      <c r="D27" s="119">
        <v>0.17349737</v>
      </c>
      <c r="E27" s="118">
        <v>0.14549231</v>
      </c>
      <c r="F27" s="153">
        <v>0.14030740000000003</v>
      </c>
      <c r="G27" s="161">
        <v>0.15023995967483728</v>
      </c>
    </row>
    <row r="28" spans="1:7" ht="12.75">
      <c r="A28" s="140" t="s">
        <v>115</v>
      </c>
      <c r="B28" s="134">
        <v>0.0036341129</v>
      </c>
      <c r="C28" s="118">
        <v>0.0071529068</v>
      </c>
      <c r="D28" s="118">
        <v>0.00120278771</v>
      </c>
      <c r="E28" s="118">
        <v>0.0039351471099999995</v>
      </c>
      <c r="F28" s="153">
        <v>-0.031554304</v>
      </c>
      <c r="G28" s="160">
        <v>-0.0007325726544244576</v>
      </c>
    </row>
    <row r="29" spans="1:7" ht="13.5" thickBot="1">
      <c r="A29" s="141" t="s">
        <v>117</v>
      </c>
      <c r="B29" s="136">
        <v>-0.00319576987</v>
      </c>
      <c r="C29" s="120">
        <v>-0.00140068607</v>
      </c>
      <c r="D29" s="120">
        <v>-0.0034884011</v>
      </c>
      <c r="E29" s="120">
        <v>-0.000989339181</v>
      </c>
      <c r="F29" s="157">
        <v>0.0013536622699999996</v>
      </c>
      <c r="G29" s="162">
        <v>-0.0016955529220281885</v>
      </c>
    </row>
    <row r="30" spans="1:7" ht="13.5" thickTop="1">
      <c r="A30" s="142" t="s">
        <v>118</v>
      </c>
      <c r="B30" s="137">
        <v>-0.047233660662276106</v>
      </c>
      <c r="C30" s="126">
        <v>-0.16420442260129425</v>
      </c>
      <c r="D30" s="126">
        <v>-0.3461044496576574</v>
      </c>
      <c r="E30" s="126">
        <v>-0.531755296521825</v>
      </c>
      <c r="F30" s="122">
        <v>-0.7467014600886812</v>
      </c>
      <c r="G30" s="163" t="s">
        <v>129</v>
      </c>
    </row>
    <row r="31" spans="1:7" ht="13.5" thickBot="1">
      <c r="A31" s="143" t="s">
        <v>119</v>
      </c>
      <c r="B31" s="132">
        <v>24.792481</v>
      </c>
      <c r="C31" s="123">
        <v>24.761964</v>
      </c>
      <c r="D31" s="123">
        <v>24.713135</v>
      </c>
      <c r="E31" s="123">
        <v>24.728394</v>
      </c>
      <c r="F31" s="124">
        <v>24.832154</v>
      </c>
      <c r="G31" s="165">
        <v>-209.93</v>
      </c>
    </row>
    <row r="32" spans="1:7" ht="15.75" thickBot="1" thickTop="1">
      <c r="A32" s="144" t="s">
        <v>120</v>
      </c>
      <c r="B32" s="138">
        <v>-0.18300000205636024</v>
      </c>
      <c r="C32" s="127">
        <v>0.283500000834465</v>
      </c>
      <c r="D32" s="127">
        <v>-0.3075000047683716</v>
      </c>
      <c r="E32" s="127">
        <v>0.2540000006556511</v>
      </c>
      <c r="F32" s="125">
        <v>-0.24199999868869781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</row>
    <row r="3" spans="1:7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</row>
    <row r="4" spans="1:7" ht="12.75">
      <c r="A4" s="166" t="s">
        <v>137</v>
      </c>
      <c r="B4" s="166">
        <v>0.002258</v>
      </c>
      <c r="C4" s="166">
        <v>0.003758</v>
      </c>
      <c r="D4" s="166">
        <v>0.003756</v>
      </c>
      <c r="E4" s="166">
        <v>0.003756</v>
      </c>
      <c r="F4" s="166">
        <v>0.002086</v>
      </c>
      <c r="G4" s="166">
        <v>0.011709</v>
      </c>
    </row>
    <row r="5" spans="1:7" ht="12.75">
      <c r="A5" s="166" t="s">
        <v>138</v>
      </c>
      <c r="B5" s="166">
        <v>5.542751</v>
      </c>
      <c r="C5" s="166">
        <v>3.424241</v>
      </c>
      <c r="D5" s="166">
        <v>-0.06608</v>
      </c>
      <c r="E5" s="166">
        <v>-2.80946</v>
      </c>
      <c r="F5" s="166">
        <v>-7.052252</v>
      </c>
      <c r="G5" s="166">
        <v>-6.193099</v>
      </c>
    </row>
    <row r="6" spans="1:7" ht="12.75">
      <c r="A6" s="166" t="s">
        <v>139</v>
      </c>
      <c r="B6" s="167">
        <v>-206.2131</v>
      </c>
      <c r="C6" s="167">
        <v>-440.2397</v>
      </c>
      <c r="D6" s="167">
        <v>-295.5214</v>
      </c>
      <c r="E6" s="167">
        <v>-388.298</v>
      </c>
      <c r="F6" s="167">
        <v>-237.9114</v>
      </c>
      <c r="G6" s="167">
        <v>973.0941</v>
      </c>
    </row>
    <row r="7" spans="1:7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92</v>
      </c>
      <c r="B8" s="167">
        <v>-0.4456251</v>
      </c>
      <c r="C8" s="167">
        <v>0.1292369</v>
      </c>
      <c r="D8" s="167">
        <v>1.911216</v>
      </c>
      <c r="E8" s="167">
        <v>1.767526</v>
      </c>
      <c r="F8" s="167">
        <v>-1.295112</v>
      </c>
      <c r="G8" s="167">
        <v>1.592515</v>
      </c>
    </row>
    <row r="9" spans="1:7" ht="12.75">
      <c r="A9" s="166" t="s">
        <v>94</v>
      </c>
      <c r="B9" s="167">
        <v>-0.6298937</v>
      </c>
      <c r="C9" s="167">
        <v>-0.3768096</v>
      </c>
      <c r="D9" s="167">
        <v>-0.9254023</v>
      </c>
      <c r="E9" s="167">
        <v>-0.5308168</v>
      </c>
      <c r="F9" s="167">
        <v>-2.044673</v>
      </c>
      <c r="G9" s="167">
        <v>0.8053127</v>
      </c>
    </row>
    <row r="10" spans="1:7" ht="12.75">
      <c r="A10" s="166" t="s">
        <v>141</v>
      </c>
      <c r="B10" s="167">
        <v>0.1615777</v>
      </c>
      <c r="C10" s="167">
        <v>-0.9566042</v>
      </c>
      <c r="D10" s="167">
        <v>-1.397231</v>
      </c>
      <c r="E10" s="167">
        <v>-0.9577168</v>
      </c>
      <c r="F10" s="167">
        <v>-1.959703</v>
      </c>
      <c r="G10" s="167">
        <v>3.417739</v>
      </c>
    </row>
    <row r="11" spans="1:7" ht="12.75">
      <c r="A11" s="166" t="s">
        <v>98</v>
      </c>
      <c r="B11" s="167">
        <v>4.022015</v>
      </c>
      <c r="C11" s="167">
        <v>4.727013</v>
      </c>
      <c r="D11" s="167">
        <v>4.766362</v>
      </c>
      <c r="E11" s="167">
        <v>4.455447</v>
      </c>
      <c r="F11" s="167">
        <v>15.80741</v>
      </c>
      <c r="G11" s="167">
        <v>6.049512</v>
      </c>
    </row>
    <row r="12" spans="1:7" ht="12.75">
      <c r="A12" s="166" t="s">
        <v>100</v>
      </c>
      <c r="B12" s="167">
        <v>-0.1538947</v>
      </c>
      <c r="C12" s="167">
        <v>-0.1120169</v>
      </c>
      <c r="D12" s="167">
        <v>-0.0289958</v>
      </c>
      <c r="E12" s="167">
        <v>0.06110328</v>
      </c>
      <c r="F12" s="167">
        <v>-0.124121</v>
      </c>
      <c r="G12" s="167">
        <v>0.08277115</v>
      </c>
    </row>
    <row r="13" spans="1:7" ht="12.75">
      <c r="A13" s="166" t="s">
        <v>102</v>
      </c>
      <c r="B13" s="167">
        <v>0.03633415</v>
      </c>
      <c r="C13" s="167">
        <v>0.05705743</v>
      </c>
      <c r="D13" s="167">
        <v>0.09984577</v>
      </c>
      <c r="E13" s="167">
        <v>0.05397848</v>
      </c>
      <c r="F13" s="167">
        <v>0.009014562</v>
      </c>
      <c r="G13" s="167">
        <v>-0.05718291</v>
      </c>
    </row>
    <row r="14" spans="1:7" ht="12.75">
      <c r="A14" s="166" t="s">
        <v>104</v>
      </c>
      <c r="B14" s="167">
        <v>0.1645736</v>
      </c>
      <c r="C14" s="167">
        <v>0.01742163</v>
      </c>
      <c r="D14" s="167">
        <v>-0.003519466</v>
      </c>
      <c r="E14" s="167">
        <v>0.06253242</v>
      </c>
      <c r="F14" s="167">
        <v>0.2059411</v>
      </c>
      <c r="G14" s="167">
        <v>0.0144242</v>
      </c>
    </row>
    <row r="15" spans="1:7" ht="12.75">
      <c r="A15" s="166" t="s">
        <v>106</v>
      </c>
      <c r="B15" s="167">
        <v>-0.3017446</v>
      </c>
      <c r="C15" s="167">
        <v>0.03483892</v>
      </c>
      <c r="D15" s="167">
        <v>0.07746408</v>
      </c>
      <c r="E15" s="167">
        <v>0.01272088</v>
      </c>
      <c r="F15" s="167">
        <v>-0.2229085</v>
      </c>
      <c r="G15" s="167">
        <v>-0.04334041</v>
      </c>
    </row>
    <row r="16" spans="1:7" ht="12.75">
      <c r="A16" s="166" t="s">
        <v>108</v>
      </c>
      <c r="B16" s="167">
        <v>-0.03079023</v>
      </c>
      <c r="C16" s="167">
        <v>-0.0355626</v>
      </c>
      <c r="D16" s="167">
        <v>-0.0336106</v>
      </c>
      <c r="E16" s="167">
        <v>-0.04771898</v>
      </c>
      <c r="F16" s="167">
        <v>0.000138358</v>
      </c>
      <c r="G16" s="167">
        <v>-0.01735126</v>
      </c>
    </row>
    <row r="17" spans="1:7" ht="12.75">
      <c r="A17" s="166" t="s">
        <v>110</v>
      </c>
      <c r="B17" s="167">
        <v>0.1295674</v>
      </c>
      <c r="C17" s="167">
        <v>0.06478317</v>
      </c>
      <c r="D17" s="167">
        <v>0.114142</v>
      </c>
      <c r="E17" s="167">
        <v>0.08774261</v>
      </c>
      <c r="F17" s="167">
        <v>0.1156009</v>
      </c>
      <c r="G17" s="167">
        <v>-0.09834223</v>
      </c>
    </row>
    <row r="18" spans="1:7" ht="12.75">
      <c r="A18" s="166" t="s">
        <v>142</v>
      </c>
      <c r="B18" s="167">
        <v>0.009680408</v>
      </c>
      <c r="C18" s="167">
        <v>0.08209305</v>
      </c>
      <c r="D18" s="167">
        <v>0.05751063</v>
      </c>
      <c r="E18" s="167">
        <v>0.07816178</v>
      </c>
      <c r="F18" s="167">
        <v>-0.006475601</v>
      </c>
      <c r="G18" s="167">
        <v>-0.1514041</v>
      </c>
    </row>
    <row r="19" spans="1:7" ht="12.75">
      <c r="A19" s="166" t="s">
        <v>114</v>
      </c>
      <c r="B19" s="167">
        <v>-0.182468</v>
      </c>
      <c r="C19" s="167">
        <v>-0.1821669</v>
      </c>
      <c r="D19" s="167">
        <v>-0.1844525</v>
      </c>
      <c r="E19" s="167">
        <v>-0.1757924</v>
      </c>
      <c r="F19" s="167">
        <v>-0.1331844</v>
      </c>
      <c r="G19" s="167">
        <v>-0.1746826</v>
      </c>
    </row>
    <row r="20" spans="1:7" ht="12.75">
      <c r="A20" s="166" t="s">
        <v>116</v>
      </c>
      <c r="B20" s="167">
        <v>0.001635786</v>
      </c>
      <c r="C20" s="167">
        <v>0.003894647</v>
      </c>
      <c r="D20" s="167">
        <v>0.005209008</v>
      </c>
      <c r="E20" s="167">
        <v>0.00275069</v>
      </c>
      <c r="F20" s="167">
        <v>0.0007043963</v>
      </c>
      <c r="G20" s="167">
        <v>-0.00167433</v>
      </c>
    </row>
    <row r="21" spans="1:7" ht="12.75">
      <c r="A21" s="166" t="s">
        <v>143</v>
      </c>
      <c r="B21" s="167">
        <v>-1050.092</v>
      </c>
      <c r="C21" s="167">
        <v>-885.8822</v>
      </c>
      <c r="D21" s="167">
        <v>-981.2438</v>
      </c>
      <c r="E21" s="167">
        <v>-962.149</v>
      </c>
      <c r="F21" s="167">
        <v>-1051.876</v>
      </c>
      <c r="G21" s="167">
        <v>-332.0511</v>
      </c>
    </row>
    <row r="22" spans="1:7" ht="12.75">
      <c r="A22" s="166" t="s">
        <v>144</v>
      </c>
      <c r="B22" s="167">
        <v>110.8596</v>
      </c>
      <c r="C22" s="167">
        <v>68.4859</v>
      </c>
      <c r="D22" s="167">
        <v>-1.321597</v>
      </c>
      <c r="E22" s="167">
        <v>-56.18979</v>
      </c>
      <c r="F22" s="167">
        <v>-141.0544</v>
      </c>
      <c r="G22" s="167">
        <v>0</v>
      </c>
    </row>
    <row r="23" spans="1:7" ht="12.75">
      <c r="A23" s="166" t="s">
        <v>93</v>
      </c>
      <c r="B23" s="167">
        <v>2.144235</v>
      </c>
      <c r="C23" s="167">
        <v>1.091519</v>
      </c>
      <c r="D23" s="167">
        <v>-0.7136816</v>
      </c>
      <c r="E23" s="167">
        <v>0.2183361</v>
      </c>
      <c r="F23" s="167">
        <v>8.524911</v>
      </c>
      <c r="G23" s="167">
        <v>-0.6785883</v>
      </c>
    </row>
    <row r="24" spans="1:7" ht="12.75">
      <c r="A24" s="166" t="s">
        <v>95</v>
      </c>
      <c r="B24" s="167">
        <v>0.5625327</v>
      </c>
      <c r="C24" s="167">
        <v>1.702296</v>
      </c>
      <c r="D24" s="167">
        <v>1.045424</v>
      </c>
      <c r="E24" s="167">
        <v>2.859838</v>
      </c>
      <c r="F24" s="167">
        <v>3.357338</v>
      </c>
      <c r="G24" s="167">
        <v>-1.879023</v>
      </c>
    </row>
    <row r="25" spans="1:7" ht="12.75">
      <c r="A25" s="166" t="s">
        <v>97</v>
      </c>
      <c r="B25" s="167">
        <v>-2.398911</v>
      </c>
      <c r="C25" s="167">
        <v>-2.273322</v>
      </c>
      <c r="D25" s="167">
        <v>-3.127343</v>
      </c>
      <c r="E25" s="167">
        <v>-2.499196</v>
      </c>
      <c r="F25" s="167">
        <v>-8.758667</v>
      </c>
      <c r="G25" s="167">
        <v>-1.035051</v>
      </c>
    </row>
    <row r="26" spans="1:7" ht="12.75">
      <c r="A26" s="166" t="s">
        <v>99</v>
      </c>
      <c r="B26" s="167">
        <v>0.8207944</v>
      </c>
      <c r="C26" s="167">
        <v>0.2721332</v>
      </c>
      <c r="D26" s="167">
        <v>-0.2218896</v>
      </c>
      <c r="E26" s="167">
        <v>0.03911224</v>
      </c>
      <c r="F26" s="167">
        <v>0.6735453</v>
      </c>
      <c r="G26" s="167">
        <v>0.2304993</v>
      </c>
    </row>
    <row r="27" spans="1:7" ht="12.75">
      <c r="A27" s="166" t="s">
        <v>101</v>
      </c>
      <c r="B27" s="167">
        <v>0.02459541</v>
      </c>
      <c r="C27" s="167">
        <v>0.01927742</v>
      </c>
      <c r="D27" s="167">
        <v>0.1940888</v>
      </c>
      <c r="E27" s="167">
        <v>-0.07891603</v>
      </c>
      <c r="F27" s="167">
        <v>0.3508516</v>
      </c>
      <c r="G27" s="167">
        <v>0.05807455</v>
      </c>
    </row>
    <row r="28" spans="1:7" ht="12.75">
      <c r="A28" s="166" t="s">
        <v>103</v>
      </c>
      <c r="B28" s="167">
        <v>-0.1767178</v>
      </c>
      <c r="C28" s="167">
        <v>0.1895797</v>
      </c>
      <c r="D28" s="167">
        <v>0.2474656</v>
      </c>
      <c r="E28" s="167">
        <v>0.3378873</v>
      </c>
      <c r="F28" s="167">
        <v>0.1473589</v>
      </c>
      <c r="G28" s="167">
        <v>-0.1805805</v>
      </c>
    </row>
    <row r="29" spans="1:7" ht="12.75">
      <c r="A29" s="166" t="s">
        <v>105</v>
      </c>
      <c r="B29" s="167">
        <v>0.1862776</v>
      </c>
      <c r="C29" s="167">
        <v>-0.06714301</v>
      </c>
      <c r="D29" s="167">
        <v>-0.0984267</v>
      </c>
      <c r="E29" s="167">
        <v>-0.08940399</v>
      </c>
      <c r="F29" s="167">
        <v>0.1495531</v>
      </c>
      <c r="G29" s="167">
        <v>0.0697014</v>
      </c>
    </row>
    <row r="30" spans="1:7" ht="12.75">
      <c r="A30" s="166" t="s">
        <v>107</v>
      </c>
      <c r="B30" s="167">
        <v>0.1128329</v>
      </c>
      <c r="C30" s="167">
        <v>0.09842482</v>
      </c>
      <c r="D30" s="167">
        <v>0.03652217</v>
      </c>
      <c r="E30" s="167">
        <v>0.08917934</v>
      </c>
      <c r="F30" s="167">
        <v>0.1926813</v>
      </c>
      <c r="G30" s="167">
        <v>0.09598134</v>
      </c>
    </row>
    <row r="31" spans="1:7" ht="12.75">
      <c r="A31" s="166" t="s">
        <v>109</v>
      </c>
      <c r="B31" s="167">
        <v>-0.05516934</v>
      </c>
      <c r="C31" s="167">
        <v>-0.01096038</v>
      </c>
      <c r="D31" s="167">
        <v>0.001588509</v>
      </c>
      <c r="E31" s="167">
        <v>-0.03130937</v>
      </c>
      <c r="F31" s="167">
        <v>0.003121616</v>
      </c>
      <c r="G31" s="167">
        <v>0.03255626</v>
      </c>
    </row>
    <row r="32" spans="1:7" ht="12.75">
      <c r="A32" s="166" t="s">
        <v>111</v>
      </c>
      <c r="B32" s="167">
        <v>-0.03282637</v>
      </c>
      <c r="C32" s="167">
        <v>-0.08000089</v>
      </c>
      <c r="D32" s="167">
        <v>-0.04127322</v>
      </c>
      <c r="E32" s="167">
        <v>-0.06363635</v>
      </c>
      <c r="F32" s="167">
        <v>0.009984515</v>
      </c>
      <c r="G32" s="167">
        <v>0.0478944</v>
      </c>
    </row>
    <row r="33" spans="1:7" ht="12.75">
      <c r="A33" s="166" t="s">
        <v>113</v>
      </c>
      <c r="B33" s="167">
        <v>0.1632847</v>
      </c>
      <c r="C33" s="167">
        <v>0.1378034</v>
      </c>
      <c r="D33" s="167">
        <v>0.1728632</v>
      </c>
      <c r="E33" s="167">
        <v>0.1435393</v>
      </c>
      <c r="F33" s="167">
        <v>0.138525</v>
      </c>
      <c r="G33" s="167">
        <v>0.05291374</v>
      </c>
    </row>
    <row r="34" spans="1:7" ht="12.75">
      <c r="A34" s="166" t="s">
        <v>115</v>
      </c>
      <c r="B34" s="167">
        <v>-0.01048731</v>
      </c>
      <c r="C34" s="167">
        <v>-0.001623554</v>
      </c>
      <c r="D34" s="167">
        <v>0.001396764</v>
      </c>
      <c r="E34" s="167">
        <v>0.01084974</v>
      </c>
      <c r="F34" s="167">
        <v>-0.01849775</v>
      </c>
      <c r="G34" s="167">
        <v>-0.001452804</v>
      </c>
    </row>
    <row r="35" spans="1:7" ht="12.75">
      <c r="A35" s="166" t="s">
        <v>117</v>
      </c>
      <c r="B35" s="167">
        <v>-0.003070249</v>
      </c>
      <c r="C35" s="167">
        <v>-0.001204441</v>
      </c>
      <c r="D35" s="167">
        <v>-0.003488959</v>
      </c>
      <c r="E35" s="167">
        <v>-0.001148937</v>
      </c>
      <c r="F35" s="167">
        <v>0.001308503</v>
      </c>
      <c r="G35" s="167">
        <v>-0.003182999</v>
      </c>
    </row>
    <row r="36" spans="1:6" ht="12.75">
      <c r="A36" s="166" t="s">
        <v>145</v>
      </c>
      <c r="B36" s="167">
        <v>24.83215</v>
      </c>
      <c r="C36" s="167">
        <v>24.84436</v>
      </c>
      <c r="D36" s="167">
        <v>24.86878</v>
      </c>
      <c r="E36" s="167">
        <v>24.88403</v>
      </c>
      <c r="F36" s="167">
        <v>24.90845</v>
      </c>
    </row>
    <row r="37" spans="1:6" ht="12.75">
      <c r="A37" s="166" t="s">
        <v>146</v>
      </c>
      <c r="B37" s="167">
        <v>-0.1963298</v>
      </c>
      <c r="C37" s="167">
        <v>-0.1937866</v>
      </c>
      <c r="D37" s="167">
        <v>-0.1927694</v>
      </c>
      <c r="E37" s="167">
        <v>-0.1876831</v>
      </c>
      <c r="F37" s="167">
        <v>-0.1647949</v>
      </c>
    </row>
    <row r="38" spans="1:7" ht="12.75">
      <c r="A38" s="166" t="s">
        <v>147</v>
      </c>
      <c r="B38" s="167">
        <v>0.0003703069</v>
      </c>
      <c r="C38" s="167">
        <v>0.0007586859</v>
      </c>
      <c r="D38" s="167">
        <v>0.0005021659</v>
      </c>
      <c r="E38" s="167">
        <v>0.0006508953</v>
      </c>
      <c r="F38" s="167">
        <v>0.0003791508</v>
      </c>
      <c r="G38" s="167">
        <v>0.0002771132</v>
      </c>
    </row>
    <row r="39" spans="1:7" ht="12.75">
      <c r="A39" s="166" t="s">
        <v>148</v>
      </c>
      <c r="B39" s="167">
        <v>0.00178105</v>
      </c>
      <c r="C39" s="167">
        <v>0.001500804</v>
      </c>
      <c r="D39" s="167">
        <v>0.001668181</v>
      </c>
      <c r="E39" s="167">
        <v>0.001639311</v>
      </c>
      <c r="F39" s="167">
        <v>0.001793537</v>
      </c>
      <c r="G39" s="167">
        <v>0.0008288431</v>
      </c>
    </row>
    <row r="40" spans="2:5" ht="12.75">
      <c r="B40" s="166" t="s">
        <v>149</v>
      </c>
      <c r="C40" s="166">
        <v>0.003757</v>
      </c>
      <c r="D40" s="166" t="s">
        <v>150</v>
      </c>
      <c r="E40" s="166">
        <v>3.116789</v>
      </c>
    </row>
    <row r="42" ht="12.75">
      <c r="A42" s="166" t="s">
        <v>151</v>
      </c>
    </row>
    <row r="50" spans="1:7" ht="12.75">
      <c r="A50" s="166" t="s">
        <v>152</v>
      </c>
      <c r="B50" s="166">
        <f>-0.017/(B7*B7+B22*B22)*(B21*B22+B6*B7)</f>
        <v>0.00037030693227425014</v>
      </c>
      <c r="C50" s="166">
        <f>-0.017/(C7*C7+C22*C22)*(C21*C22+C6*C7)</f>
        <v>0.0007586858799751904</v>
      </c>
      <c r="D50" s="166">
        <f>-0.017/(D7*D7+D22*D22)*(D21*D22+D6*D7)</f>
        <v>0.0005021659137224775</v>
      </c>
      <c r="E50" s="166">
        <f>-0.017/(E7*E7+E22*E22)*(E21*E22+E6*E7)</f>
        <v>0.0006508953477860192</v>
      </c>
      <c r="F50" s="166">
        <f>-0.017/(F7*F7+F22*F22)*(F21*F22+F6*F7)</f>
        <v>0.00037915074739468426</v>
      </c>
      <c r="G50" s="166">
        <f>(B50*B$4+C50*C$4+D50*D$4+E50*E$4+F50*F$4)/SUM(B$4:F$4)</f>
        <v>0.0005641796559058055</v>
      </c>
    </row>
    <row r="51" spans="1:7" ht="12.75">
      <c r="A51" s="166" t="s">
        <v>153</v>
      </c>
      <c r="B51" s="166">
        <f>-0.017/(B7*B7+B22*B22)*(B21*B7-B6*B22)</f>
        <v>0.0017810511921610855</v>
      </c>
      <c r="C51" s="166">
        <f>-0.017/(C7*C7+C22*C22)*(C21*C7-C6*C22)</f>
        <v>0.001500803811469261</v>
      </c>
      <c r="D51" s="166">
        <f>-0.017/(D7*D7+D22*D22)*(D21*D7-D6*D22)</f>
        <v>0.0016681808260965078</v>
      </c>
      <c r="E51" s="166">
        <f>-0.017/(E7*E7+E22*E22)*(E21*E7-E6*E22)</f>
        <v>0.0016393106672904076</v>
      </c>
      <c r="F51" s="166">
        <f>-0.017/(F7*F7+F22*F22)*(F21*F7-F6*F22)</f>
        <v>0.001793537288118331</v>
      </c>
      <c r="G51" s="166">
        <f>(B51*B$4+C51*C$4+D51*D$4+E51*E$4+F51*F$4)/SUM(B$4:F$4)</f>
        <v>0.0016540214645559951</v>
      </c>
    </row>
    <row r="58" ht="12.75">
      <c r="A58" s="166" t="s">
        <v>155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157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160</v>
      </c>
      <c r="B62" s="166">
        <f>B7+(2/0.017)*(B8*B50-B23*B51)</f>
        <v>9999.53129289803</v>
      </c>
      <c r="C62" s="166">
        <f>C7+(2/0.017)*(C8*C50-C23*C51)</f>
        <v>9999.81881109832</v>
      </c>
      <c r="D62" s="166">
        <f>D7+(2/0.017)*(D8*D50-D23*D51)</f>
        <v>10000.252976175296</v>
      </c>
      <c r="E62" s="166">
        <f>E7+(2/0.017)*(E8*E50-E23*E51)</f>
        <v>10000.093241617966</v>
      </c>
      <c r="F62" s="166">
        <f>F7+(2/0.017)*(F8*F50-F23*F51)</f>
        <v>9998.143436654218</v>
      </c>
    </row>
    <row r="63" spans="1:6" ht="12.75">
      <c r="A63" s="166" t="s">
        <v>161</v>
      </c>
      <c r="B63" s="166">
        <f>B8+(3/0.017)*(B9*B50-B24*B51)</f>
        <v>-0.6635933717065536</v>
      </c>
      <c r="C63" s="166">
        <f>C8+(3/0.017)*(C9*C50-C24*C51)</f>
        <v>-0.3720617672955253</v>
      </c>
      <c r="D63" s="166">
        <f>D8+(3/0.017)*(D9*D50-D24*D51)</f>
        <v>1.521452159385618</v>
      </c>
      <c r="E63" s="166">
        <f>E8+(3/0.017)*(E9*E50-E24*E51)</f>
        <v>0.8792314483936835</v>
      </c>
      <c r="F63" s="166">
        <f>F8+(3/0.017)*(F9*F50-F24*F51)</f>
        <v>-2.4945385037548857</v>
      </c>
    </row>
    <row r="64" spans="1:6" ht="12.75">
      <c r="A64" s="166" t="s">
        <v>162</v>
      </c>
      <c r="B64" s="166">
        <f>B9+(4/0.017)*(B10*B50-B25*B51)</f>
        <v>0.38949845031747543</v>
      </c>
      <c r="C64" s="166">
        <f>C9+(4/0.017)*(C10*C50-C25*C51)</f>
        <v>0.2552017465957553</v>
      </c>
      <c r="D64" s="166">
        <f>D9+(4/0.017)*(D10*D50-D25*D51)</f>
        <v>0.13702872292488477</v>
      </c>
      <c r="E64" s="166">
        <f>E9+(4/0.017)*(E10*E50-E25*E51)</f>
        <v>0.2864973771371774</v>
      </c>
      <c r="F64" s="166">
        <f>F9+(4/0.017)*(F10*F50-F25*F51)</f>
        <v>1.4767324121388028</v>
      </c>
    </row>
    <row r="65" spans="1:6" ht="12.75">
      <c r="A65" s="166" t="s">
        <v>163</v>
      </c>
      <c r="B65" s="166">
        <f>B10+(5/0.017)*(B11*B50-B26*B51)</f>
        <v>0.169666873991728</v>
      </c>
      <c r="C65" s="166">
        <f>C10+(5/0.017)*(C11*C50-C26*C51)</f>
        <v>-0.021927884184753443</v>
      </c>
      <c r="D65" s="166">
        <f>D10+(5/0.017)*(D11*D50-D26*D51)</f>
        <v>-0.5843908514434354</v>
      </c>
      <c r="E65" s="166">
        <f>E10+(5/0.017)*(E11*E50-E26*E51)</f>
        <v>-0.12362485519013122</v>
      </c>
      <c r="F65" s="166">
        <f>F10+(5/0.017)*(F11*F50-F26*F51)</f>
        <v>-0.5522433808566594</v>
      </c>
    </row>
    <row r="66" spans="1:6" ht="12.75">
      <c r="A66" s="166" t="s">
        <v>164</v>
      </c>
      <c r="B66" s="166">
        <f>B11+(6/0.017)*(B12*B50-B27*B51)</f>
        <v>3.986440661687368</v>
      </c>
      <c r="C66" s="166">
        <f>C11+(6/0.017)*(C12*C50-C27*C51)</f>
        <v>4.686806906202393</v>
      </c>
      <c r="D66" s="166">
        <f>D11+(6/0.017)*(D12*D50-D27*D51)</f>
        <v>4.6469493233689905</v>
      </c>
      <c r="E66" s="166">
        <f>E11+(6/0.017)*(E12*E50-E27*E51)</f>
        <v>4.5151433754655335</v>
      </c>
      <c r="F66" s="166">
        <f>F11+(6/0.017)*(F12*F50-F27*F51)</f>
        <v>15.568706706901171</v>
      </c>
    </row>
    <row r="67" spans="1:6" ht="12.75">
      <c r="A67" s="166" t="s">
        <v>165</v>
      </c>
      <c r="B67" s="166">
        <f>B12+(7/0.017)*(B13*B50-B28*B51)</f>
        <v>-0.01875424988672722</v>
      </c>
      <c r="C67" s="166">
        <f>C12+(7/0.017)*(C13*C50-C28*C51)</f>
        <v>-0.21134824640821667</v>
      </c>
      <c r="D67" s="166">
        <f>D12+(7/0.017)*(D13*D50-D28*D51)</f>
        <v>-0.17833389335327385</v>
      </c>
      <c r="E67" s="166">
        <f>E12+(7/0.017)*(E13*E50-E28*E51)</f>
        <v>-0.1525070374138679</v>
      </c>
      <c r="F67" s="166">
        <f>F12+(7/0.017)*(F13*F50-F28*F51)</f>
        <v>-0.23154044869203244</v>
      </c>
    </row>
    <row r="68" spans="1:6" ht="12.75">
      <c r="A68" s="166" t="s">
        <v>166</v>
      </c>
      <c r="B68" s="166">
        <f>B13+(8/0.017)*(B14*B50-B29*B51)</f>
        <v>-0.09111394251933</v>
      </c>
      <c r="C68" s="166">
        <f>C13+(8/0.017)*(C14*C50-C29*C51)</f>
        <v>0.11069791470996276</v>
      </c>
      <c r="D68" s="166">
        <f>D13+(8/0.017)*(D14*D50-D29*D51)</f>
        <v>0.1762816184029402</v>
      </c>
      <c r="E68" s="166">
        <f>E13+(8/0.017)*(E14*E50-E29*E51)</f>
        <v>0.14210223330311827</v>
      </c>
      <c r="F68" s="166">
        <f>F13+(8/0.017)*(F14*F50-F29*F51)</f>
        <v>-0.08046606831501465</v>
      </c>
    </row>
    <row r="69" spans="1:6" ht="12.75">
      <c r="A69" s="166" t="s">
        <v>167</v>
      </c>
      <c r="B69" s="166">
        <f>B14+(9/0.017)*(B15*B50-B30*B51)</f>
        <v>-0.0009730819968717108</v>
      </c>
      <c r="C69" s="166">
        <f>C14+(9/0.017)*(C15*C50-C30*C51)</f>
        <v>-0.04678783675848917</v>
      </c>
      <c r="D69" s="166">
        <f>D14+(9/0.017)*(D15*D50-D30*D51)</f>
        <v>-0.015180164168711412</v>
      </c>
      <c r="E69" s="166">
        <f>E14+(9/0.017)*(E15*E50-E30*E51)</f>
        <v>-0.010480176221739121</v>
      </c>
      <c r="F69" s="166">
        <f>F14+(9/0.017)*(F15*F50-F30*F51)</f>
        <v>-0.021757322696393105</v>
      </c>
    </row>
    <row r="70" spans="1:6" ht="12.75">
      <c r="A70" s="166" t="s">
        <v>168</v>
      </c>
      <c r="B70" s="166">
        <f>B15+(10/0.017)*(B16*B50-B31*B51)</f>
        <v>-0.25065190402210485</v>
      </c>
      <c r="C70" s="166">
        <f>C15+(10/0.017)*(C16*C50-C31*C51)</f>
        <v>0.028643942119968093</v>
      </c>
      <c r="D70" s="166">
        <f>D15+(10/0.017)*(D16*D50-D31*D51)</f>
        <v>0.0659770106378574</v>
      </c>
      <c r="E70" s="166">
        <f>E15+(10/0.017)*(E16*E50-E31*E51)</f>
        <v>0.024641893025910692</v>
      </c>
      <c r="F70" s="166">
        <f>F15+(10/0.017)*(F16*F50-F31*F51)</f>
        <v>-0.22617101538592868</v>
      </c>
    </row>
    <row r="71" spans="1:6" ht="12.75">
      <c r="A71" s="166" t="s">
        <v>169</v>
      </c>
      <c r="B71" s="166">
        <f>B16+(11/0.017)*(B17*B50-B32*B51)</f>
        <v>0.03808604471972277</v>
      </c>
      <c r="C71" s="166">
        <f>C16+(11/0.017)*(C17*C50-C32*C51)</f>
        <v>0.07392992274656587</v>
      </c>
      <c r="D71" s="166">
        <f>D16+(11/0.017)*(D17*D50-D32*D51)</f>
        <v>0.048028433856065485</v>
      </c>
      <c r="E71" s="166">
        <f>E16+(11/0.017)*(E17*E50-E32*E51)</f>
        <v>0.0567363755514305</v>
      </c>
      <c r="F71" s="166">
        <f>F16+(11/0.017)*(F17*F50-F32*F51)</f>
        <v>0.01691178414473147</v>
      </c>
    </row>
    <row r="72" spans="1:6" ht="12.75">
      <c r="A72" s="166" t="s">
        <v>170</v>
      </c>
      <c r="B72" s="166">
        <f>B17+(12/0.017)*(B18*B50-B33*B51)</f>
        <v>-0.07318579111083914</v>
      </c>
      <c r="C72" s="166">
        <f>C17+(12/0.017)*(C18*C50-C33*C51)</f>
        <v>-0.037240145346582945</v>
      </c>
      <c r="D72" s="166">
        <f>D17+(12/0.017)*(D18*D50-D33*D51)</f>
        <v>-0.06902543368116273</v>
      </c>
      <c r="E72" s="166">
        <f>E17+(12/0.017)*(E18*E50-E33*E51)</f>
        <v>-0.04244353119204025</v>
      </c>
      <c r="F72" s="166">
        <f>F17+(12/0.017)*(F18*F50-F33*F51)</f>
        <v>-0.06150849891452112</v>
      </c>
    </row>
    <row r="73" spans="1:6" ht="12.75">
      <c r="A73" s="166" t="s">
        <v>171</v>
      </c>
      <c r="B73" s="166">
        <f>B18+(13/0.017)*(B19*B50-B34*B51)</f>
        <v>-0.027706620318942055</v>
      </c>
      <c r="C73" s="166">
        <f>C18+(13/0.017)*(C19*C50-C34*C51)</f>
        <v>-0.021731693786343667</v>
      </c>
      <c r="D73" s="166">
        <f>D18+(13/0.017)*(D19*D50-D34*D51)</f>
        <v>-0.015102638859741342</v>
      </c>
      <c r="E73" s="166">
        <f>E18+(13/0.017)*(E19*E50-E34*E51)</f>
        <v>-0.022938875771827252</v>
      </c>
      <c r="F73" s="166">
        <f>F18+(13/0.017)*(F19*F50-F34*F51)</f>
        <v>-0.019720735446487205</v>
      </c>
    </row>
    <row r="74" spans="1:6" ht="12.75">
      <c r="A74" s="166" t="s">
        <v>172</v>
      </c>
      <c r="B74" s="166">
        <f>B19+(14/0.017)*(B20*B50-B35*B51)</f>
        <v>-0.17746587120466</v>
      </c>
      <c r="C74" s="166">
        <f>C19+(14/0.017)*(C20*C50-C35*C51)</f>
        <v>-0.17824488784598316</v>
      </c>
      <c r="D74" s="166">
        <f>D19+(14/0.017)*(D20*D50-D35*D51)</f>
        <v>-0.1775052052492692</v>
      </c>
      <c r="E74" s="166">
        <f>E19+(14/0.017)*(E20*E50-E35*E51)</f>
        <v>-0.17276685505524433</v>
      </c>
      <c r="F74" s="166">
        <f>F19+(14/0.017)*(F20*F50-F35*F51)</f>
        <v>-0.13489715714935924</v>
      </c>
    </row>
    <row r="75" spans="1:6" ht="12.75">
      <c r="A75" s="166" t="s">
        <v>173</v>
      </c>
      <c r="B75" s="167">
        <f>B20</f>
        <v>0.001635786</v>
      </c>
      <c r="C75" s="167">
        <f>C20</f>
        <v>0.003894647</v>
      </c>
      <c r="D75" s="167">
        <f>D20</f>
        <v>0.005209008</v>
      </c>
      <c r="E75" s="167">
        <f>E20</f>
        <v>0.00275069</v>
      </c>
      <c r="F75" s="167">
        <f>F20</f>
        <v>0.0007043963</v>
      </c>
    </row>
    <row r="78" ht="12.75">
      <c r="A78" s="166" t="s">
        <v>155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174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175</v>
      </c>
      <c r="B82" s="166">
        <f>B22+(2/0.017)*(B8*B51+B23*B50)</f>
        <v>110.85964046697802</v>
      </c>
      <c r="C82" s="166">
        <f>C22+(2/0.017)*(C8*C51+C23*C50)</f>
        <v>68.60614462177966</v>
      </c>
      <c r="D82" s="166">
        <f>D22+(2/0.017)*(D8*D51+D23*D50)</f>
        <v>-0.9886714337696536</v>
      </c>
      <c r="E82" s="166">
        <f>E22+(2/0.017)*(E8*E51+E23*E50)</f>
        <v>-55.83218550844037</v>
      </c>
      <c r="F82" s="166">
        <f>F22+(2/0.017)*(F8*F51+F23*F50)</f>
        <v>-140.94741238672543</v>
      </c>
    </row>
    <row r="83" spans="1:6" ht="12.75">
      <c r="A83" s="166" t="s">
        <v>176</v>
      </c>
      <c r="B83" s="166">
        <f>B23+(3/0.017)*(B9*B51+B24*B50)</f>
        <v>1.983017970550799</v>
      </c>
      <c r="C83" s="166">
        <f>C23+(3/0.017)*(C9*C51+C24*C50)</f>
        <v>1.2196349979164773</v>
      </c>
      <c r="D83" s="166">
        <f>D23+(3/0.017)*(D9*D51+D24*D50)</f>
        <v>-0.8934631426643884</v>
      </c>
      <c r="E83" s="166">
        <f>E23+(3/0.017)*(E9*E51+E24*E50)</f>
        <v>0.3932681482949497</v>
      </c>
      <c r="F83" s="166">
        <f>F23+(3/0.017)*(F9*F51+F24*F50)</f>
        <v>8.102394519608435</v>
      </c>
    </row>
    <row r="84" spans="1:6" ht="12.75">
      <c r="A84" s="166" t="s">
        <v>177</v>
      </c>
      <c r="B84" s="166">
        <f>B24+(4/0.017)*(B10*B51+B25*B50)</f>
        <v>0.4212255898829865</v>
      </c>
      <c r="C84" s="166">
        <f>C24+(4/0.017)*(C10*C51+C25*C50)</f>
        <v>0.9586695220083616</v>
      </c>
      <c r="D84" s="166">
        <f>D24+(4/0.017)*(D10*D51+D25*D50)</f>
        <v>0.12747599554206024</v>
      </c>
      <c r="E84" s="166">
        <f>E24+(4/0.017)*(E10*E51+E25*E50)</f>
        <v>2.107670843273256</v>
      </c>
      <c r="F84" s="166">
        <f>F24+(4/0.017)*(F10*F51+F25*F50)</f>
        <v>1.748948460383879</v>
      </c>
    </row>
    <row r="85" spans="1:6" ht="12.75">
      <c r="A85" s="166" t="s">
        <v>178</v>
      </c>
      <c r="B85" s="166">
        <f>B25+(5/0.017)*(B11*B51+B26*B50)</f>
        <v>-0.20262850972598478</v>
      </c>
      <c r="C85" s="166">
        <f>C25+(5/0.017)*(C11*C51+C26*C50)</f>
        <v>-0.12603295777140877</v>
      </c>
      <c r="D85" s="166">
        <f>D25+(5/0.017)*(D11*D51+D26*D50)</f>
        <v>-0.8215405573807386</v>
      </c>
      <c r="E85" s="166">
        <f>E25+(5/0.017)*(E11*E51+E26*E50)</f>
        <v>-0.3435137147927838</v>
      </c>
      <c r="F85" s="166">
        <f>F25+(5/0.017)*(F11*F51+F26*F50)</f>
        <v>-0.34497450956653886</v>
      </c>
    </row>
    <row r="86" spans="1:6" ht="12.75">
      <c r="A86" s="166" t="s">
        <v>179</v>
      </c>
      <c r="B86" s="166">
        <f>B26+(6/0.017)*(B12*B51+B27*B50)</f>
        <v>0.7272697571492429</v>
      </c>
      <c r="C86" s="166">
        <f>C26+(6/0.017)*(C12*C51+C27*C50)</f>
        <v>0.21796029972495778</v>
      </c>
      <c r="D86" s="166">
        <f>D26+(6/0.017)*(D12*D51+D27*D50)</f>
        <v>-0.20456211458895174</v>
      </c>
      <c r="E86" s="166">
        <f>E26+(6/0.017)*(E12*E51+E27*E50)</f>
        <v>0.056336186559184945</v>
      </c>
      <c r="F86" s="166">
        <f>F26+(6/0.017)*(F12*F51+F27*F50)</f>
        <v>0.6419253016327361</v>
      </c>
    </row>
    <row r="87" spans="1:6" ht="12.75">
      <c r="A87" s="166" t="s">
        <v>180</v>
      </c>
      <c r="B87" s="166">
        <f>B27+(7/0.017)*(B13*B51+B28*B50)</f>
        <v>0.02429612079069627</v>
      </c>
      <c r="C87" s="166">
        <f>C27+(7/0.017)*(C13*C51+C28*C50)</f>
        <v>0.11376236997388306</v>
      </c>
      <c r="D87" s="166">
        <f>D27+(7/0.017)*(D13*D51+D28*D50)</f>
        <v>0.3138421598551801</v>
      </c>
      <c r="E87" s="166">
        <f>E27+(7/0.017)*(E13*E51+E28*E50)</f>
        <v>0.04807911047051214</v>
      </c>
      <c r="F87" s="166">
        <f>F27+(7/0.017)*(F13*F51+F28*F50)</f>
        <v>0.3805147959454818</v>
      </c>
    </row>
    <row r="88" spans="1:6" ht="12.75">
      <c r="A88" s="166" t="s">
        <v>181</v>
      </c>
      <c r="B88" s="166">
        <f>B28+(8/0.017)*(B14*B51+B29*B50)</f>
        <v>-0.006320673842046404</v>
      </c>
      <c r="C88" s="166">
        <f>C28+(8/0.017)*(C14*C51+C29*C50)</f>
        <v>0.1779119329788114</v>
      </c>
      <c r="D88" s="166">
        <f>D28+(8/0.017)*(D14*D51+D29*D50)</f>
        <v>0.22144318144024155</v>
      </c>
      <c r="E88" s="166">
        <f>E28+(8/0.017)*(E14*E51+E29*E50)</f>
        <v>0.3587425574084594</v>
      </c>
      <c r="F88" s="166">
        <f>F28+(8/0.017)*(F14*F51+F29*F50)</f>
        <v>0.3478606466570814</v>
      </c>
    </row>
    <row r="89" spans="1:6" ht="12.75">
      <c r="A89" s="166" t="s">
        <v>182</v>
      </c>
      <c r="B89" s="166">
        <f>B29+(9/0.017)*(B15*B51+B30*B50)</f>
        <v>-0.07611992767623904</v>
      </c>
      <c r="C89" s="166">
        <f>C29+(9/0.017)*(C15*C51+C30*C50)</f>
        <v>7.105740406773697E-05</v>
      </c>
      <c r="D89" s="166">
        <f>D29+(9/0.017)*(D15*D51+D30*D50)</f>
        <v>-0.02030443314544396</v>
      </c>
      <c r="E89" s="166">
        <f>E29+(9/0.017)*(E15*E51+E30*E50)</f>
        <v>-0.04763345904390943</v>
      </c>
      <c r="F89" s="166">
        <f>F29+(9/0.017)*(F15*F51+F30*F50)</f>
        <v>-0.023426607597700627</v>
      </c>
    </row>
    <row r="90" spans="1:6" ht="12.75">
      <c r="A90" s="166" t="s">
        <v>183</v>
      </c>
      <c r="B90" s="166">
        <f>B30+(10/0.017)*(B16*B51+B31*B50)</f>
        <v>0.06855727358858288</v>
      </c>
      <c r="C90" s="166">
        <f>C30+(10/0.017)*(C16*C51+C31*C50)</f>
        <v>0.062137778134753394</v>
      </c>
      <c r="D90" s="166">
        <f>D30+(10/0.017)*(D16*D51+D31*D50)</f>
        <v>0.00400989741167182</v>
      </c>
      <c r="E90" s="166">
        <f>E30+(10/0.017)*(E16*E51+E31*E50)</f>
        <v>0.0311761892815713</v>
      </c>
      <c r="F90" s="166">
        <f>F30+(10/0.017)*(F16*F51+F31*F50)</f>
        <v>0.1935234842774051</v>
      </c>
    </row>
    <row r="91" spans="1:6" ht="12.75">
      <c r="A91" s="166" t="s">
        <v>184</v>
      </c>
      <c r="B91" s="166">
        <f>B31+(11/0.017)*(B17*B51+B32*B50)</f>
        <v>0.08628440932299648</v>
      </c>
      <c r="C91" s="166">
        <f>C31+(11/0.017)*(C17*C51+C32*C50)</f>
        <v>0.012677508887808194</v>
      </c>
      <c r="D91" s="166">
        <f>D31+(11/0.017)*(D17*D51+D32*D50)</f>
        <v>0.1113837094591839</v>
      </c>
      <c r="E91" s="166">
        <f>E31+(11/0.017)*(E17*E51+E32*E50)</f>
        <v>0.034960319189530034</v>
      </c>
      <c r="F91" s="166">
        <f>F31+(11/0.017)*(F17*F51+F32*F50)</f>
        <v>0.13972877900948705</v>
      </c>
    </row>
    <row r="92" spans="1:6" ht="12.75">
      <c r="A92" s="166" t="s">
        <v>185</v>
      </c>
      <c r="B92" s="166">
        <f>B32+(12/0.017)*(B18*B51+B33*B50)</f>
        <v>0.022025459567054317</v>
      </c>
      <c r="C92" s="166">
        <f>C32+(12/0.017)*(C18*C51+C33*C50)</f>
        <v>0.08076738491367745</v>
      </c>
      <c r="D92" s="166">
        <f>D32+(12/0.017)*(D18*D51+D33*D50)</f>
        <v>0.08772264143980374</v>
      </c>
      <c r="E92" s="166">
        <f>E32+(12/0.017)*(E18*E51+E33*E50)</f>
        <v>0.09275929869849493</v>
      </c>
      <c r="F92" s="166">
        <f>F32+(12/0.017)*(F18*F51+F33*F50)</f>
        <v>0.03886048588920396</v>
      </c>
    </row>
    <row r="93" spans="1:6" ht="12.75">
      <c r="A93" s="166" t="s">
        <v>186</v>
      </c>
      <c r="B93" s="166">
        <f>B33+(13/0.017)*(B19*B51+B34*B50)</f>
        <v>-0.08820287898982665</v>
      </c>
      <c r="C93" s="166">
        <f>C33+(13/0.017)*(C19*C51+C34*C50)</f>
        <v>-0.07220666408254825</v>
      </c>
      <c r="D93" s="166">
        <f>D33+(13/0.017)*(D19*D51+D34*D50)</f>
        <v>-0.06190052442460403</v>
      </c>
      <c r="E93" s="166">
        <f>E33+(13/0.017)*(E19*E51+E34*E50)</f>
        <v>-0.0714319968442721</v>
      </c>
      <c r="F93" s="166">
        <f>F33+(13/0.017)*(F19*F51+F34*F50)</f>
        <v>-0.04950441784310186</v>
      </c>
    </row>
    <row r="94" spans="1:6" ht="12.75">
      <c r="A94" s="166" t="s">
        <v>187</v>
      </c>
      <c r="B94" s="166">
        <f>B34+(14/0.017)*(B20*B51+B35*B50)</f>
        <v>-0.009024323080189847</v>
      </c>
      <c r="C94" s="166">
        <f>C34+(14/0.017)*(C20*C51+C35*C50)</f>
        <v>0.0024375237380881024</v>
      </c>
      <c r="D94" s="166">
        <f>D34+(14/0.017)*(D20*D51+D35*D50)</f>
        <v>0.007110024810688988</v>
      </c>
      <c r="E94" s="166">
        <f>E34+(14/0.017)*(E20*E51+E35*E50)</f>
        <v>0.01394736164452574</v>
      </c>
      <c r="F94" s="166">
        <f>F34+(14/0.017)*(F20*F51+F35*F50)</f>
        <v>-0.01704876571287466</v>
      </c>
    </row>
    <row r="95" spans="1:6" ht="12.75">
      <c r="A95" s="166" t="s">
        <v>188</v>
      </c>
      <c r="B95" s="167">
        <f>B35</f>
        <v>-0.003070249</v>
      </c>
      <c r="C95" s="167">
        <f>C35</f>
        <v>-0.001204441</v>
      </c>
      <c r="D95" s="167">
        <f>D35</f>
        <v>-0.003488959</v>
      </c>
      <c r="E95" s="167">
        <f>E35</f>
        <v>-0.001148937</v>
      </c>
      <c r="F95" s="167">
        <f>F35</f>
        <v>0.001308503</v>
      </c>
    </row>
    <row r="98" ht="12.75">
      <c r="A98" s="166" t="s">
        <v>156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158</v>
      </c>
      <c r="H100" s="166" t="s">
        <v>159</v>
      </c>
      <c r="I100" s="166" t="s">
        <v>154</v>
      </c>
      <c r="K100" s="166" t="s">
        <v>189</v>
      </c>
    </row>
    <row r="101" spans="1:9" ht="12.75">
      <c r="A101" s="166" t="s">
        <v>157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160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161</v>
      </c>
      <c r="B103" s="166">
        <f>B63*10000/B62</f>
        <v>-0.66362447625706</v>
      </c>
      <c r="C103" s="166">
        <f>C63*10000/C62</f>
        <v>-0.3720685087639706</v>
      </c>
      <c r="D103" s="166">
        <f>D63*10000/D62</f>
        <v>1.5214136712444588</v>
      </c>
      <c r="E103" s="166">
        <f>E63*10000/E62</f>
        <v>0.8792232503738416</v>
      </c>
      <c r="F103" s="166">
        <f>F63*10000/F62</f>
        <v>-2.4950017166283613</v>
      </c>
      <c r="G103" s="166">
        <f>AVERAGE(C103:E103)</f>
        <v>0.6761894709514432</v>
      </c>
      <c r="H103" s="166">
        <f>STDEV(C103:E103)</f>
        <v>0.9629308013519332</v>
      </c>
      <c r="I103" s="166">
        <f>(B103*B4+C103*C4+D103*D4+E103*E4+F103*F4)/SUM(B4:F4)</f>
        <v>0.058634633879091264</v>
      </c>
      <c r="K103" s="166">
        <f>(LN(H103)+LN(H123))/2-LN(K114*K115^3)</f>
        <v>-3.866010046589305</v>
      </c>
    </row>
    <row r="104" spans="1:11" ht="12.75">
      <c r="A104" s="166" t="s">
        <v>162</v>
      </c>
      <c r="B104" s="166">
        <f>B64*10000/B62</f>
        <v>0.3895167072421775</v>
      </c>
      <c r="C104" s="166">
        <f>C64*10000/C62</f>
        <v>0.25520637065195534</v>
      </c>
      <c r="D104" s="166">
        <f>D64*10000/D62</f>
        <v>0.13702525651235364</v>
      </c>
      <c r="E104" s="166">
        <f>E64*10000/E62</f>
        <v>0.2864947058141865</v>
      </c>
      <c r="F104" s="166">
        <f>F64*10000/F62</f>
        <v>1.4770066277754634</v>
      </c>
      <c r="G104" s="166">
        <f>AVERAGE(C104:E104)</f>
        <v>0.22624211099283184</v>
      </c>
      <c r="H104" s="166">
        <f>STDEV(C104:E104)</f>
        <v>0.07883194353718004</v>
      </c>
      <c r="I104" s="166">
        <f>(B104*B4+C104*C4+D104*D4+E104*E4+F104*F4)/SUM(B4:F4)</f>
        <v>0.4169572864032911</v>
      </c>
      <c r="K104" s="166">
        <f>(LN(H104)+LN(H124))/2-LN(K114*K115^4)</f>
        <v>-4.560299684012285</v>
      </c>
    </row>
    <row r="105" spans="1:11" ht="12.75">
      <c r="A105" s="166" t="s">
        <v>163</v>
      </c>
      <c r="B105" s="166">
        <f>B65*10000/B62</f>
        <v>0.16967482677136134</v>
      </c>
      <c r="C105" s="166">
        <f>C65*10000/C62</f>
        <v>-0.02192828150087753</v>
      </c>
      <c r="D105" s="166">
        <f>D65*10000/D62</f>
        <v>-0.5843760681211706</v>
      </c>
      <c r="E105" s="166">
        <f>E65*10000/E62</f>
        <v>-0.12362370250272718</v>
      </c>
      <c r="F105" s="166">
        <f>F65*10000/F62</f>
        <v>-0.5523459273769554</v>
      </c>
      <c r="G105" s="166">
        <f>AVERAGE(C105:E105)</f>
        <v>-0.24330935070825843</v>
      </c>
      <c r="H105" s="166">
        <f>STDEV(C105:E105)</f>
        <v>0.2997171482553181</v>
      </c>
      <c r="I105" s="166">
        <f>(B105*B4+C105*C4+D105*D4+E105*E4+F105*F4)/SUM(B4:F4)</f>
        <v>-0.22484446432703042</v>
      </c>
      <c r="K105" s="166">
        <f>(LN(H105)+LN(H125))/2-LN(K114*K115^5)</f>
        <v>-3.8151007086719066</v>
      </c>
    </row>
    <row r="106" spans="1:11" ht="12.75">
      <c r="A106" s="166" t="s">
        <v>164</v>
      </c>
      <c r="B106" s="166">
        <f>B66*10000/B62</f>
        <v>3.9866275177504162</v>
      </c>
      <c r="C106" s="166">
        <f>C66*10000/C62</f>
        <v>4.686891827480645</v>
      </c>
      <c r="D106" s="166">
        <f>D66*10000/D62</f>
        <v>4.646831769596159</v>
      </c>
      <c r="E106" s="166">
        <f>E66*10000/E62</f>
        <v>4.515101275930709</v>
      </c>
      <c r="F106" s="166">
        <f>F66*10000/F62</f>
        <v>15.571597672648602</v>
      </c>
      <c r="G106" s="166">
        <f>AVERAGE(C106:E106)</f>
        <v>4.616274957669171</v>
      </c>
      <c r="H106" s="166">
        <f>STDEV(C106:E106)</f>
        <v>0.0898792938713494</v>
      </c>
      <c r="I106" s="166">
        <f>(B106*B4+C106*C4+D106*D4+E106*E4+F106*F4)/SUM(B4:F4)</f>
        <v>5.988838073965455</v>
      </c>
      <c r="K106" s="166">
        <f>(LN(H106)+LN(H126))/2-LN(K114*K115^6)</f>
        <v>-4.082029560665221</v>
      </c>
    </row>
    <row r="107" spans="1:11" ht="12.75">
      <c r="A107" s="166" t="s">
        <v>165</v>
      </c>
      <c r="B107" s="166">
        <f>B67*10000/B62</f>
        <v>-0.018755128952941083</v>
      </c>
      <c r="C107" s="166">
        <f>C67*10000/C62</f>
        <v>-0.2113520758732662</v>
      </c>
      <c r="D107" s="166">
        <f>D67*10000/D62</f>
        <v>-0.1783293820447726</v>
      </c>
      <c r="E107" s="166">
        <f>E67*10000/E62</f>
        <v>-0.15250561542683477</v>
      </c>
      <c r="F107" s="166">
        <f>F67*10000/F62</f>
        <v>-0.2315834436253249</v>
      </c>
      <c r="G107" s="166">
        <f>AVERAGE(C107:E107)</f>
        <v>-0.1807290244482912</v>
      </c>
      <c r="H107" s="166">
        <f>STDEV(C107:E107)</f>
        <v>0.029496528431612587</v>
      </c>
      <c r="I107" s="166">
        <f>(B107*B4+C107*C4+D107*D4+E107*E4+F107*F4)/SUM(B4:F4)</f>
        <v>-0.16410333650654926</v>
      </c>
      <c r="K107" s="166">
        <f>(LN(H107)+LN(H127))/2-LN(K114*K115^7)</f>
        <v>-4.263754426081729</v>
      </c>
    </row>
    <row r="108" spans="1:9" ht="12.75">
      <c r="A108" s="166" t="s">
        <v>166</v>
      </c>
      <c r="B108" s="166">
        <f>B68*10000/B62</f>
        <v>-0.091118213294699</v>
      </c>
      <c r="C108" s="166">
        <f>C68*10000/C62</f>
        <v>0.11069992046966337</v>
      </c>
      <c r="D108" s="166">
        <f>D68*10000/D62</f>
        <v>0.17627715901079236</v>
      </c>
      <c r="E108" s="166">
        <f>E68*10000/E62</f>
        <v>0.14210090833125757</v>
      </c>
      <c r="F108" s="166">
        <f>F68*10000/F62</f>
        <v>-0.08048101012435749</v>
      </c>
      <c r="G108" s="166">
        <f>AVERAGE(C108:E108)</f>
        <v>0.14302599593723775</v>
      </c>
      <c r="H108" s="166">
        <f>STDEV(C108:E108)</f>
        <v>0.03279840535725922</v>
      </c>
      <c r="I108" s="166">
        <f>(B108*B4+C108*C4+D108*D4+E108*E4+F108*F4)/SUM(B4:F4)</f>
        <v>0.07930126868982289</v>
      </c>
    </row>
    <row r="109" spans="1:9" ht="12.75">
      <c r="A109" s="166" t="s">
        <v>167</v>
      </c>
      <c r="B109" s="166">
        <f>B69*10000/B62</f>
        <v>-0.0009731276080538128</v>
      </c>
      <c r="C109" s="166">
        <f>C69*10000/C62</f>
        <v>-0.04678868451752505</v>
      </c>
      <c r="D109" s="166">
        <f>D69*10000/D62</f>
        <v>-0.015179780156438831</v>
      </c>
      <c r="E109" s="166">
        <f>E69*10000/E62</f>
        <v>-0.01048007850379151</v>
      </c>
      <c r="F109" s="166">
        <f>F69*10000/F62</f>
        <v>-0.021761362831251782</v>
      </c>
      <c r="G109" s="166">
        <f>AVERAGE(C109:E109)</f>
        <v>-0.024149514392585128</v>
      </c>
      <c r="H109" s="166">
        <f>STDEV(C109:E109)</f>
        <v>0.01974641275942173</v>
      </c>
      <c r="I109" s="166">
        <f>(B109*B4+C109*C4+D109*D4+E109*E4+F109*F4)/SUM(B4:F4)</f>
        <v>-0.02048173629753177</v>
      </c>
    </row>
    <row r="110" spans="1:11" ht="12.75">
      <c r="A110" s="166" t="s">
        <v>168</v>
      </c>
      <c r="B110" s="166">
        <f>B70*10000/B62</f>
        <v>-0.25066365280553243</v>
      </c>
      <c r="C110" s="166">
        <f>C70*10000/C62</f>
        <v>0.028644461125813155</v>
      </c>
      <c r="D110" s="166">
        <f>D70*10000/D62</f>
        <v>0.06597534161889873</v>
      </c>
      <c r="E110" s="166">
        <f>E70*10000/E62</f>
        <v>0.02464166326305549</v>
      </c>
      <c r="F110" s="166">
        <f>F70*10000/F62</f>
        <v>-0.22621301326480533</v>
      </c>
      <c r="G110" s="166">
        <f>AVERAGE(C110:E110)</f>
        <v>0.039753822002589125</v>
      </c>
      <c r="H110" s="166">
        <f>STDEV(C110:E110)</f>
        <v>0.02279652749705329</v>
      </c>
      <c r="I110" s="166">
        <f>(B110*B4+C110*C4+D110*D4+E110*E4+F110*F4)/SUM(B4:F4)</f>
        <v>-0.037778629336355216</v>
      </c>
      <c r="K110" s="166">
        <f>EXP(AVERAGE(K103:K107))</f>
        <v>0.01628617183014586</v>
      </c>
    </row>
    <row r="111" spans="1:9" ht="12.75">
      <c r="A111" s="166" t="s">
        <v>169</v>
      </c>
      <c r="B111" s="166">
        <f>B71*10000/B62</f>
        <v>0.038087829923361134</v>
      </c>
      <c r="C111" s="166">
        <f>C71*10000/C62</f>
        <v>0.07393126229898746</v>
      </c>
      <c r="D111" s="166">
        <f>D71*10000/D62</f>
        <v>0.04802721888185121</v>
      </c>
      <c r="E111" s="166">
        <f>E71*10000/E62</f>
        <v>0.05673584653721772</v>
      </c>
      <c r="F111" s="166">
        <f>F71*10000/F62</f>
        <v>0.016914924507615222</v>
      </c>
      <c r="G111" s="166">
        <f>AVERAGE(C111:E111)</f>
        <v>0.059564775906018795</v>
      </c>
      <c r="H111" s="166">
        <f>STDEV(C111:E111)</f>
        <v>0.01318169174914471</v>
      </c>
      <c r="I111" s="166">
        <f>(B111*B4+C111*C4+D111*D4+E111*E4+F111*F4)/SUM(B4:F4)</f>
        <v>0.05076281605760551</v>
      </c>
    </row>
    <row r="112" spans="1:9" ht="12.75">
      <c r="A112" s="166" t="s">
        <v>170</v>
      </c>
      <c r="B112" s="166">
        <f>B72*10000/B62</f>
        <v>-0.07318922154163157</v>
      </c>
      <c r="C112" s="166">
        <f>C72*10000/C62</f>
        <v>-0.03724082010891227</v>
      </c>
      <c r="D112" s="166">
        <f>D72*10000/D62</f>
        <v>-0.0690236875463147</v>
      </c>
      <c r="E112" s="166">
        <f>E72*10000/E62</f>
        <v>-0.042443135445378206</v>
      </c>
      <c r="F112" s="166">
        <f>F72*10000/F62</f>
        <v>-0.061519920477460514</v>
      </c>
      <c r="G112" s="166">
        <f>AVERAGE(C112:E112)</f>
        <v>-0.04956921436686839</v>
      </c>
      <c r="H112" s="166">
        <f>STDEV(C112:E112)</f>
        <v>0.017047680670177857</v>
      </c>
      <c r="I112" s="166">
        <f>(B112*B4+C112*C4+D112*D4+E112*E4+F112*F4)/SUM(B4:F4)</f>
        <v>-0.05458000547477121</v>
      </c>
    </row>
    <row r="113" spans="1:9" ht="12.75">
      <c r="A113" s="166" t="s">
        <v>171</v>
      </c>
      <c r="B113" s="166">
        <f>B73*10000/B62</f>
        <v>-0.02770791900878408</v>
      </c>
      <c r="C113" s="166">
        <f>C73*10000/C62</f>
        <v>-0.021732087547651064</v>
      </c>
      <c r="D113" s="166">
        <f>D73*10000/D62</f>
        <v>-0.015102256808624764</v>
      </c>
      <c r="E113" s="166">
        <f>E73*10000/E62</f>
        <v>-0.02293866188803241</v>
      </c>
      <c r="F113" s="166">
        <f>F73*10000/F62</f>
        <v>-0.019724397405811334</v>
      </c>
      <c r="G113" s="166">
        <f>AVERAGE(C113:E113)</f>
        <v>-0.01992433541476941</v>
      </c>
      <c r="H113" s="166">
        <f>STDEV(C113:E113)</f>
        <v>0.004219394147575591</v>
      </c>
      <c r="I113" s="166">
        <f>(B113*B4+C113*C4+D113*D4+E113*E4+F113*F4)/SUM(B4:F4)</f>
        <v>-0.021023469305691943</v>
      </c>
    </row>
    <row r="114" spans="1:11" ht="12.75">
      <c r="A114" s="166" t="s">
        <v>172</v>
      </c>
      <c r="B114" s="166">
        <f>B74*10000/B62</f>
        <v>-0.1774741895459657</v>
      </c>
      <c r="C114" s="166">
        <f>C74*10000/C62</f>
        <v>-0.17824811750404687</v>
      </c>
      <c r="D114" s="166">
        <f>D74*10000/D62</f>
        <v>-0.17750071490407232</v>
      </c>
      <c r="E114" s="166">
        <f>E74*10000/E62</f>
        <v>-0.17276524416415492</v>
      </c>
      <c r="F114" s="166">
        <f>F74*10000/F62</f>
        <v>-0.13492220631163626</v>
      </c>
      <c r="G114" s="166">
        <f>AVERAGE(C114:E114)</f>
        <v>-0.17617135885742471</v>
      </c>
      <c r="H114" s="166">
        <f>STDEV(C114:E114)</f>
        <v>0.002973359318915666</v>
      </c>
      <c r="I114" s="166">
        <f>(B114*B4+C114*C4+D114*D4+E114*E4+F114*F4)/SUM(B4:F4)</f>
        <v>-0.17084922570778363</v>
      </c>
      <c r="J114" s="166" t="s">
        <v>190</v>
      </c>
      <c r="K114" s="166">
        <v>285</v>
      </c>
    </row>
    <row r="115" spans="1:11" ht="12.75">
      <c r="A115" s="166" t="s">
        <v>173</v>
      </c>
      <c r="B115" s="166">
        <f>B75*10000/B62</f>
        <v>0.0016358626740453173</v>
      </c>
      <c r="C115" s="166">
        <f>C75*10000/C62</f>
        <v>0.00389471756795985</v>
      </c>
      <c r="D115" s="166">
        <f>D75*10000/D62</f>
        <v>0.005208876227841429</v>
      </c>
      <c r="E115" s="166">
        <f>E75*10000/E62</f>
        <v>0.002750664352360531</v>
      </c>
      <c r="F115" s="166">
        <f>F75*10000/F62</f>
        <v>0.000704527099918982</v>
      </c>
      <c r="G115" s="166">
        <f>AVERAGE(C115:E115)</f>
        <v>0.003951419382720604</v>
      </c>
      <c r="H115" s="166">
        <f>STDEV(C115:E115)</f>
        <v>0.0012300864717720867</v>
      </c>
      <c r="I115" s="166">
        <f>(B115*B4+C115*C4+D115*D4+E115*E4+F115*F4)/SUM(B4:F4)</f>
        <v>0.0031827721588354686</v>
      </c>
      <c r="J115" s="166" t="s">
        <v>191</v>
      </c>
      <c r="K115" s="166">
        <v>0.5536</v>
      </c>
    </row>
    <row r="118" ht="12.75">
      <c r="A118" s="166" t="s">
        <v>156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158</v>
      </c>
      <c r="H120" s="166" t="s">
        <v>159</v>
      </c>
      <c r="I120" s="166" t="s">
        <v>154</v>
      </c>
    </row>
    <row r="121" spans="1:9" ht="12.75">
      <c r="A121" s="166" t="s">
        <v>174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175</v>
      </c>
      <c r="B122" s="166">
        <f>B82*10000/B62</f>
        <v>110.86483678061381</v>
      </c>
      <c r="C122" s="166">
        <f>C82*10000/C62</f>
        <v>68.60738771150233</v>
      </c>
      <c r="D122" s="166">
        <f>D82*10000/D62</f>
        <v>-0.9886464233705632</v>
      </c>
      <c r="E122" s="166">
        <f>E82*10000/E62</f>
        <v>-55.831664924963235</v>
      </c>
      <c r="F122" s="166">
        <f>F82*10000/F62</f>
        <v>-140.97358502579365</v>
      </c>
      <c r="G122" s="166">
        <f>AVERAGE(C122:E122)</f>
        <v>3.929025454389508</v>
      </c>
      <c r="H122" s="166">
        <f>STDEV(C122:E122)</f>
        <v>62.36511106210143</v>
      </c>
      <c r="I122" s="166">
        <f>(B122*B4+C122*C4+D122*D4+E122*E4+F122*F4)/SUM(B4:F4)</f>
        <v>0.04299837852596622</v>
      </c>
    </row>
    <row r="123" spans="1:9" ht="12.75">
      <c r="A123" s="166" t="s">
        <v>176</v>
      </c>
      <c r="B123" s="166">
        <f>B83*10000/B62</f>
        <v>1.9831109203680364</v>
      </c>
      <c r="C123" s="166">
        <f>C83*10000/C62</f>
        <v>1.219657096749456</v>
      </c>
      <c r="D123" s="166">
        <f>D83*10000/D62</f>
        <v>-0.8934405407473032</v>
      </c>
      <c r="E123" s="166">
        <f>E83*10000/E62</f>
        <v>0.39326448143329595</v>
      </c>
      <c r="F123" s="166">
        <f>F83*10000/F62</f>
        <v>8.10389905980367</v>
      </c>
      <c r="G123" s="166">
        <f>AVERAGE(C123:E123)</f>
        <v>0.23982701247848293</v>
      </c>
      <c r="H123" s="166">
        <f>STDEV(C123:E123)</f>
        <v>1.0648721515083586</v>
      </c>
      <c r="I123" s="166">
        <f>(B123*B4+C123*C4+D123*D4+E123*E4+F123*F4)/SUM(B4:F4)</f>
        <v>1.5426801580467868</v>
      </c>
    </row>
    <row r="124" spans="1:9" ht="12.75">
      <c r="A124" s="166" t="s">
        <v>177</v>
      </c>
      <c r="B124" s="166">
        <f>B84*10000/B62</f>
        <v>0.421245333950956</v>
      </c>
      <c r="C124" s="166">
        <f>C84*10000/C62</f>
        <v>0.9586868923508698</v>
      </c>
      <c r="D124" s="166">
        <f>D84*10000/D62</f>
        <v>0.1274727707846595</v>
      </c>
      <c r="E124" s="166">
        <f>E84*10000/E62</f>
        <v>2.1076511911925384</v>
      </c>
      <c r="F124" s="166">
        <f>F84*10000/F62</f>
        <v>1.74927322403883</v>
      </c>
      <c r="G124" s="166">
        <f>AVERAGE(C124:E124)</f>
        <v>1.0646036181093559</v>
      </c>
      <c r="H124" s="166">
        <f>STDEV(C124:E124)</f>
        <v>0.994329124967588</v>
      </c>
      <c r="I124" s="166">
        <f>(B124*B4+C124*C4+D124*D4+E124*E4+F124*F4)/SUM(B4:F4)</f>
        <v>1.0630220860796198</v>
      </c>
    </row>
    <row r="125" spans="1:9" ht="12.75">
      <c r="A125" s="166" t="s">
        <v>178</v>
      </c>
      <c r="B125" s="166">
        <f>B85*10000/B62</f>
        <v>-0.20263800751330985</v>
      </c>
      <c r="C125" s="166">
        <f>C85*10000/C62</f>
        <v>-0.12603524139010483</v>
      </c>
      <c r="D125" s="166">
        <f>D85*10000/D62</f>
        <v>-0.8215197748876805</v>
      </c>
      <c r="E125" s="166">
        <f>E85*10000/E62</f>
        <v>-0.34351051184519255</v>
      </c>
      <c r="F125" s="166">
        <f>F85*10000/F62</f>
        <v>-0.345038568162392</v>
      </c>
      <c r="G125" s="166">
        <f>AVERAGE(C125:E125)</f>
        <v>-0.43035517604099266</v>
      </c>
      <c r="H125" s="166">
        <f>STDEV(C125:E125)</f>
        <v>0.3557824909379972</v>
      </c>
      <c r="I125" s="166">
        <f>(B125*B4+C125*C4+D125*D4+E125*E4+F125*F4)/SUM(B4:F4)</f>
        <v>-0.38598701602821117</v>
      </c>
    </row>
    <row r="126" spans="1:9" ht="12.75">
      <c r="A126" s="166" t="s">
        <v>179</v>
      </c>
      <c r="B126" s="166">
        <f>B86*10000/B62</f>
        <v>0.7273038463970526</v>
      </c>
      <c r="C126" s="166">
        <f>C86*10000/C62</f>
        <v>0.2179642489952459</v>
      </c>
      <c r="D126" s="166">
        <f>D86*10000/D62</f>
        <v>-0.204556939785726</v>
      </c>
      <c r="E126" s="166">
        <f>E86*10000/E62</f>
        <v>0.05633566127636429</v>
      </c>
      <c r="F126" s="166">
        <f>F86*10000/F62</f>
        <v>0.6420445012614764</v>
      </c>
      <c r="G126" s="166">
        <f>AVERAGE(C126:E126)</f>
        <v>0.023247656828628064</v>
      </c>
      <c r="H126" s="166">
        <f>STDEV(C126:E126)</f>
        <v>0.21319510025085353</v>
      </c>
      <c r="I126" s="166">
        <f>(B126*B4+C126*C4+D126*D4+E126*E4+F126*F4)/SUM(B4:F4)</f>
        <v>0.20775889845260384</v>
      </c>
    </row>
    <row r="127" spans="1:9" ht="12.75">
      <c r="A127" s="166" t="s">
        <v>180</v>
      </c>
      <c r="B127" s="166">
        <f>B87*10000/B62</f>
        <v>0.024297259620510527</v>
      </c>
      <c r="C127" s="166">
        <f>C87*10000/C62</f>
        <v>0.11376443125911807</v>
      </c>
      <c r="D127" s="166">
        <f>D87*10000/D62</f>
        <v>0.31383422059709976</v>
      </c>
      <c r="E127" s="166">
        <f>E87*10000/E62</f>
        <v>0.04807866217728703</v>
      </c>
      <c r="F127" s="166">
        <f>F87*10000/F62</f>
        <v>0.38058545404587374</v>
      </c>
      <c r="G127" s="166">
        <f>AVERAGE(C127:E127)</f>
        <v>0.15855910467783493</v>
      </c>
      <c r="H127" s="166">
        <f>STDEV(C127:E127)</f>
        <v>0.1384248037122457</v>
      </c>
      <c r="I127" s="166">
        <f>(B127*B4+C127*C4+D127*D4+E127*E4+F127*F4)/SUM(B4:F4)</f>
        <v>0.16879953821795618</v>
      </c>
    </row>
    <row r="128" spans="1:9" ht="12.75">
      <c r="A128" s="166" t="s">
        <v>181</v>
      </c>
      <c r="B128" s="166">
        <f>B88*10000/B62</f>
        <v>-0.006320970110404613</v>
      </c>
      <c r="C128" s="166">
        <f>C88*10000/C62</f>
        <v>0.17791515660399312</v>
      </c>
      <c r="D128" s="166">
        <f>D88*10000/D62</f>
        <v>0.22143757959704624</v>
      </c>
      <c r="E128" s="166">
        <f>E88*10000/E62</f>
        <v>0.35873921246599955</v>
      </c>
      <c r="F128" s="166">
        <f>F88*10000/F62</f>
        <v>0.3479252411820665</v>
      </c>
      <c r="G128" s="166">
        <f>AVERAGE(C128:E128)</f>
        <v>0.2526973162223463</v>
      </c>
      <c r="H128" s="166">
        <f>STDEV(C128:E128)</f>
        <v>0.09437803316984743</v>
      </c>
      <c r="I128" s="166">
        <f>(B128*B4+C128*C4+D128*D4+E128*E4+F128*F4)/SUM(B4:F4)</f>
        <v>0.22795238197150658</v>
      </c>
    </row>
    <row r="129" spans="1:9" ht="12.75">
      <c r="A129" s="166" t="s">
        <v>182</v>
      </c>
      <c r="B129" s="166">
        <f>B89*10000/B62</f>
        <v>-0.0761234956385423</v>
      </c>
      <c r="C129" s="166">
        <f>C89*10000/C62</f>
        <v>7.105869157236506E-05</v>
      </c>
      <c r="D129" s="166">
        <f>D89*10000/D62</f>
        <v>-0.02030391950465398</v>
      </c>
      <c r="E129" s="166">
        <f>E89*10000/E62</f>
        <v>-0.047633014905971584</v>
      </c>
      <c r="F129" s="166">
        <f>F89*10000/F62</f>
        <v>-0.023430957703423502</v>
      </c>
      <c r="G129" s="166">
        <f>AVERAGE(C129:E129)</f>
        <v>-0.02262195857301773</v>
      </c>
      <c r="H129" s="166">
        <f>STDEV(C129:E129)</f>
        <v>0.023936366438785522</v>
      </c>
      <c r="I129" s="166">
        <f>(B129*B4+C129*C4+D129*D4+E129*E4+F129*F4)/SUM(B4:F4)</f>
        <v>-0.0304641935445466</v>
      </c>
    </row>
    <row r="130" spans="1:9" ht="12.75">
      <c r="A130" s="166" t="s">
        <v>183</v>
      </c>
      <c r="B130" s="166">
        <f>B90*10000/B62</f>
        <v>0.06856048706730318</v>
      </c>
      <c r="C130" s="166">
        <f>C90*10000/C62</f>
        <v>0.06213890402273055</v>
      </c>
      <c r="D130" s="166">
        <f>D90*10000/D62</f>
        <v>0.004009795973386914</v>
      </c>
      <c r="E130" s="166">
        <f>E90*10000/E62</f>
        <v>0.03117589859244867</v>
      </c>
      <c r="F130" s="166">
        <f>F90*10000/F62</f>
        <v>0.19355941980981006</v>
      </c>
      <c r="G130" s="166">
        <f>AVERAGE(C130:E130)</f>
        <v>0.03244153286285537</v>
      </c>
      <c r="H130" s="166">
        <f>STDEV(C130:E130)</f>
        <v>0.029085213996683745</v>
      </c>
      <c r="I130" s="166">
        <f>(B130*B4+C130*C4+D130*D4+E130*E4+F130*F4)/SUM(B4:F4)</f>
        <v>0.05919367232150213</v>
      </c>
    </row>
    <row r="131" spans="1:9" ht="12.75">
      <c r="A131" s="166" t="s">
        <v>184</v>
      </c>
      <c r="B131" s="166">
        <f>B91*10000/B62</f>
        <v>0.08628845372410435</v>
      </c>
      <c r="C131" s="166">
        <f>C91*10000/C62</f>
        <v>0.012677738594361365</v>
      </c>
      <c r="D131" s="166">
        <f>D91*10000/D62</f>
        <v>0.11138089178798333</v>
      </c>
      <c r="E131" s="166">
        <f>E91*10000/E62</f>
        <v>0.03495999321689688</v>
      </c>
      <c r="F131" s="166">
        <f>F91*10000/F62</f>
        <v>0.13975472535953729</v>
      </c>
      <c r="G131" s="166">
        <f>AVERAGE(C131:E131)</f>
        <v>0.05300620786641386</v>
      </c>
      <c r="H131" s="166">
        <f>STDEV(C131:E131)</f>
        <v>0.051767050427595655</v>
      </c>
      <c r="I131" s="166">
        <f>(B131*B4+C131*C4+D131*D4+E131*E4+F131*F4)/SUM(B4:F4)</f>
        <v>0.06940354754226735</v>
      </c>
    </row>
    <row r="132" spans="1:9" ht="12.75">
      <c r="A132" s="166" t="s">
        <v>185</v>
      </c>
      <c r="B132" s="166">
        <f>B92*10000/B62</f>
        <v>0.02202649196437584</v>
      </c>
      <c r="C132" s="166">
        <f>C92*10000/C62</f>
        <v>0.0807688483555698</v>
      </c>
      <c r="D132" s="166">
        <f>D92*10000/D62</f>
        <v>0.0877204223221103</v>
      </c>
      <c r="E132" s="166">
        <f>E92*10000/E62</f>
        <v>0.09275843380385015</v>
      </c>
      <c r="F132" s="166">
        <f>F92*10000/F62</f>
        <v>0.0388677019242767</v>
      </c>
      <c r="G132" s="166">
        <f>AVERAGE(C132:E132)</f>
        <v>0.08708256816051008</v>
      </c>
      <c r="H132" s="166">
        <f>STDEV(C132:E132)</f>
        <v>0.00602018963605047</v>
      </c>
      <c r="I132" s="166">
        <f>(B132*B4+C132*C4+D132*D4+E132*E4+F132*F4)/SUM(B4:F4)</f>
        <v>0.07123234025867431</v>
      </c>
    </row>
    <row r="133" spans="1:9" ht="12.75">
      <c r="A133" s="166" t="s">
        <v>186</v>
      </c>
      <c r="B133" s="166">
        <f>B93*10000/B62</f>
        <v>-0.0882070133151851</v>
      </c>
      <c r="C133" s="166">
        <f>C93*10000/C62</f>
        <v>-0.07220797241086963</v>
      </c>
      <c r="D133" s="166">
        <f>D93*10000/D62</f>
        <v>-0.0618989585284257</v>
      </c>
      <c r="E133" s="166">
        <f>E93*10000/E62</f>
        <v>-0.0714313308069863</v>
      </c>
      <c r="F133" s="166">
        <f>F93*10000/F62</f>
        <v>-0.049513610358512754</v>
      </c>
      <c r="G133" s="166">
        <f>AVERAGE(C133:E133)</f>
        <v>-0.0685127539154272</v>
      </c>
      <c r="H133" s="166">
        <f>STDEV(C133:E133)</f>
        <v>0.005740863185189392</v>
      </c>
      <c r="I133" s="166">
        <f>(B133*B4+C133*C4+D133*D4+E133*E4+F133*F4)/SUM(B4:F4)</f>
        <v>-0.06882304049810434</v>
      </c>
    </row>
    <row r="134" spans="1:9" ht="12.75">
      <c r="A134" s="166" t="s">
        <v>187</v>
      </c>
      <c r="B134" s="166">
        <f>B94*10000/B62</f>
        <v>-0.009024746076447798</v>
      </c>
      <c r="C134" s="166">
        <f>C94*10000/C62</f>
        <v>0.0024375679041132342</v>
      </c>
      <c r="D134" s="166">
        <f>D94*10000/D62</f>
        <v>0.0071098449485507845</v>
      </c>
      <c r="E134" s="166">
        <f>E94*10000/E62</f>
        <v>0.013947231598281703</v>
      </c>
      <c r="F134" s="166">
        <f>F94*10000/F62</f>
        <v>-0.01705193151197665</v>
      </c>
      <c r="G134" s="166">
        <f>AVERAGE(C134:E134)</f>
        <v>0.00783154815031524</v>
      </c>
      <c r="H134" s="166">
        <f>STDEV(C134:E134)</f>
        <v>0.0057886726649373395</v>
      </c>
      <c r="I134" s="166">
        <f>(B134*B4+C134*C4+D134*D4+E134*E4+F134*F4)/SUM(B4:F4)</f>
        <v>0.0020688199000229233</v>
      </c>
    </row>
    <row r="135" spans="1:9" ht="12.75">
      <c r="A135" s="166" t="s">
        <v>188</v>
      </c>
      <c r="B135" s="166">
        <f>B95*10000/B62</f>
        <v>-0.003070392911496346</v>
      </c>
      <c r="C135" s="166">
        <f>C95*10000/C62</f>
        <v>-0.0012044628235296112</v>
      </c>
      <c r="D135" s="166">
        <f>D95*10000/D62</f>
        <v>-0.003488870739882412</v>
      </c>
      <c r="E135" s="166">
        <f>E95*10000/E62</f>
        <v>-0.0011489262872254058</v>
      </c>
      <c r="F135" s="166">
        <f>F95*10000/F62</f>
        <v>0.0013087459769809803</v>
      </c>
      <c r="G135" s="166">
        <f>AVERAGE(C135:E135)</f>
        <v>-0.0019474199502124761</v>
      </c>
      <c r="H135" s="166">
        <f>STDEV(C135:E135)</f>
        <v>0.0013352243180255216</v>
      </c>
      <c r="I135" s="166">
        <f>(B135*B4+C135*C4+D135*D4+E135*E4+F135*F4)/SUM(B4:F4)</f>
        <v>-0.0016747047528383292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2003-04-16T15:09:53Z</cp:lastPrinted>
  <dcterms:created xsi:type="dcterms:W3CDTF">1999-06-17T15:15:05Z</dcterms:created>
  <dcterms:modified xsi:type="dcterms:W3CDTF">2003-09-26T12:40:17Z</dcterms:modified>
  <cp:category/>
  <cp:version/>
  <cp:contentType/>
  <cp:contentStatus/>
</cp:coreProperties>
</file>