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firstSheet="6" activeTab="7"/>
  </bookViews>
  <sheets>
    <sheet name="Sommaire" sheetId="1" r:id="rId1"/>
    <sheet name="HCMQAP038_pos1ap2" sheetId="2" r:id="rId2"/>
    <sheet name="HCMQAP038_pos2ap2" sheetId="3" r:id="rId3"/>
    <sheet name="HCMQAP038_pos3ap2" sheetId="4" r:id="rId4"/>
    <sheet name="HCMQAP038_pos4ap2" sheetId="5" r:id="rId5"/>
    <sheet name="HCMQAP038_pos5ap2" sheetId="6" r:id="rId6"/>
    <sheet name="Lmag_hcmqap" sheetId="7" r:id="rId7"/>
    <sheet name="Result_HCMQAP" sheetId="8" r:id="rId8"/>
  </sheets>
  <definedNames>
    <definedName name="_xlnm.Print_Area" localSheetId="1">'HCMQAP038_pos1ap2'!$A$1:$N$28</definedName>
    <definedName name="_xlnm.Print_Area" localSheetId="2">'HCMQAP038_pos2ap2'!$A$1:$N$28</definedName>
    <definedName name="_xlnm.Print_Area" localSheetId="3">'HCMQAP038_pos3ap2'!$A$1:$N$28</definedName>
    <definedName name="_xlnm.Print_Area" localSheetId="4">'HCMQAP038_pos4ap2'!$A$1:$N$28</definedName>
    <definedName name="_xlnm.Print_Area" localSheetId="5">'HCMQAP038_pos5ap2'!$A$1:$N$28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<sst xmlns="http://schemas.openxmlformats.org/spreadsheetml/2006/main" count="508" uniqueCount="182">
  <si>
    <t>Bench Number</t>
  </si>
  <si>
    <t>Valeurs dipôlaires en Teslas (signal absolu mesuré par la bobine externe corrigé de la dérive de l'électronique)</t>
  </si>
  <si>
    <t>Magnet Name</t>
  </si>
  <si>
    <t>hcmqap038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</si>
  <si>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</si>
  <si>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</si>
  <si>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</si>
  <si>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</si>
  <si>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</si>
  <si>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</si>
  <si>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</si>
  <si>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</si>
  <si>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</si>
  <si>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</si>
  <si>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</si>
  <si>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</si>
  <si>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</si>
  <si>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</si>
  <si>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</si>
  <si>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</si>
  <si>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</si>
  <si>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</si>
  <si>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</si>
  <si>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</si>
  <si>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</si>
  <si>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</si>
  <si>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</si>
  <si>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</si>
  <si>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</si>
  <si>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</si>
  <si>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</si>
  <si>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</si>
  <si>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</si>
  <si>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</si>
  <si>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</si>
  <si>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</si>
  <si>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</si>
  <si>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</si>
  <si>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</si>
  <si>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</si>
  <si>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t>new alignement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</si>
  <si>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</si>
  <si>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</si>
  <si>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</si>
  <si>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</si>
  <si>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</si>
  <si>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</si>
  <si>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</si>
  <si>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</si>
  <si>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</si>
  <si>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</si>
  <si>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</si>
  <si>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</si>
  <si>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</si>
  <si>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</si>
  <si>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</si>
  <si>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</si>
  <si>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HCMQAP038_pos1ap2</t>
  </si>
  <si>
    <t>29/04/20</t>
  </si>
  <si>
    <t>±12.5</t>
  </si>
  <si>
    <t>THCMQAP038_pos1ap2.xls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</si>
  <si>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</si>
  <si>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HCMQAP038_pos2ap2</t>
  </si>
  <si>
    <t>THCMQAP038_pos2ap2.xls</t>
  </si>
  <si>
    <t>HCMQAP038_pos3ap2</t>
  </si>
  <si>
    <t>THCMQAP038_pos3ap2.xls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</si>
  <si>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</si>
  <si>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HCMQAP038_pos4ap2</t>
  </si>
  <si>
    <t>THCMQAP038_pos4ap2.xls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</si>
  <si>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</si>
  <si>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HCMQAP038_pos5ap2</t>
  </si>
  <si>
    <t>THCMQAP038_pos5ap2.xls</t>
  </si>
  <si>
    <t>Sommaire : Valeurs intégrales calculées avec les fichiers: HCMQAP038_pos1ap2+HCMQAP038_pos2ap2+HCMQAP038_pos3ap2+HCMQAP038_pos4ap2+HCMQAP038_pos5ap2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</si>
  <si>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</si>
  <si>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</si>
  <si>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</si>
  <si>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</si>
  <si>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</si>
  <si>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</si>
  <si>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</si>
  <si>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</si>
  <si>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</si>
  <si>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</si>
  <si>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</si>
  <si>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</si>
  <si>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</si>
  <si>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</si>
  <si>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</si>
  <si>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</si>
  <si>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</si>
  <si>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</si>
  <si>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</si>
  <si>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</si>
  <si>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</si>
  <si>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</si>
  <si>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</si>
  <si>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</si>
  <si>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</si>
  <si>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</si>
  <si>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</si>
  <si>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</si>
  <si>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</si>
  <si>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</si>
  <si>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</si>
  <si>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</si>
  <si>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</si>
  <si>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</si>
  <si>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</si>
  <si>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</si>
  <si>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</si>
  <si>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</si>
  <si>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</si>
  <si>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</si>
  <si>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</si>
  <si>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</si>
  <si>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</si>
  <si>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</si>
  <si>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</si>
  <si>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Tue 29/04/2003       16:33:04</t>
  </si>
  <si>
    <t>LISSNER</t>
  </si>
  <si>
    <t>HCMQAP038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</si>
  <si>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</si>
  <si>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</si>
  <si>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</si>
  <si>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</si>
  <si>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</si>
  <si>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</si>
  <si>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</si>
  <si>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</si>
  <si>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</si>
  <si>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</si>
  <si>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</si>
  <si>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</si>
  <si>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</si>
  <si>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a12*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</si>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</sst>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dd/mm/yy"/>
    <numFmt numFmtId="179" formatCode="0.#"/>
    <numFmt numFmtId="180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3" fontId="2" fillId="0" borderId="3" xfId="0" applyNumberFormat="1" applyFont="1" applyFill="1" applyBorder="1" applyAlignment="1">
      <alignment horizontal="left"/>
    </xf>
    <xf numFmtId="173" fontId="2" fillId="0" borderId="4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left"/>
    </xf>
    <xf numFmtId="173" fontId="2" fillId="0" borderId="9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left"/>
    </xf>
    <xf numFmtId="173" fontId="3" fillId="0" borderId="9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2" fillId="0" borderId="9" xfId="0" applyNumberFormat="1" applyFont="1" applyFill="1" applyBorder="1" applyAlignment="1">
      <alignment horizontal="left"/>
    </xf>
    <xf numFmtId="173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73" fontId="2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173" fontId="3" fillId="0" borderId="6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left"/>
    </xf>
    <xf numFmtId="173" fontId="2" fillId="0" borderId="6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5" fontId="2" fillId="0" borderId="7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2" fillId="3" borderId="6" xfId="0" applyNumberFormat="1" applyFont="1" applyFill="1" applyBorder="1" applyAlignment="1">
      <alignment horizontal="center"/>
    </xf>
    <xf numFmtId="173" fontId="2" fillId="2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left"/>
    </xf>
    <xf numFmtId="173" fontId="2" fillId="0" borderId="21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73" fontId="2" fillId="0" borderId="23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3" fontId="6" fillId="0" borderId="24" xfId="0" applyNumberFormat="1" applyFont="1" applyFill="1" applyBorder="1" applyAlignment="1">
      <alignment horizontal="left"/>
    </xf>
    <xf numFmtId="173" fontId="6" fillId="0" borderId="25" xfId="0" applyNumberFormat="1" applyFont="1" applyFill="1" applyBorder="1" applyAlignment="1">
      <alignment horizontal="left"/>
    </xf>
    <xf numFmtId="173" fontId="7" fillId="0" borderId="25" xfId="0" applyNumberFormat="1" applyFont="1" applyFill="1" applyBorder="1" applyAlignment="1">
      <alignment horizontal="left"/>
    </xf>
    <xf numFmtId="173" fontId="6" fillId="0" borderId="26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left"/>
    </xf>
    <xf numFmtId="173" fontId="6" fillId="0" borderId="30" xfId="0" applyNumberFormat="1" applyFont="1" applyFill="1" applyBorder="1" applyAlignment="1">
      <alignment horizontal="left"/>
    </xf>
    <xf numFmtId="173" fontId="6" fillId="0" borderId="31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center"/>
    </xf>
    <xf numFmtId="173" fontId="6" fillId="0" borderId="33" xfId="0" applyNumberFormat="1" applyFont="1" applyFill="1" applyBorder="1" applyAlignment="1">
      <alignment horizontal="left"/>
    </xf>
    <xf numFmtId="173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73" fontId="6" fillId="0" borderId="36" xfId="0" applyNumberFormat="1" applyFont="1" applyFill="1" applyBorder="1" applyAlignment="1">
      <alignment horizontal="left" vertical="center"/>
    </xf>
    <xf numFmtId="173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3" fontId="3" fillId="2" borderId="11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8" fontId="0" fillId="4" borderId="0" xfId="0" applyNumberFormat="1" applyFill="1" applyAlignment="1">
      <alignment horizontal="left"/>
    </xf>
    <xf numFmtId="17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180" fontId="3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80" fontId="2" fillId="0" borderId="38" xfId="0" applyNumberFormat="1" applyFont="1" applyFill="1" applyBorder="1" applyAlignment="1">
      <alignment horizontal="center"/>
    </xf>
    <xf numFmtId="180" fontId="0" fillId="0" borderId="39" xfId="0" applyNumberFormat="1" applyBorder="1" applyAlignment="1">
      <alignment horizontal="left"/>
    </xf>
    <xf numFmtId="180" fontId="0" fillId="0" borderId="4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39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43" xfId="0" applyNumberFormat="1" applyBorder="1" applyAlignment="1">
      <alignment horizontal="left"/>
    </xf>
    <xf numFmtId="180" fontId="0" fillId="0" borderId="16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80" fontId="0" fillId="0" borderId="45" xfId="0" applyNumberFormat="1" applyBorder="1" applyAlignment="1">
      <alignment horizontal="left"/>
    </xf>
    <xf numFmtId="180" fontId="0" fillId="0" borderId="10" xfId="0" applyNumberForma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3" borderId="10" xfId="0" applyNumberFormat="1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180" fontId="0" fillId="0" borderId="45" xfId="0" applyNumberForma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54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180" fontId="3" fillId="0" borderId="56" xfId="0" applyNumberFormat="1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0" fontId="3" fillId="2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2" fillId="0" borderId="57" xfId="0" applyNumberFormat="1" applyFont="1" applyFill="1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180" fontId="0" fillId="0" borderId="59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10" fillId="0" borderId="60" xfId="0" applyNumberFormat="1" applyFont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0" fontId="11" fillId="0" borderId="62" xfId="0" applyNumberFormat="1" applyFont="1" applyBorder="1" applyAlignment="1">
      <alignment horizontal="center"/>
    </xf>
    <xf numFmtId="180" fontId="11" fillId="0" borderId="63" xfId="0" applyNumberFormat="1" applyFont="1" applyBorder="1" applyAlignment="1">
      <alignment horizontal="center"/>
    </xf>
    <xf numFmtId="2" fontId="11" fillId="0" borderId="63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2" fillId="0" borderId="55" xfId="0" applyNumberFormat="1" applyFont="1" applyFill="1" applyBorder="1" applyAlignment="1">
      <alignment horizontal="center"/>
    </xf>
    <xf numFmtId="173" fontId="2" fillId="0" borderId="54" xfId="0" applyNumberFormat="1" applyFont="1" applyFill="1" applyBorder="1" applyAlignment="1">
      <alignment horizontal="center"/>
    </xf>
    <xf numFmtId="173" fontId="2" fillId="0" borderId="6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08061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"/>
  <sheetViews>
    <sheetView workbookViewId="0" topLeftCell="A1">
      <selection activeCell="A6" sqref="A6:IV6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22" ht="12.75">
      <c r="A1" s="2">
        <v>0</v>
      </c>
      <c r="B1" s="3">
        <v>0</v>
      </c>
      <c r="C1" s="3">
        <v>0</v>
      </c>
      <c r="D1" s="4">
        <v>0</v>
      </c>
      <c r="E1" s="4">
        <v>0</v>
      </c>
      <c r="F1" s="5">
        <v>0</v>
      </c>
      <c r="G1" s="5">
        <v>0</v>
      </c>
      <c r="H1" s="4">
        <v>0</v>
      </c>
      <c r="I1" s="1">
        <v>0</v>
      </c>
      <c r="J1" s="6">
        <v>0</v>
      </c>
      <c r="K1" s="5">
        <v>0</v>
      </c>
      <c r="L1">
        <v>0</v>
      </c>
      <c r="M1">
        <v>0</v>
      </c>
      <c r="N1">
        <v>6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</row>
    <row r="2" spans="1:11" s="87" customFormat="1" ht="12.75">
      <c r="A2" s="83" t="s">
        <v>58</v>
      </c>
      <c r="B2" s="84">
        <v>80</v>
      </c>
      <c r="C2" s="84" t="s">
        <v>59</v>
      </c>
      <c r="D2" s="85">
        <v>5</v>
      </c>
      <c r="E2" s="85">
        <v>1</v>
      </c>
      <c r="F2" s="86"/>
      <c r="G2" s="86" t="s">
        <v>57</v>
      </c>
      <c r="H2" s="85">
        <v>1629</v>
      </c>
      <c r="I2" s="87" t="s">
        <v>60</v>
      </c>
      <c r="J2" s="88"/>
      <c r="K2" s="87" t="s">
        <v>40</v>
      </c>
    </row>
    <row r="3" spans="1:11" s="87" customFormat="1" ht="12.75">
      <c r="A3" s="83" t="s">
        <v>58</v>
      </c>
      <c r="B3" s="84">
        <v>80</v>
      </c>
      <c r="C3" s="84" t="s">
        <v>59</v>
      </c>
      <c r="D3" s="85">
        <v>5</v>
      </c>
      <c r="E3" s="85">
        <v>2</v>
      </c>
      <c r="F3" s="86"/>
      <c r="G3" s="86" t="s">
        <v>62</v>
      </c>
      <c r="H3" s="85">
        <v>1629</v>
      </c>
      <c r="I3" s="87" t="s">
        <v>63</v>
      </c>
      <c r="J3" s="88"/>
      <c r="K3" s="87" t="s">
        <v>40</v>
      </c>
    </row>
    <row r="4" spans="1:11" s="87" customFormat="1" ht="12.75">
      <c r="A4" s="83" t="s">
        <v>58</v>
      </c>
      <c r="B4" s="84">
        <v>80</v>
      </c>
      <c r="C4" s="84" t="s">
        <v>59</v>
      </c>
      <c r="D4" s="85">
        <v>5</v>
      </c>
      <c r="E4" s="85">
        <v>3</v>
      </c>
      <c r="F4" s="86"/>
      <c r="G4" s="86" t="s">
        <v>64</v>
      </c>
      <c r="H4" s="85">
        <v>1629</v>
      </c>
      <c r="I4" s="87" t="s">
        <v>65</v>
      </c>
      <c r="J4" s="88"/>
      <c r="K4" s="87" t="s">
        <v>40</v>
      </c>
    </row>
    <row r="5" spans="1:14" s="87" customFormat="1" ht="12.75">
      <c r="A5" s="83" t="s">
        <v>58</v>
      </c>
      <c r="B5" s="84">
        <v>80</v>
      </c>
      <c r="C5" s="84" t="s">
        <v>59</v>
      </c>
      <c r="D5" s="85">
        <v>5</v>
      </c>
      <c r="E5" s="85">
        <v>4</v>
      </c>
      <c r="F5" s="86"/>
      <c r="G5" s="86" t="s">
        <v>67</v>
      </c>
      <c r="H5" s="85">
        <v>1629</v>
      </c>
      <c r="I5" s="87" t="s">
        <v>68</v>
      </c>
      <c r="J5" s="88"/>
      <c r="K5" s="87" t="s">
        <v>40</v>
      </c>
      <c r="N5" s="89"/>
    </row>
    <row r="6" spans="1:11" s="87" customFormat="1" ht="12.75">
      <c r="A6" s="83" t="s">
        <v>58</v>
      </c>
      <c r="B6" s="84">
        <v>80</v>
      </c>
      <c r="C6" s="84" t="s">
        <v>59</v>
      </c>
      <c r="D6" s="85">
        <v>5</v>
      </c>
      <c r="E6" s="85">
        <v>5</v>
      </c>
      <c r="F6" s="86"/>
      <c r="G6" s="86" t="s">
        <v>70</v>
      </c>
      <c r="H6" s="85">
        <v>1629</v>
      </c>
      <c r="I6" s="87" t="s">
        <v>71</v>
      </c>
      <c r="J6" s="88"/>
      <c r="K6" s="87" t="s">
        <v>40</v>
      </c>
    </row>
    <row r="7" spans="1:10" s="87" customFormat="1" ht="12.75">
      <c r="A7" s="83" t="s">
        <v>72</v>
      </c>
      <c r="B7" s="84"/>
      <c r="C7" s="84"/>
      <c r="D7" s="85"/>
      <c r="E7" s="85"/>
      <c r="F7" s="86"/>
      <c r="G7" s="86"/>
      <c r="H7" s="85"/>
      <c r="J7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7" customWidth="1"/>
    <col min="5" max="7" width="9.33203125" style="57" customWidth="1"/>
    <col min="8" max="8" width="10.83203125" style="57" customWidth="1"/>
    <col min="9" max="14" width="8.83203125" style="57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8.296461699999999E-05</v>
      </c>
      <c r="L2" s="18">
        <v>1.1344745606323907E-07</v>
      </c>
      <c r="M2" s="18">
        <v>0.00015245221999999998</v>
      </c>
      <c r="N2" s="19">
        <v>2.1936514674276569E-07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-3.1351503E-05</v>
      </c>
      <c r="L3" s="18">
        <v>1.9211185639131067E-07</v>
      </c>
      <c r="M3" s="18">
        <v>1.546412E-05</v>
      </c>
      <c r="N3" s="19">
        <v>1.1767482993400572E-07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-0.002256810782790461</v>
      </c>
      <c r="L4" s="18">
        <v>-1.552765025190545E-05</v>
      </c>
      <c r="M4" s="18">
        <v>6.066020724307232E-08</v>
      </c>
      <c r="N4" s="19">
        <v>3.4401212</v>
      </c>
    </row>
    <row r="5" spans="1:14" ht="15" customHeight="1" thickBot="1">
      <c r="A5" t="s">
        <v>6</v>
      </c>
      <c r="B5" s="22">
        <v>37740.667708333334</v>
      </c>
      <c r="D5" s="23"/>
      <c r="E5" s="24" t="s">
        <v>44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1629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-1.5815078999999999</v>
      </c>
      <c r="E8" s="41">
        <v>0.014691837534501238</v>
      </c>
      <c r="F8" s="41">
        <v>-1.6382854999999998</v>
      </c>
      <c r="G8" s="41">
        <v>0.03463003667772574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-0.50265229</v>
      </c>
      <c r="E9" s="43">
        <v>0.02460030787570427</v>
      </c>
      <c r="F9" s="43">
        <v>-0.6987553</v>
      </c>
      <c r="G9" s="43">
        <v>0.030055656243640354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-0.43295713999999996</v>
      </c>
      <c r="E10" s="43">
        <v>0.016463874045662973</v>
      </c>
      <c r="F10" s="47">
        <v>-2.8794021</v>
      </c>
      <c r="G10" s="43">
        <v>0.012473109882398215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1</v>
      </c>
      <c r="D11" s="40">
        <v>3.5948070000000003</v>
      </c>
      <c r="E11" s="41">
        <v>0.014033593566855743</v>
      </c>
      <c r="F11" s="41">
        <v>0.7950448999999999</v>
      </c>
      <c r="G11" s="41">
        <v>0.007518759174829158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-0.34597082</v>
      </c>
      <c r="E12" s="43">
        <v>0.010450329739993353</v>
      </c>
      <c r="F12" s="43">
        <v>-0.01786115368</v>
      </c>
      <c r="G12" s="43">
        <v>0.009783963421291928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22.576905</v>
      </c>
      <c r="D13" s="46">
        <v>0.07623464199999999</v>
      </c>
      <c r="E13" s="43">
        <v>0.00589414449297322</v>
      </c>
      <c r="F13" s="43">
        <v>-0.37030399</v>
      </c>
      <c r="G13" s="43">
        <v>0.006217718159292729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0.34451416</v>
      </c>
      <c r="E14" s="43">
        <v>0.004503518307878691</v>
      </c>
      <c r="F14" s="43">
        <v>0.32159196999999995</v>
      </c>
      <c r="G14" s="43">
        <v>0.004361793834837536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-0.32724092</v>
      </c>
      <c r="E15" s="41">
        <v>0.0016838182103870165</v>
      </c>
      <c r="F15" s="41">
        <v>0.08276027500000001</v>
      </c>
      <c r="G15" s="41">
        <v>0.00513374919768786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50">
        <v>-0.14986582999999998</v>
      </c>
      <c r="E16" s="43">
        <v>0.005581115527706302</v>
      </c>
      <c r="F16" s="43">
        <v>0.012562649</v>
      </c>
      <c r="G16" s="43">
        <v>0.0019915365617492304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0.38499999046325684</v>
      </c>
      <c r="D17" s="46">
        <v>0.13186808</v>
      </c>
      <c r="E17" s="43">
        <v>0.002974677979484547</v>
      </c>
      <c r="F17" s="47">
        <v>-0.24417805</v>
      </c>
      <c r="G17" s="43">
        <v>0.0027883053123696124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8.137999534606934</v>
      </c>
      <c r="D18" s="46">
        <v>0.12214136999999999</v>
      </c>
      <c r="E18" s="43">
        <v>0.001851058966268717</v>
      </c>
      <c r="F18" s="47">
        <v>0.20876994999999998</v>
      </c>
      <c r="G18" s="43">
        <v>0.0015712541185311133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0.3059999942779541</v>
      </c>
      <c r="D19" s="51">
        <v>-0.1858646</v>
      </c>
      <c r="E19" s="43">
        <v>0.0025362376381173825</v>
      </c>
      <c r="F19" s="43">
        <v>-0.0003051865299999999</v>
      </c>
      <c r="G19" s="43">
        <v>0.0013574984747559695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2">
        <v>0.6327839</v>
      </c>
      <c r="D20" s="53">
        <v>-0.00367700236</v>
      </c>
      <c r="E20" s="54">
        <v>0.0005226648450408794</v>
      </c>
      <c r="F20" s="54">
        <v>-5.973009999999997E-05</v>
      </c>
      <c r="G20" s="54">
        <v>0.0012239985933320103</v>
      </c>
      <c r="H20" s="55">
        <v>15</v>
      </c>
      <c r="I20" s="54">
        <v>0</v>
      </c>
      <c r="J20" s="54">
        <v>0</v>
      </c>
      <c r="K20" s="54">
        <v>0</v>
      </c>
      <c r="L20" s="54">
        <v>0</v>
      </c>
      <c r="M20" s="54">
        <v>0.05</v>
      </c>
      <c r="N20" s="56">
        <v>0.05</v>
      </c>
    </row>
    <row r="21" spans="1:6" ht="15" customHeight="1">
      <c r="A21" s="20" t="s">
        <v>30</v>
      </c>
      <c r="B21" s="52">
        <v>1.1440508</v>
      </c>
      <c r="F21" s="57" t="s">
        <v>50</v>
      </c>
    </row>
    <row r="22" spans="1:6" ht="15" customHeight="1">
      <c r="A22" s="20" t="s">
        <v>31</v>
      </c>
      <c r="B22" s="35" t="s">
        <v>32</v>
      </c>
      <c r="F22" s="57" t="s">
        <v>51</v>
      </c>
    </row>
    <row r="23" spans="1:2" ht="15" customHeight="1" thickBot="1">
      <c r="A23" s="58" t="s">
        <v>33</v>
      </c>
      <c r="B23" s="59">
        <v>15</v>
      </c>
    </row>
    <row r="24" spans="1:12" ht="18" customHeight="1" thickBot="1" thickTop="1">
      <c r="A24" s="60" t="s">
        <v>52</v>
      </c>
      <c r="B24" s="61">
        <v>0.1971045922606069</v>
      </c>
      <c r="E24" s="62"/>
      <c r="F24" s="63"/>
      <c r="G24" s="64" t="s">
        <v>34</v>
      </c>
      <c r="H24" s="63"/>
      <c r="I24" s="63"/>
      <c r="J24" s="63"/>
      <c r="K24" s="63"/>
      <c r="L24" s="65"/>
    </row>
    <row r="25" spans="1:12" ht="18" customHeight="1">
      <c r="A25" s="7" t="s">
        <v>35</v>
      </c>
      <c r="B25" s="8">
        <v>10</v>
      </c>
      <c r="E25" s="66" t="s">
        <v>53</v>
      </c>
      <c r="F25" s="67"/>
      <c r="G25" s="68"/>
      <c r="H25" s="69">
        <v>-2.2568642</v>
      </c>
      <c r="I25" s="67" t="s">
        <v>54</v>
      </c>
      <c r="J25" s="68"/>
      <c r="K25" s="67"/>
      <c r="L25" s="70">
        <v>3.681675401262992</v>
      </c>
    </row>
    <row r="26" spans="1:12" ht="18" customHeight="1" thickBot="1">
      <c r="A26" s="20" t="s">
        <v>36</v>
      </c>
      <c r="B26" s="21" t="s">
        <v>37</v>
      </c>
      <c r="E26" s="71" t="s">
        <v>55</v>
      </c>
      <c r="F26" s="72"/>
      <c r="G26" s="73"/>
      <c r="H26" s="74">
        <v>2.2770917015510506</v>
      </c>
      <c r="I26" s="72" t="s">
        <v>56</v>
      </c>
      <c r="J26" s="73"/>
      <c r="K26" s="72"/>
      <c r="L26" s="75">
        <v>0.33754389764965687</v>
      </c>
    </row>
    <row r="27" spans="1:2" ht="15" customHeight="1" thickBot="1" thickTop="1">
      <c r="A27" s="58" t="s">
        <v>38</v>
      </c>
      <c r="B27" s="59">
        <v>80</v>
      </c>
    </row>
    <row r="28" spans="1:14" s="80" customFormat="1" ht="18" customHeight="1" thickBot="1">
      <c r="A28" s="76" t="s">
        <v>39</v>
      </c>
      <c r="B28" s="77" t="s">
        <v>40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7" customWidth="1"/>
    <col min="5" max="7" width="9.33203125" style="57" customWidth="1"/>
    <col min="8" max="8" width="10.83203125" style="57" customWidth="1"/>
    <col min="9" max="14" width="8.83203125" style="57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0.000122055877</v>
      </c>
      <c r="L2" s="18">
        <v>1.2513694357238052E-07</v>
      </c>
      <c r="M2" s="18">
        <v>0.00018206334</v>
      </c>
      <c r="N2" s="19">
        <v>2.9992269570079936E-07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-2.8930602999999995E-05</v>
      </c>
      <c r="L3" s="18">
        <v>1.7178925451277628E-07</v>
      </c>
      <c r="M3" s="18">
        <v>1.3885620000000001E-05</v>
      </c>
      <c r="N3" s="19">
        <v>2.778905586737358E-07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-0.003761574980333886</v>
      </c>
      <c r="L4" s="18">
        <v>-5.145773836217596E-06</v>
      </c>
      <c r="M4" s="18">
        <v>7.975085470349986E-08</v>
      </c>
      <c r="N4" s="19">
        <v>0.6839915</v>
      </c>
    </row>
    <row r="5" spans="1:14" ht="15" customHeight="1" thickBot="1">
      <c r="A5" t="s">
        <v>6</v>
      </c>
      <c r="B5" s="22">
        <v>37740.67225694445</v>
      </c>
      <c r="D5" s="23"/>
      <c r="E5" s="24" t="s">
        <v>61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1629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1.5273647000000001</v>
      </c>
      <c r="E8" s="41">
        <v>0.011631931510284745</v>
      </c>
      <c r="F8" s="41">
        <v>-1.7372600999999999</v>
      </c>
      <c r="G8" s="41">
        <v>0.0042072866482041876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0.042553469</v>
      </c>
      <c r="E9" s="43">
        <v>0.01358599035057234</v>
      </c>
      <c r="F9" s="43">
        <v>0.30181201</v>
      </c>
      <c r="G9" s="43">
        <v>0.012161673843488484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-1.6021977</v>
      </c>
      <c r="E10" s="43">
        <v>0.005730196703484464</v>
      </c>
      <c r="F10" s="47">
        <v>-2.4263852999999997</v>
      </c>
      <c r="G10" s="43">
        <v>0.0023943158856709825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2</v>
      </c>
      <c r="D11" s="40">
        <v>4.9974715000000005</v>
      </c>
      <c r="E11" s="41">
        <v>0.005063684666285308</v>
      </c>
      <c r="F11" s="41">
        <v>0.11497794300000001</v>
      </c>
      <c r="G11" s="41">
        <v>0.006090399229865849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0.0451165366</v>
      </c>
      <c r="E12" s="43">
        <v>0.002742329030473367</v>
      </c>
      <c r="F12" s="43">
        <v>0.18131213000000002</v>
      </c>
      <c r="G12" s="43">
        <v>0.004529290587232619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22.56775</v>
      </c>
      <c r="D13" s="46">
        <v>0.083782453</v>
      </c>
      <c r="E13" s="43">
        <v>0.003567644439253501</v>
      </c>
      <c r="F13" s="43">
        <v>-0.07113844</v>
      </c>
      <c r="G13" s="43">
        <v>0.0021943291725444445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0.035917597</v>
      </c>
      <c r="E14" s="43">
        <v>0.0037472148034888198</v>
      </c>
      <c r="F14" s="43">
        <v>-0.045558256199999994</v>
      </c>
      <c r="G14" s="43">
        <v>0.0014311528637881144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0.008970523</v>
      </c>
      <c r="E15" s="41">
        <v>0.0030719198674307277</v>
      </c>
      <c r="F15" s="41">
        <v>0.024983114999999997</v>
      </c>
      <c r="G15" s="41">
        <v>0.0027650784528237384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-0.061138354000000006</v>
      </c>
      <c r="E16" s="43">
        <v>0.002627691854881847</v>
      </c>
      <c r="F16" s="43">
        <v>0.0189127064</v>
      </c>
      <c r="G16" s="43">
        <v>0.0021341561859793473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-0.3569999933242798</v>
      </c>
      <c r="D17" s="46">
        <v>0.06024693800000001</v>
      </c>
      <c r="E17" s="43">
        <v>0.0020775115782603474</v>
      </c>
      <c r="F17" s="47">
        <v>-0.16810648</v>
      </c>
      <c r="G17" s="43">
        <v>0.003098277216712852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26.957000732421875</v>
      </c>
      <c r="D18" s="46">
        <v>0.10903244999999999</v>
      </c>
      <c r="E18" s="43">
        <v>0.0012120454413928835</v>
      </c>
      <c r="F18" s="47">
        <v>0.16169156999999998</v>
      </c>
      <c r="G18" s="43">
        <v>0.0011889280321397085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-0.4410000145435333</v>
      </c>
      <c r="D19" s="51">
        <v>-0.19209155</v>
      </c>
      <c r="E19" s="43">
        <v>0.001328745097450863</v>
      </c>
      <c r="F19" s="43">
        <v>0.00381889444</v>
      </c>
      <c r="G19" s="43">
        <v>0.0009279201753464325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2">
        <v>0.5527434</v>
      </c>
      <c r="D20" s="53">
        <v>-0.00139044109</v>
      </c>
      <c r="E20" s="54">
        <v>0.0007293947562122437</v>
      </c>
      <c r="F20" s="54">
        <v>-0.00166519418</v>
      </c>
      <c r="G20" s="54">
        <v>0.001421637738662253</v>
      </c>
      <c r="H20" s="55">
        <v>15</v>
      </c>
      <c r="I20" s="54">
        <v>0</v>
      </c>
      <c r="J20" s="54">
        <v>0</v>
      </c>
      <c r="K20" s="54">
        <v>0</v>
      </c>
      <c r="L20" s="54">
        <v>0</v>
      </c>
      <c r="M20" s="54">
        <v>0.05</v>
      </c>
      <c r="N20" s="56">
        <v>0.05</v>
      </c>
    </row>
    <row r="21" spans="1:6" ht="15" customHeight="1">
      <c r="A21" s="20" t="s">
        <v>30</v>
      </c>
      <c r="B21" s="52">
        <v>0.8220591</v>
      </c>
      <c r="F21" s="57" t="s">
        <v>50</v>
      </c>
    </row>
    <row r="22" spans="1:6" ht="15" customHeight="1">
      <c r="A22" s="20" t="s">
        <v>31</v>
      </c>
      <c r="B22" s="35" t="s">
        <v>32</v>
      </c>
      <c r="F22" s="57" t="s">
        <v>51</v>
      </c>
    </row>
    <row r="23" spans="1:2" ht="15" customHeight="1" thickBot="1">
      <c r="A23" s="58" t="s">
        <v>33</v>
      </c>
      <c r="B23" s="59">
        <v>15</v>
      </c>
    </row>
    <row r="24" spans="1:12" ht="18" customHeight="1" thickBot="1" thickTop="1">
      <c r="A24" s="60" t="s">
        <v>52</v>
      </c>
      <c r="B24" s="61">
        <v>0.03918985927508045</v>
      </c>
      <c r="E24" s="62"/>
      <c r="F24" s="63"/>
      <c r="G24" s="64" t="s">
        <v>34</v>
      </c>
      <c r="H24" s="63"/>
      <c r="I24" s="63"/>
      <c r="J24" s="63"/>
      <c r="K24" s="63"/>
      <c r="L24" s="65"/>
    </row>
    <row r="25" spans="1:12" ht="18" customHeight="1">
      <c r="A25" s="7" t="s">
        <v>35</v>
      </c>
      <c r="B25" s="8">
        <v>10</v>
      </c>
      <c r="E25" s="66" t="s">
        <v>53</v>
      </c>
      <c r="F25" s="67"/>
      <c r="G25" s="68"/>
      <c r="H25" s="69">
        <v>-3.7615785</v>
      </c>
      <c r="I25" s="67" t="s">
        <v>54</v>
      </c>
      <c r="J25" s="68"/>
      <c r="K25" s="67"/>
      <c r="L25" s="70">
        <v>4.99879398662205</v>
      </c>
    </row>
    <row r="26" spans="1:12" ht="18" customHeight="1" thickBot="1">
      <c r="A26" s="20" t="s">
        <v>36</v>
      </c>
      <c r="B26" s="21" t="s">
        <v>37</v>
      </c>
      <c r="E26" s="71" t="s">
        <v>55</v>
      </c>
      <c r="F26" s="72"/>
      <c r="G26" s="73"/>
      <c r="H26" s="74">
        <v>2.31320461305482</v>
      </c>
      <c r="I26" s="72" t="s">
        <v>56</v>
      </c>
      <c r="J26" s="73"/>
      <c r="K26" s="72"/>
      <c r="L26" s="75">
        <v>0.02654479832277416</v>
      </c>
    </row>
    <row r="27" spans="1:2" ht="15" customHeight="1" thickBot="1" thickTop="1">
      <c r="A27" s="58" t="s">
        <v>38</v>
      </c>
      <c r="B27" s="59">
        <v>80</v>
      </c>
    </row>
    <row r="28" spans="1:14" s="80" customFormat="1" ht="18" customHeight="1" thickBot="1">
      <c r="A28" s="76" t="s">
        <v>39</v>
      </c>
      <c r="B28" s="77" t="s">
        <v>40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7" customWidth="1"/>
    <col min="5" max="7" width="9.33203125" style="57" customWidth="1"/>
    <col min="8" max="8" width="10.83203125" style="57" customWidth="1"/>
    <col min="9" max="14" width="8.83203125" style="57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0.00016498975</v>
      </c>
      <c r="L2" s="18">
        <v>1.4710133243941814E-07</v>
      </c>
      <c r="M2" s="18">
        <v>0.00014864592</v>
      </c>
      <c r="N2" s="19">
        <v>2.9083741265524066E-07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-2.752735E-05</v>
      </c>
      <c r="L3" s="18">
        <v>1.184212903154135E-07</v>
      </c>
      <c r="M3" s="18">
        <v>1.1349120000000001E-05</v>
      </c>
      <c r="N3" s="19">
        <v>1.8157989591359225E-07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-0.003761412396936548</v>
      </c>
      <c r="L4" s="18">
        <v>3.142908178338577E-05</v>
      </c>
      <c r="M4" s="18">
        <v>9.401203196077265E-08</v>
      </c>
      <c r="N4" s="19">
        <v>-4.177732600000001</v>
      </c>
    </row>
    <row r="5" spans="1:14" ht="15" customHeight="1" thickBot="1">
      <c r="A5" t="s">
        <v>6</v>
      </c>
      <c r="B5" s="22">
        <v>37740.67697916667</v>
      </c>
      <c r="D5" s="23"/>
      <c r="E5" s="24" t="s">
        <v>61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1629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1.7992189</v>
      </c>
      <c r="E8" s="41">
        <v>0.019383671185818883</v>
      </c>
      <c r="F8" s="41">
        <v>-1.7050156</v>
      </c>
      <c r="G8" s="41">
        <v>0.010843543633881788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0.40036426</v>
      </c>
      <c r="E9" s="43">
        <v>0.025514553779037823</v>
      </c>
      <c r="F9" s="43">
        <v>-0.124320773</v>
      </c>
      <c r="G9" s="43">
        <v>0.023812498330452778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-2.0453528</v>
      </c>
      <c r="E10" s="43">
        <v>0.004477075782322523</v>
      </c>
      <c r="F10" s="43">
        <v>-1.7212775</v>
      </c>
      <c r="G10" s="43">
        <v>0.0034657688468557064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3</v>
      </c>
      <c r="D11" s="40">
        <v>4.2528882999999995</v>
      </c>
      <c r="E11" s="41">
        <v>0.0037148855389952614</v>
      </c>
      <c r="F11" s="41">
        <v>-0.1219198033</v>
      </c>
      <c r="G11" s="41">
        <v>0.004302135436993247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0.11441701899999998</v>
      </c>
      <c r="E12" s="43">
        <v>0.002364751975776203</v>
      </c>
      <c r="F12" s="43">
        <v>0.037412375000000005</v>
      </c>
      <c r="G12" s="43">
        <v>0.002745936941222404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22.537232</v>
      </c>
      <c r="D13" s="46">
        <v>0.15445607</v>
      </c>
      <c r="E13" s="43">
        <v>0.0054427249739076086</v>
      </c>
      <c r="F13" s="43">
        <v>0.052593219000000004</v>
      </c>
      <c r="G13" s="43">
        <v>0.004844227606396465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0.051735200999999995</v>
      </c>
      <c r="E14" s="43">
        <v>0.0038906733441494133</v>
      </c>
      <c r="F14" s="43">
        <v>-0.050939584</v>
      </c>
      <c r="G14" s="43">
        <v>0.0012779405706581214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-0.00621979384</v>
      </c>
      <c r="E15" s="41">
        <v>0.0022329431627273817</v>
      </c>
      <c r="F15" s="41">
        <v>0.002950316</v>
      </c>
      <c r="G15" s="41">
        <v>0.0026493029717991868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0.0027952073</v>
      </c>
      <c r="E16" s="43">
        <v>0.002310203749448533</v>
      </c>
      <c r="F16" s="43">
        <v>0.09747789700000001</v>
      </c>
      <c r="G16" s="43">
        <v>0.002165353702833887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0.40700000524520874</v>
      </c>
      <c r="D17" s="46">
        <v>-0.014804686707000001</v>
      </c>
      <c r="E17" s="43">
        <v>0.0021624420183444606</v>
      </c>
      <c r="F17" s="47">
        <v>-0.15553525</v>
      </c>
      <c r="G17" s="43">
        <v>0.0024357338046252933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7.120999813079834</v>
      </c>
      <c r="D18" s="46">
        <v>0.13210196000000002</v>
      </c>
      <c r="E18" s="43">
        <v>0.002313917975081108</v>
      </c>
      <c r="F18" s="43">
        <v>0.13099207</v>
      </c>
      <c r="G18" s="43">
        <v>0.002466762398489582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0.27000001072883606</v>
      </c>
      <c r="D19" s="51">
        <v>-0.17913029</v>
      </c>
      <c r="E19" s="43">
        <v>0.0012979654885208695</v>
      </c>
      <c r="F19" s="43">
        <v>0.002572779291</v>
      </c>
      <c r="G19" s="43">
        <v>0.0013790854721006445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2">
        <v>0.7400076</v>
      </c>
      <c r="D20" s="53">
        <v>0.0004076386999999999</v>
      </c>
      <c r="E20" s="54">
        <v>0.0008280475168097299</v>
      </c>
      <c r="F20" s="54">
        <v>0.0019901017329</v>
      </c>
      <c r="G20" s="54">
        <v>0.0011349522003155</v>
      </c>
      <c r="H20" s="55">
        <v>15</v>
      </c>
      <c r="I20" s="54">
        <v>0</v>
      </c>
      <c r="J20" s="54">
        <v>0</v>
      </c>
      <c r="K20" s="54">
        <v>0</v>
      </c>
      <c r="L20" s="54">
        <v>0</v>
      </c>
      <c r="M20" s="54">
        <v>0.05</v>
      </c>
      <c r="N20" s="56">
        <v>0.05</v>
      </c>
    </row>
    <row r="21" spans="1:6" ht="15" customHeight="1">
      <c r="A21" s="20" t="s">
        <v>30</v>
      </c>
      <c r="B21" s="52">
        <v>0.6780089</v>
      </c>
      <c r="F21" s="57" t="s">
        <v>50</v>
      </c>
    </row>
    <row r="22" spans="1:6" ht="15" customHeight="1">
      <c r="A22" s="20" t="s">
        <v>31</v>
      </c>
      <c r="B22" s="35" t="s">
        <v>32</v>
      </c>
      <c r="F22" s="57" t="s">
        <v>51</v>
      </c>
    </row>
    <row r="23" spans="1:2" ht="15" customHeight="1" thickBot="1">
      <c r="A23" s="58" t="s">
        <v>33</v>
      </c>
      <c r="B23" s="59">
        <v>15</v>
      </c>
    </row>
    <row r="24" spans="1:12" ht="18" customHeight="1" thickBot="1" thickTop="1">
      <c r="A24" s="60" t="s">
        <v>52</v>
      </c>
      <c r="B24" s="61">
        <v>-0.23936664809857433</v>
      </c>
      <c r="E24" s="62"/>
      <c r="F24" s="63"/>
      <c r="G24" s="64" t="s">
        <v>34</v>
      </c>
      <c r="H24" s="63"/>
      <c r="I24" s="63"/>
      <c r="J24" s="63"/>
      <c r="K24" s="63"/>
      <c r="L24" s="65"/>
    </row>
    <row r="25" spans="1:12" ht="18" customHeight="1">
      <c r="A25" s="7" t="s">
        <v>35</v>
      </c>
      <c r="B25" s="8">
        <v>10</v>
      </c>
      <c r="E25" s="66" t="s">
        <v>53</v>
      </c>
      <c r="F25" s="67"/>
      <c r="G25" s="68"/>
      <c r="H25" s="69">
        <v>-3.7615437000000003</v>
      </c>
      <c r="I25" s="67" t="s">
        <v>54</v>
      </c>
      <c r="J25" s="68"/>
      <c r="K25" s="67"/>
      <c r="L25" s="70">
        <v>4.2546355109120215</v>
      </c>
    </row>
    <row r="26" spans="1:12" ht="18" customHeight="1" thickBot="1">
      <c r="A26" s="20" t="s">
        <v>36</v>
      </c>
      <c r="B26" s="21" t="s">
        <v>37</v>
      </c>
      <c r="E26" s="71" t="s">
        <v>55</v>
      </c>
      <c r="F26" s="72"/>
      <c r="G26" s="73"/>
      <c r="H26" s="74">
        <v>2.478763168671136</v>
      </c>
      <c r="I26" s="72" t="s">
        <v>56</v>
      </c>
      <c r="J26" s="73"/>
      <c r="K26" s="72"/>
      <c r="L26" s="75">
        <v>0.0068840540317430645</v>
      </c>
    </row>
    <row r="27" spans="1:2" ht="15" customHeight="1" thickBot="1" thickTop="1">
      <c r="A27" s="58" t="s">
        <v>38</v>
      </c>
      <c r="B27" s="59">
        <v>80</v>
      </c>
    </row>
    <row r="28" spans="1:14" s="80" customFormat="1" ht="18" customHeight="1" thickBot="1">
      <c r="A28" s="76" t="s">
        <v>39</v>
      </c>
      <c r="B28" s="77" t="s">
        <v>40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7" customWidth="1"/>
    <col min="5" max="7" width="9.33203125" style="57" customWidth="1"/>
    <col min="8" max="8" width="10.83203125" style="57" customWidth="1"/>
    <col min="9" max="14" width="8.83203125" style="57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-1.1337982999999997E-05</v>
      </c>
      <c r="L2" s="18">
        <v>4.261849943229401E-07</v>
      </c>
      <c r="M2" s="18">
        <v>0.00017190794999999998</v>
      </c>
      <c r="N2" s="19">
        <v>8.73382276335436E-08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-2.7772612999999998E-05</v>
      </c>
      <c r="L3" s="18">
        <v>1.636015603407821E-07</v>
      </c>
      <c r="M3" s="18">
        <v>9.044269999999999E-06</v>
      </c>
      <c r="N3" s="19">
        <v>1.9976009010811176E-07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-0.0037597924895102445</v>
      </c>
      <c r="L4" s="18">
        <v>5.4632954292412075E-05</v>
      </c>
      <c r="M4" s="18">
        <v>6.851455411340242E-08</v>
      </c>
      <c r="N4" s="19">
        <v>-7.2649102</v>
      </c>
    </row>
    <row r="5" spans="1:14" ht="15" customHeight="1" thickBot="1">
      <c r="A5" t="s">
        <v>6</v>
      </c>
      <c r="B5" s="22">
        <v>37740.68157407407</v>
      </c>
      <c r="D5" s="23"/>
      <c r="E5" s="24" t="s">
        <v>66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1629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1.2233659</v>
      </c>
      <c r="E8" s="41">
        <v>0.008862702925202042</v>
      </c>
      <c r="F8" s="41">
        <v>-0.40486159000000005</v>
      </c>
      <c r="G8" s="41">
        <v>0.01016019601318677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-0.13279934799999998</v>
      </c>
      <c r="E9" s="43">
        <v>0.016668789015449666</v>
      </c>
      <c r="F9" s="43">
        <v>0.79813668</v>
      </c>
      <c r="G9" s="43">
        <v>0.019614031277038202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0.76712427</v>
      </c>
      <c r="E10" s="43">
        <v>0.009892893876592142</v>
      </c>
      <c r="F10" s="43">
        <v>-2.2225206</v>
      </c>
      <c r="G10" s="43">
        <v>0.010348899914497129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4</v>
      </c>
      <c r="D11" s="40">
        <v>4.848477900000001</v>
      </c>
      <c r="E11" s="41">
        <v>0.002753716894811288</v>
      </c>
      <c r="F11" s="41">
        <v>0.06776485</v>
      </c>
      <c r="G11" s="41">
        <v>0.0028271994606378376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0.17664613</v>
      </c>
      <c r="E12" s="43">
        <v>0.002924521717923683</v>
      </c>
      <c r="F12" s="43">
        <v>0.18834844999999997</v>
      </c>
      <c r="G12" s="43">
        <v>0.003915849691447255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22.531129</v>
      </c>
      <c r="D13" s="46">
        <v>-0.036846498000000005</v>
      </c>
      <c r="E13" s="43">
        <v>0.0038594238720223565</v>
      </c>
      <c r="F13" s="43">
        <v>0.08721277800000002</v>
      </c>
      <c r="G13" s="43">
        <v>0.0023722732505853795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0.050531052</v>
      </c>
      <c r="E14" s="43">
        <v>0.0015165970771189353</v>
      </c>
      <c r="F14" s="43">
        <v>-0.010417167000000001</v>
      </c>
      <c r="G14" s="43">
        <v>0.0031746058620490147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0.074001909</v>
      </c>
      <c r="E15" s="41">
        <v>0.0023103032372123805</v>
      </c>
      <c r="F15" s="41">
        <v>0.011846524399999999</v>
      </c>
      <c r="G15" s="41">
        <v>0.002835590432989177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0.0483523</v>
      </c>
      <c r="E16" s="43">
        <v>0.002025896708364034</v>
      </c>
      <c r="F16" s="43">
        <v>-0.0025303230999999997</v>
      </c>
      <c r="G16" s="43">
        <v>0.0013211714732845772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-0.14800000190734863</v>
      </c>
      <c r="D17" s="46">
        <v>0.12548315999999998</v>
      </c>
      <c r="E17" s="43">
        <v>0.0030058439797173864</v>
      </c>
      <c r="F17" s="43">
        <v>0.032777874</v>
      </c>
      <c r="G17" s="43">
        <v>0.0014005495151168206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134.27699279785156</v>
      </c>
      <c r="D18" s="46">
        <v>-0.016641168</v>
      </c>
      <c r="E18" s="43">
        <v>0.0015259995334389752</v>
      </c>
      <c r="F18" s="47">
        <v>0.16872892</v>
      </c>
      <c r="G18" s="43">
        <v>0.0009659521399111572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-0.4099999964237213</v>
      </c>
      <c r="D19" s="51">
        <v>-0.19078043</v>
      </c>
      <c r="E19" s="43">
        <v>0.000522618144156606</v>
      </c>
      <c r="F19" s="43">
        <v>0.00334978045</v>
      </c>
      <c r="G19" s="43">
        <v>0.0009914173699126045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2">
        <v>-0.0625221</v>
      </c>
      <c r="D20" s="53">
        <v>0.00024885059000000003</v>
      </c>
      <c r="E20" s="54">
        <v>0.00045140647719543015</v>
      </c>
      <c r="F20" s="54">
        <v>-0.0014459354540000001</v>
      </c>
      <c r="G20" s="54">
        <v>0.0007470600766665337</v>
      </c>
      <c r="H20" s="55">
        <v>15</v>
      </c>
      <c r="I20" s="54">
        <v>0</v>
      </c>
      <c r="J20" s="54">
        <v>0</v>
      </c>
      <c r="K20" s="54">
        <v>0</v>
      </c>
      <c r="L20" s="54">
        <v>0</v>
      </c>
      <c r="M20" s="54">
        <v>0.05</v>
      </c>
      <c r="N20" s="56">
        <v>0.05</v>
      </c>
    </row>
    <row r="21" spans="1:6" ht="15" customHeight="1">
      <c r="A21" s="20" t="s">
        <v>30</v>
      </c>
      <c r="B21" s="52">
        <v>0.7763792</v>
      </c>
      <c r="F21" s="57" t="s">
        <v>50</v>
      </c>
    </row>
    <row r="22" spans="1:6" ht="15" customHeight="1">
      <c r="A22" s="20" t="s">
        <v>31</v>
      </c>
      <c r="B22" s="35" t="s">
        <v>32</v>
      </c>
      <c r="F22" s="57" t="s">
        <v>51</v>
      </c>
    </row>
    <row r="23" spans="1:2" ht="15" customHeight="1" thickBot="1">
      <c r="A23" s="58" t="s">
        <v>33</v>
      </c>
      <c r="B23" s="59">
        <v>15</v>
      </c>
    </row>
    <row r="24" spans="1:12" ht="18" customHeight="1" thickBot="1" thickTop="1">
      <c r="A24" s="60" t="s">
        <v>52</v>
      </c>
      <c r="B24" s="61">
        <v>-0.41624904459206963</v>
      </c>
      <c r="E24" s="62"/>
      <c r="F24" s="63"/>
      <c r="G24" s="64" t="s">
        <v>34</v>
      </c>
      <c r="H24" s="63"/>
      <c r="I24" s="63"/>
      <c r="J24" s="63"/>
      <c r="K24" s="63"/>
      <c r="L24" s="65"/>
    </row>
    <row r="25" spans="1:12" ht="18" customHeight="1">
      <c r="A25" s="7" t="s">
        <v>35</v>
      </c>
      <c r="B25" s="8">
        <v>10</v>
      </c>
      <c r="E25" s="66" t="s">
        <v>53</v>
      </c>
      <c r="F25" s="67"/>
      <c r="G25" s="68"/>
      <c r="H25" s="69">
        <v>-3.7601894</v>
      </c>
      <c r="I25" s="67" t="s">
        <v>54</v>
      </c>
      <c r="J25" s="68"/>
      <c r="K25" s="67"/>
      <c r="L25" s="70">
        <v>4.848951435277934</v>
      </c>
    </row>
    <row r="26" spans="1:12" ht="18" customHeight="1" thickBot="1">
      <c r="A26" s="20" t="s">
        <v>36</v>
      </c>
      <c r="B26" s="21" t="s">
        <v>37</v>
      </c>
      <c r="E26" s="71" t="s">
        <v>55</v>
      </c>
      <c r="F26" s="72"/>
      <c r="G26" s="73"/>
      <c r="H26" s="74">
        <v>1.2886182647860218</v>
      </c>
      <c r="I26" s="72" t="s">
        <v>56</v>
      </c>
      <c r="J26" s="73"/>
      <c r="K26" s="72"/>
      <c r="L26" s="75">
        <v>0.07494413036391893</v>
      </c>
    </row>
    <row r="27" spans="1:2" ht="15" customHeight="1" thickBot="1" thickTop="1">
      <c r="A27" s="58" t="s">
        <v>38</v>
      </c>
      <c r="B27" s="59">
        <v>80</v>
      </c>
    </row>
    <row r="28" spans="1:14" s="80" customFormat="1" ht="18" customHeight="1" thickBot="1">
      <c r="A28" s="76" t="s">
        <v>39</v>
      </c>
      <c r="B28" s="77" t="s">
        <v>40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7" customWidth="1"/>
    <col min="5" max="7" width="9.33203125" style="57" customWidth="1"/>
    <col min="8" max="8" width="10.83203125" style="57" customWidth="1"/>
    <col min="9" max="14" width="8.83203125" style="57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3.4776770000000006E-06</v>
      </c>
      <c r="L2" s="18">
        <v>1.5187271343463324E-07</v>
      </c>
      <c r="M2" s="18">
        <v>0.00012225772</v>
      </c>
      <c r="N2" s="19">
        <v>1.1152601760141369E-07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-2.9830045000000004E-05</v>
      </c>
      <c r="L3" s="18">
        <v>1.4164915124984718E-07</v>
      </c>
      <c r="M3" s="18">
        <v>8.011320000000002E-06</v>
      </c>
      <c r="N3" s="19">
        <v>1.4655498149157434E-07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-0.0020880175370265913</v>
      </c>
      <c r="L4" s="18">
        <v>4.28660048949973E-05</v>
      </c>
      <c r="M4" s="18">
        <v>4.941558219824329E-08</v>
      </c>
      <c r="N4" s="19">
        <v>-10.263320000000002</v>
      </c>
    </row>
    <row r="5" spans="1:14" ht="15" customHeight="1" thickBot="1">
      <c r="A5" t="s">
        <v>6</v>
      </c>
      <c r="B5" s="22">
        <v>37740.68613425926</v>
      </c>
      <c r="D5" s="23"/>
      <c r="E5" s="24" t="s">
        <v>69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1629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-1.5489777</v>
      </c>
      <c r="E8" s="41">
        <v>0.02842560136847996</v>
      </c>
      <c r="F8" s="81">
        <v>8.3398676</v>
      </c>
      <c r="G8" s="41">
        <v>0.012621223864656401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51">
        <v>-3.6356597</v>
      </c>
      <c r="E9" s="43">
        <v>0.03624856173644602</v>
      </c>
      <c r="F9" s="43">
        <v>1.40219797</v>
      </c>
      <c r="G9" s="43">
        <v>0.030890903024431444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0.25016859</v>
      </c>
      <c r="E10" s="43">
        <v>0.01793108999947865</v>
      </c>
      <c r="F10" s="47">
        <v>-8.832018099999999</v>
      </c>
      <c r="G10" s="43">
        <v>0.014283997681437122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5</v>
      </c>
      <c r="D11" s="82">
        <v>15.091502</v>
      </c>
      <c r="E11" s="41">
        <v>0.009257839166909906</v>
      </c>
      <c r="F11" s="81">
        <v>1.8257074</v>
      </c>
      <c r="G11" s="41">
        <v>0.010049195268274313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-0.037064997</v>
      </c>
      <c r="E12" s="43">
        <v>0.008091741448059605</v>
      </c>
      <c r="F12" s="43">
        <v>0.55794201</v>
      </c>
      <c r="G12" s="43">
        <v>0.007284469564654905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22.555543</v>
      </c>
      <c r="D13" s="46">
        <v>-0.006769805000000001</v>
      </c>
      <c r="E13" s="43">
        <v>0.004877577378963864</v>
      </c>
      <c r="F13" s="43">
        <v>0.17185755</v>
      </c>
      <c r="G13" s="43">
        <v>0.005264725195583008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0.22025045999999998</v>
      </c>
      <c r="E14" s="43">
        <v>0.004353348657689578</v>
      </c>
      <c r="F14" s="43">
        <v>0.22228292</v>
      </c>
      <c r="G14" s="43">
        <v>0.0019153710558526885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-0.23766400000000001</v>
      </c>
      <c r="E15" s="41">
        <v>0.006202011516032378</v>
      </c>
      <c r="F15" s="41">
        <v>0.21432336000000002</v>
      </c>
      <c r="G15" s="41">
        <v>0.006272987038595755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0.0281888127</v>
      </c>
      <c r="E16" s="43">
        <v>0.001961375953138875</v>
      </c>
      <c r="F16" s="43">
        <v>-0.003160169</v>
      </c>
      <c r="G16" s="43">
        <v>0.00532544994790059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0.34599998593330383</v>
      </c>
      <c r="D17" s="46">
        <v>0.12367591</v>
      </c>
      <c r="E17" s="43">
        <v>0.0036925621005472246</v>
      </c>
      <c r="F17" s="43">
        <v>0.05521702900000001</v>
      </c>
      <c r="G17" s="43">
        <v>0.0015158049281398674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-7.120999813079834</v>
      </c>
      <c r="D18" s="46">
        <v>-0.039143017999999995</v>
      </c>
      <c r="E18" s="43">
        <v>0.0007227572527249078</v>
      </c>
      <c r="F18" s="43">
        <v>0.14742309</v>
      </c>
      <c r="G18" s="43">
        <v>0.001597462465412352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0.009999999776482582</v>
      </c>
      <c r="D19" s="46">
        <v>-0.14491859999999998</v>
      </c>
      <c r="E19" s="43">
        <v>0.0008625612853595722</v>
      </c>
      <c r="F19" s="43">
        <v>-0.034298304</v>
      </c>
      <c r="G19" s="43">
        <v>0.0009764830226449377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2">
        <v>0.0078682</v>
      </c>
      <c r="D20" s="53">
        <v>0.0045383146</v>
      </c>
      <c r="E20" s="54">
        <v>0.0010865738400172532</v>
      </c>
      <c r="F20" s="54">
        <v>-0.00208372044</v>
      </c>
      <c r="G20" s="54">
        <v>0.00151150011175292</v>
      </c>
      <c r="H20" s="55">
        <v>15</v>
      </c>
      <c r="I20" s="54">
        <v>0</v>
      </c>
      <c r="J20" s="54">
        <v>0</v>
      </c>
      <c r="K20" s="54">
        <v>0</v>
      </c>
      <c r="L20" s="54">
        <v>0</v>
      </c>
      <c r="M20" s="54">
        <v>0.05</v>
      </c>
      <c r="N20" s="56">
        <v>0.05</v>
      </c>
    </row>
    <row r="21" spans="1:6" ht="15" customHeight="1">
      <c r="A21" s="20" t="s">
        <v>30</v>
      </c>
      <c r="B21" s="52">
        <v>0.9955323</v>
      </c>
      <c r="F21" s="57" t="s">
        <v>50</v>
      </c>
    </row>
    <row r="22" spans="1:6" ht="15" customHeight="1">
      <c r="A22" s="20" t="s">
        <v>31</v>
      </c>
      <c r="B22" s="35" t="s">
        <v>32</v>
      </c>
      <c r="F22" s="57" t="s">
        <v>51</v>
      </c>
    </row>
    <row r="23" spans="1:2" ht="15" customHeight="1" thickBot="1">
      <c r="A23" s="58" t="s">
        <v>33</v>
      </c>
      <c r="B23" s="59">
        <v>15</v>
      </c>
    </row>
    <row r="24" spans="1:12" ht="18" customHeight="1" thickBot="1" thickTop="1">
      <c r="A24" s="60" t="s">
        <v>52</v>
      </c>
      <c r="B24" s="61">
        <v>-0.5880454164929225</v>
      </c>
      <c r="E24" s="62"/>
      <c r="F24" s="63"/>
      <c r="G24" s="64" t="s">
        <v>34</v>
      </c>
      <c r="H24" s="63"/>
      <c r="I24" s="63"/>
      <c r="J24" s="63"/>
      <c r="K24" s="63"/>
      <c r="L24" s="65"/>
    </row>
    <row r="25" spans="1:12" ht="18" customHeight="1">
      <c r="A25" s="7" t="s">
        <v>35</v>
      </c>
      <c r="B25" s="8">
        <v>10</v>
      </c>
      <c r="E25" s="66" t="s">
        <v>53</v>
      </c>
      <c r="F25" s="67"/>
      <c r="G25" s="68"/>
      <c r="H25" s="69">
        <v>-2.0884575000000005</v>
      </c>
      <c r="I25" s="67" t="s">
        <v>54</v>
      </c>
      <c r="J25" s="68"/>
      <c r="K25" s="67"/>
      <c r="L25" s="70">
        <v>15.201534137264527</v>
      </c>
    </row>
    <row r="26" spans="1:12" ht="18" customHeight="1" thickBot="1">
      <c r="A26" s="20" t="s">
        <v>36</v>
      </c>
      <c r="B26" s="21" t="s">
        <v>37</v>
      </c>
      <c r="E26" s="71" t="s">
        <v>55</v>
      </c>
      <c r="F26" s="72"/>
      <c r="G26" s="73"/>
      <c r="H26" s="74">
        <v>8.482495122346199</v>
      </c>
      <c r="I26" s="72" t="s">
        <v>56</v>
      </c>
      <c r="J26" s="73"/>
      <c r="K26" s="72"/>
      <c r="L26" s="75">
        <v>0.32002918544671766</v>
      </c>
    </row>
    <row r="27" spans="1:2" ht="15" customHeight="1" thickBot="1" thickTop="1">
      <c r="A27" s="58" t="s">
        <v>38</v>
      </c>
      <c r="B27" s="59">
        <v>80</v>
      </c>
    </row>
    <row r="28" spans="1:14" s="80" customFormat="1" ht="18" customHeight="1" thickBot="1">
      <c r="A28" s="76" t="s">
        <v>39</v>
      </c>
      <c r="B28" s="77" t="s">
        <v>40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3" t="s">
        <v>109</v>
      </c>
      <c r="B1" s="104" t="s">
        <v>57</v>
      </c>
      <c r="C1" s="94" t="s">
        <v>62</v>
      </c>
      <c r="D1" s="94" t="s">
        <v>64</v>
      </c>
      <c r="E1" s="94" t="s">
        <v>67</v>
      </c>
      <c r="F1" s="101" t="s">
        <v>70</v>
      </c>
      <c r="G1" s="137" t="s">
        <v>110</v>
      </c>
    </row>
    <row r="2" spans="1:7" ht="13.5" thickBot="1">
      <c r="A2" s="114" t="s">
        <v>79</v>
      </c>
      <c r="B2" s="105">
        <v>-2.2568642</v>
      </c>
      <c r="C2" s="96">
        <v>-3.7615785</v>
      </c>
      <c r="D2" s="96">
        <v>-3.7615437000000003</v>
      </c>
      <c r="E2" s="96">
        <v>-3.7601894</v>
      </c>
      <c r="F2" s="102">
        <v>-2.0884575000000005</v>
      </c>
      <c r="G2" s="138">
        <v>3.1160830775080255</v>
      </c>
    </row>
    <row r="3" spans="1:7" ht="14.25" thickBot="1" thickTop="1">
      <c r="A3" s="122" t="s">
        <v>78</v>
      </c>
      <c r="B3" s="123" t="s">
        <v>73</v>
      </c>
      <c r="C3" s="124" t="s">
        <v>74</v>
      </c>
      <c r="D3" s="124" t="s">
        <v>75</v>
      </c>
      <c r="E3" s="124" t="s">
        <v>76</v>
      </c>
      <c r="F3" s="125" t="s">
        <v>77</v>
      </c>
      <c r="G3" s="132" t="s">
        <v>111</v>
      </c>
    </row>
    <row r="4" spans="1:7" ht="12.75">
      <c r="A4" s="119" t="s">
        <v>80</v>
      </c>
      <c r="B4" s="120">
        <v>-1.5815078999999999</v>
      </c>
      <c r="C4" s="121">
        <v>1.5273647000000001</v>
      </c>
      <c r="D4" s="121">
        <v>1.7992189</v>
      </c>
      <c r="E4" s="121">
        <v>1.2233659</v>
      </c>
      <c r="F4" s="126">
        <v>-1.5489777</v>
      </c>
      <c r="G4" s="133">
        <v>0.6596231014308469</v>
      </c>
    </row>
    <row r="5" spans="1:7" ht="12.75">
      <c r="A5" s="114" t="s">
        <v>82</v>
      </c>
      <c r="B5" s="107">
        <v>-0.50265229</v>
      </c>
      <c r="C5" s="91">
        <v>0.042553469</v>
      </c>
      <c r="D5" s="91">
        <v>0.40036426</v>
      </c>
      <c r="E5" s="91">
        <v>-0.13279934799999998</v>
      </c>
      <c r="F5" s="127">
        <v>-3.6356597</v>
      </c>
      <c r="G5" s="134">
        <v>-0.4837680562214805</v>
      </c>
    </row>
    <row r="6" spans="1:7" ht="12.75">
      <c r="A6" s="114" t="s">
        <v>84</v>
      </c>
      <c r="B6" s="107">
        <v>-0.43295713999999996</v>
      </c>
      <c r="C6" s="91">
        <v>-1.6021977</v>
      </c>
      <c r="D6" s="91">
        <v>-2.0453528</v>
      </c>
      <c r="E6" s="91">
        <v>0.76712427</v>
      </c>
      <c r="F6" s="128">
        <v>0.25016859</v>
      </c>
      <c r="G6" s="134">
        <v>-0.7224305923794716</v>
      </c>
    </row>
    <row r="7" spans="1:7" ht="12.75">
      <c r="A7" s="114" t="s">
        <v>86</v>
      </c>
      <c r="B7" s="106">
        <v>3.5948070000000003</v>
      </c>
      <c r="C7" s="90">
        <v>4.9974715000000005</v>
      </c>
      <c r="D7" s="90">
        <v>4.2528882999999995</v>
      </c>
      <c r="E7" s="90">
        <v>4.848477900000001</v>
      </c>
      <c r="F7" s="129">
        <v>15.091502</v>
      </c>
      <c r="G7" s="134">
        <v>5.928730409748633</v>
      </c>
    </row>
    <row r="8" spans="1:7" ht="12.75">
      <c r="A8" s="114" t="s">
        <v>88</v>
      </c>
      <c r="B8" s="107">
        <v>-0.34597082</v>
      </c>
      <c r="C8" s="91">
        <v>0.0451165366</v>
      </c>
      <c r="D8" s="91">
        <v>0.11441701899999998</v>
      </c>
      <c r="E8" s="91">
        <v>0.17664613</v>
      </c>
      <c r="F8" s="128">
        <v>-0.037064997</v>
      </c>
      <c r="G8" s="134">
        <v>0.02598429945653046</v>
      </c>
    </row>
    <row r="9" spans="1:7" ht="12.75">
      <c r="A9" s="114" t="s">
        <v>90</v>
      </c>
      <c r="B9" s="107">
        <v>0.07623464199999999</v>
      </c>
      <c r="C9" s="91">
        <v>0.083782453</v>
      </c>
      <c r="D9" s="91">
        <v>0.15445607</v>
      </c>
      <c r="E9" s="91">
        <v>-0.036846498000000005</v>
      </c>
      <c r="F9" s="128">
        <v>-0.006769805000000001</v>
      </c>
      <c r="G9" s="134">
        <v>0.058579050799945964</v>
      </c>
    </row>
    <row r="10" spans="1:7" ht="12.75">
      <c r="A10" s="114" t="s">
        <v>92</v>
      </c>
      <c r="B10" s="107">
        <v>0.34451416</v>
      </c>
      <c r="C10" s="91">
        <v>0.035917597</v>
      </c>
      <c r="D10" s="91">
        <v>0.051735200999999995</v>
      </c>
      <c r="E10" s="91">
        <v>0.050531052</v>
      </c>
      <c r="F10" s="128">
        <v>0.22025045999999998</v>
      </c>
      <c r="G10" s="134">
        <v>0.1124361146345675</v>
      </c>
    </row>
    <row r="11" spans="1:7" ht="12.75">
      <c r="A11" s="114" t="s">
        <v>94</v>
      </c>
      <c r="B11" s="106">
        <v>-0.32724092</v>
      </c>
      <c r="C11" s="90">
        <v>0.008970523</v>
      </c>
      <c r="D11" s="90">
        <v>-0.00621979384</v>
      </c>
      <c r="E11" s="90">
        <v>0.074001909</v>
      </c>
      <c r="F11" s="130">
        <v>-0.23766400000000001</v>
      </c>
      <c r="G11" s="134">
        <v>-0.06054790385830441</v>
      </c>
    </row>
    <row r="12" spans="1:7" ht="12.75">
      <c r="A12" s="114" t="s">
        <v>96</v>
      </c>
      <c r="B12" s="108">
        <v>-0.14986582999999998</v>
      </c>
      <c r="C12" s="91">
        <v>-0.061138354000000006</v>
      </c>
      <c r="D12" s="91">
        <v>0.0027952073</v>
      </c>
      <c r="E12" s="91">
        <v>0.0483523</v>
      </c>
      <c r="F12" s="128">
        <v>0.0281888127</v>
      </c>
      <c r="G12" s="134">
        <v>-0.02028355907662992</v>
      </c>
    </row>
    <row r="13" spans="1:7" ht="12.75">
      <c r="A13" s="114" t="s">
        <v>98</v>
      </c>
      <c r="B13" s="107">
        <v>0.13186808</v>
      </c>
      <c r="C13" s="91">
        <v>0.06024693800000001</v>
      </c>
      <c r="D13" s="91">
        <v>-0.014804686707000001</v>
      </c>
      <c r="E13" s="91">
        <v>0.12548315999999998</v>
      </c>
      <c r="F13" s="128">
        <v>0.12367591</v>
      </c>
      <c r="G13" s="134">
        <v>0.07669741598278516</v>
      </c>
    </row>
    <row r="14" spans="1:7" ht="12.75">
      <c r="A14" s="114" t="s">
        <v>100</v>
      </c>
      <c r="B14" s="107">
        <v>0.12214136999999999</v>
      </c>
      <c r="C14" s="91">
        <v>0.10903244999999999</v>
      </c>
      <c r="D14" s="91">
        <v>0.13210196000000002</v>
      </c>
      <c r="E14" s="91">
        <v>-0.016641168</v>
      </c>
      <c r="F14" s="128">
        <v>-0.039143017999999995</v>
      </c>
      <c r="G14" s="134">
        <v>0.06644057784489554</v>
      </c>
    </row>
    <row r="15" spans="1:7" ht="12.75">
      <c r="A15" s="114" t="s">
        <v>102</v>
      </c>
      <c r="B15" s="109">
        <v>-0.1858646</v>
      </c>
      <c r="C15" s="92">
        <v>-0.19209155</v>
      </c>
      <c r="D15" s="92">
        <v>-0.17913029</v>
      </c>
      <c r="E15" s="92">
        <v>-0.19078043</v>
      </c>
      <c r="F15" s="128">
        <v>-0.14491859999999998</v>
      </c>
      <c r="G15" s="135">
        <v>-0.18145360847391626</v>
      </c>
    </row>
    <row r="16" spans="1:7" ht="12.75">
      <c r="A16" s="114" t="s">
        <v>104</v>
      </c>
      <c r="B16" s="107">
        <v>-0.00367700236</v>
      </c>
      <c r="C16" s="91">
        <v>-0.00139044109</v>
      </c>
      <c r="D16" s="91">
        <v>0.0004076386999999999</v>
      </c>
      <c r="E16" s="91">
        <v>0.00024885059000000003</v>
      </c>
      <c r="F16" s="128">
        <v>0.0045383146</v>
      </c>
      <c r="G16" s="134">
        <v>-0.00010119854824206802</v>
      </c>
    </row>
    <row r="17" spans="1:7" ht="12.75">
      <c r="A17" s="114" t="s">
        <v>81</v>
      </c>
      <c r="B17" s="106">
        <v>-1.6382854999999998</v>
      </c>
      <c r="C17" s="90">
        <v>-1.7372600999999999</v>
      </c>
      <c r="D17" s="90">
        <v>-1.7050156</v>
      </c>
      <c r="E17" s="90">
        <v>-0.40486159000000005</v>
      </c>
      <c r="F17" s="129">
        <v>8.3398676</v>
      </c>
      <c r="G17" s="134">
        <v>-0.0480282588073014</v>
      </c>
    </row>
    <row r="18" spans="1:7" ht="12.75">
      <c r="A18" s="114" t="s">
        <v>83</v>
      </c>
      <c r="B18" s="107">
        <v>-0.6987553</v>
      </c>
      <c r="C18" s="91">
        <v>0.30181201</v>
      </c>
      <c r="D18" s="91">
        <v>-0.124320773</v>
      </c>
      <c r="E18" s="91">
        <v>0.79813668</v>
      </c>
      <c r="F18" s="128">
        <v>1.40219797</v>
      </c>
      <c r="G18" s="134">
        <v>0.32122013363054036</v>
      </c>
    </row>
    <row r="19" spans="1:7" ht="12.75">
      <c r="A19" s="114" t="s">
        <v>85</v>
      </c>
      <c r="B19" s="109">
        <v>-2.8794021</v>
      </c>
      <c r="C19" s="92">
        <v>-2.4263852999999997</v>
      </c>
      <c r="D19" s="91">
        <v>-1.7212775</v>
      </c>
      <c r="E19" s="91">
        <v>-2.2225206</v>
      </c>
      <c r="F19" s="127">
        <v>-8.832018099999999</v>
      </c>
      <c r="G19" s="135">
        <v>-3.129033149216573</v>
      </c>
    </row>
    <row r="20" spans="1:7" ht="12.75">
      <c r="A20" s="114" t="s">
        <v>87</v>
      </c>
      <c r="B20" s="106">
        <v>0.7950448999999999</v>
      </c>
      <c r="C20" s="90">
        <v>0.11497794300000001</v>
      </c>
      <c r="D20" s="90">
        <v>-0.1219198033</v>
      </c>
      <c r="E20" s="90">
        <v>0.06776485</v>
      </c>
      <c r="F20" s="129">
        <v>1.8257074</v>
      </c>
      <c r="G20" s="134">
        <v>0.3734121297449177</v>
      </c>
    </row>
    <row r="21" spans="1:7" ht="12.75">
      <c r="A21" s="114" t="s">
        <v>89</v>
      </c>
      <c r="B21" s="107">
        <v>-0.01786115368</v>
      </c>
      <c r="C21" s="91">
        <v>0.18131213000000002</v>
      </c>
      <c r="D21" s="91">
        <v>0.037412375000000005</v>
      </c>
      <c r="E21" s="91">
        <v>0.18834844999999997</v>
      </c>
      <c r="F21" s="128">
        <v>0.55794201</v>
      </c>
      <c r="G21" s="134">
        <v>0.1699382066706631</v>
      </c>
    </row>
    <row r="22" spans="1:7" ht="12.75">
      <c r="A22" s="114" t="s">
        <v>91</v>
      </c>
      <c r="B22" s="107">
        <v>-0.37030399</v>
      </c>
      <c r="C22" s="91">
        <v>-0.07113844</v>
      </c>
      <c r="D22" s="91">
        <v>0.052593219000000004</v>
      </c>
      <c r="E22" s="91">
        <v>0.08721277800000002</v>
      </c>
      <c r="F22" s="128">
        <v>0.17185755</v>
      </c>
      <c r="G22" s="134">
        <v>-0.013989271881774165</v>
      </c>
    </row>
    <row r="23" spans="1:7" ht="12.75">
      <c r="A23" s="114" t="s">
        <v>93</v>
      </c>
      <c r="B23" s="107">
        <v>0.32159196999999995</v>
      </c>
      <c r="C23" s="91">
        <v>-0.045558256199999994</v>
      </c>
      <c r="D23" s="91">
        <v>-0.050939584</v>
      </c>
      <c r="E23" s="91">
        <v>-0.010417167000000001</v>
      </c>
      <c r="F23" s="128">
        <v>0.22228292</v>
      </c>
      <c r="G23" s="134">
        <v>0.05041163044434037</v>
      </c>
    </row>
    <row r="24" spans="1:7" ht="12.75">
      <c r="A24" s="114" t="s">
        <v>95</v>
      </c>
      <c r="B24" s="106">
        <v>0.08276027500000001</v>
      </c>
      <c r="C24" s="90">
        <v>0.024983114999999997</v>
      </c>
      <c r="D24" s="90">
        <v>0.002950316</v>
      </c>
      <c r="E24" s="90">
        <v>0.011846524399999999</v>
      </c>
      <c r="F24" s="130">
        <v>0.21432336000000002</v>
      </c>
      <c r="G24" s="134">
        <v>0.050164514176195635</v>
      </c>
    </row>
    <row r="25" spans="1:7" ht="12.75">
      <c r="A25" s="114" t="s">
        <v>97</v>
      </c>
      <c r="B25" s="107">
        <v>0.012562649</v>
      </c>
      <c r="C25" s="91">
        <v>0.0189127064</v>
      </c>
      <c r="D25" s="91">
        <v>0.09747789700000001</v>
      </c>
      <c r="E25" s="91">
        <v>-0.0025303230999999997</v>
      </c>
      <c r="F25" s="128">
        <v>-0.003160169</v>
      </c>
      <c r="G25" s="134">
        <v>0.02879630038778916</v>
      </c>
    </row>
    <row r="26" spans="1:7" ht="12.75">
      <c r="A26" s="114" t="s">
        <v>99</v>
      </c>
      <c r="B26" s="109">
        <v>-0.24417805</v>
      </c>
      <c r="C26" s="92">
        <v>-0.16810648</v>
      </c>
      <c r="D26" s="92">
        <v>-0.15553525</v>
      </c>
      <c r="E26" s="91">
        <v>0.032777874</v>
      </c>
      <c r="F26" s="128">
        <v>0.05521702900000001</v>
      </c>
      <c r="G26" s="134">
        <v>-0.09789119739618</v>
      </c>
    </row>
    <row r="27" spans="1:7" ht="12.75">
      <c r="A27" s="114" t="s">
        <v>101</v>
      </c>
      <c r="B27" s="109">
        <v>0.20876994999999998</v>
      </c>
      <c r="C27" s="92">
        <v>0.16169156999999998</v>
      </c>
      <c r="D27" s="91">
        <v>0.13099207</v>
      </c>
      <c r="E27" s="92">
        <v>0.16872892</v>
      </c>
      <c r="F27" s="128">
        <v>0.14742309</v>
      </c>
      <c r="G27" s="135">
        <v>0.16088757483570984</v>
      </c>
    </row>
    <row r="28" spans="1:7" ht="12.75">
      <c r="A28" s="114" t="s">
        <v>103</v>
      </c>
      <c r="B28" s="107">
        <v>-0.0003051865299999999</v>
      </c>
      <c r="C28" s="91">
        <v>0.00381889444</v>
      </c>
      <c r="D28" s="91">
        <v>0.002572779291</v>
      </c>
      <c r="E28" s="91">
        <v>0.00334978045</v>
      </c>
      <c r="F28" s="128">
        <v>-0.034298304</v>
      </c>
      <c r="G28" s="134">
        <v>-0.0022830411464524513</v>
      </c>
    </row>
    <row r="29" spans="1:7" ht="13.5" thickBot="1">
      <c r="A29" s="115" t="s">
        <v>105</v>
      </c>
      <c r="B29" s="110">
        <v>-5.973009999999997E-05</v>
      </c>
      <c r="C29" s="93">
        <v>-0.00166519418</v>
      </c>
      <c r="D29" s="93">
        <v>0.0019901017329</v>
      </c>
      <c r="E29" s="93">
        <v>-0.0014459354540000001</v>
      </c>
      <c r="F29" s="131">
        <v>-0.00208372044</v>
      </c>
      <c r="G29" s="136">
        <v>-0.0005567639406097499</v>
      </c>
    </row>
    <row r="30" spans="1:7" ht="13.5" thickTop="1">
      <c r="A30" s="116" t="s">
        <v>106</v>
      </c>
      <c r="B30" s="111">
        <v>0.1971045922606069</v>
      </c>
      <c r="C30" s="99">
        <v>0.03918985927508045</v>
      </c>
      <c r="D30" s="99">
        <v>-0.23936664809857433</v>
      </c>
      <c r="E30" s="99">
        <v>-0.41624904459206963</v>
      </c>
      <c r="F30" s="95">
        <v>-0.5880454164929225</v>
      </c>
      <c r="G30" s="137" t="s">
        <v>117</v>
      </c>
    </row>
    <row r="31" spans="1:7" ht="13.5" thickBot="1">
      <c r="A31" s="117" t="s">
        <v>107</v>
      </c>
      <c r="B31" s="105">
        <v>22.576905</v>
      </c>
      <c r="C31" s="96">
        <v>22.56775</v>
      </c>
      <c r="D31" s="96">
        <v>22.537232</v>
      </c>
      <c r="E31" s="96">
        <v>22.531129</v>
      </c>
      <c r="F31" s="97">
        <v>22.555543</v>
      </c>
      <c r="G31" s="139">
        <v>-210.09</v>
      </c>
    </row>
    <row r="32" spans="1:7" ht="15.75" thickBot="1" thickTop="1">
      <c r="A32" s="118" t="s">
        <v>108</v>
      </c>
      <c r="B32" s="112">
        <v>0.34549999237060547</v>
      </c>
      <c r="C32" s="100">
        <v>-0.39900000393390656</v>
      </c>
      <c r="D32" s="100">
        <v>0.3385000079870224</v>
      </c>
      <c r="E32" s="100">
        <v>-0.278999999165535</v>
      </c>
      <c r="F32" s="98">
        <v>0.1779999928548932</v>
      </c>
      <c r="G32" s="103" t="s">
        <v>116</v>
      </c>
    </row>
    <row r="33" spans="1:7" ht="15" thickTop="1">
      <c r="A33" t="s">
        <v>112</v>
      </c>
      <c r="G33" s="6" t="s">
        <v>113</v>
      </c>
    </row>
    <row r="34" ht="14.25">
      <c r="A34" t="s">
        <v>114</v>
      </c>
    </row>
    <row r="35" spans="1:2" ht="12.75">
      <c r="A35" t="s">
        <v>115</v>
      </c>
      <c r="B35" t="s">
        <v>16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40" bestFit="1" customWidth="1"/>
    <col min="2" max="2" width="15.66015625" style="140" bestFit="1" customWidth="1"/>
    <col min="3" max="3" width="14.83203125" style="140" bestFit="1" customWidth="1"/>
    <col min="4" max="4" width="16" style="140" bestFit="1" customWidth="1"/>
    <col min="5" max="5" width="21.33203125" style="140" bestFit="1" customWidth="1"/>
    <col min="6" max="7" width="14.83203125" style="140" bestFit="1" customWidth="1"/>
    <col min="8" max="8" width="14.16015625" style="140" bestFit="1" customWidth="1"/>
    <col min="9" max="9" width="14.83203125" style="140" bestFit="1" customWidth="1"/>
    <col min="10" max="10" width="6.33203125" style="140" bestFit="1" customWidth="1"/>
    <col min="11" max="11" width="15" style="140" bestFit="1" customWidth="1"/>
    <col min="12" max="16384" width="10.66015625" style="140" customWidth="1"/>
  </cols>
  <sheetData>
    <row r="1" spans="1:5" ht="12.75">
      <c r="A1" s="140" t="s">
        <v>118</v>
      </c>
      <c r="B1" s="140" t="s">
        <v>119</v>
      </c>
      <c r="C1" s="140" t="s">
        <v>120</v>
      </c>
      <c r="D1" s="140" t="s">
        <v>121</v>
      </c>
      <c r="E1" s="140" t="s">
        <v>122</v>
      </c>
    </row>
    <row r="3" spans="1:7" ht="12.75">
      <c r="A3" s="140" t="s">
        <v>123</v>
      </c>
      <c r="B3" s="140" t="s">
        <v>73</v>
      </c>
      <c r="C3" s="140" t="s">
        <v>74</v>
      </c>
      <c r="D3" s="140" t="s">
        <v>75</v>
      </c>
      <c r="E3" s="140" t="s">
        <v>76</v>
      </c>
      <c r="F3" s="140" t="s">
        <v>77</v>
      </c>
      <c r="G3" s="140" t="s">
        <v>124</v>
      </c>
    </row>
    <row r="4" spans="1:7" ht="12.75">
      <c r="A4" s="140" t="s">
        <v>125</v>
      </c>
      <c r="B4" s="140">
        <v>0.002256</v>
      </c>
      <c r="C4" s="140">
        <v>0.00376</v>
      </c>
      <c r="D4" s="140">
        <v>0.00376</v>
      </c>
      <c r="E4" s="140">
        <v>0.003759</v>
      </c>
      <c r="F4" s="140">
        <v>0.002088</v>
      </c>
      <c r="G4" s="140">
        <v>0.011715</v>
      </c>
    </row>
    <row r="5" spans="1:7" ht="12.75">
      <c r="A5" s="140" t="s">
        <v>126</v>
      </c>
      <c r="B5" s="140">
        <v>6.966529</v>
      </c>
      <c r="C5" s="140">
        <v>3.846718</v>
      </c>
      <c r="D5" s="140">
        <v>-0.314115</v>
      </c>
      <c r="E5" s="140">
        <v>-4.083677</v>
      </c>
      <c r="F5" s="140">
        <v>-6.575355</v>
      </c>
      <c r="G5" s="140">
        <v>-3.503736</v>
      </c>
    </row>
    <row r="6" spans="1:7" ht="12.75">
      <c r="A6" s="140" t="s">
        <v>127</v>
      </c>
      <c r="B6" s="141">
        <v>-588.3688</v>
      </c>
      <c r="C6" s="141">
        <v>-549.1707</v>
      </c>
      <c r="D6" s="141">
        <v>-667.455</v>
      </c>
      <c r="E6" s="141">
        <v>-202.4859</v>
      </c>
      <c r="F6" s="141">
        <v>-251.0545</v>
      </c>
      <c r="G6" s="141">
        <v>996.4738</v>
      </c>
    </row>
    <row r="7" spans="1:7" ht="12.75">
      <c r="A7" s="140" t="s">
        <v>128</v>
      </c>
      <c r="B7" s="141">
        <v>10000</v>
      </c>
      <c r="C7" s="141">
        <v>10000</v>
      </c>
      <c r="D7" s="141">
        <v>10000</v>
      </c>
      <c r="E7" s="141">
        <v>10000</v>
      </c>
      <c r="F7" s="141">
        <v>10000</v>
      </c>
      <c r="G7" s="141">
        <v>10000</v>
      </c>
    </row>
    <row r="8" spans="1:7" ht="12.75">
      <c r="A8" s="140" t="s">
        <v>80</v>
      </c>
      <c r="B8" s="141">
        <v>-1.518372</v>
      </c>
      <c r="C8" s="141">
        <v>1.55302</v>
      </c>
      <c r="D8" s="141">
        <v>1.813951</v>
      </c>
      <c r="E8" s="141">
        <v>1.244529</v>
      </c>
      <c r="F8" s="141">
        <v>-1.195422</v>
      </c>
      <c r="G8" s="141">
        <v>-0.1025622</v>
      </c>
    </row>
    <row r="9" spans="1:7" ht="12.75">
      <c r="A9" s="140" t="s">
        <v>82</v>
      </c>
      <c r="B9" s="141">
        <v>-0.3115896</v>
      </c>
      <c r="C9" s="141">
        <v>-0.03748876</v>
      </c>
      <c r="D9" s="141">
        <v>0.1727349</v>
      </c>
      <c r="E9" s="141">
        <v>-0.2055184</v>
      </c>
      <c r="F9" s="141">
        <v>-3.246749</v>
      </c>
      <c r="G9" s="141">
        <v>0.4957792</v>
      </c>
    </row>
    <row r="10" spans="1:7" ht="12.75">
      <c r="A10" s="140" t="s">
        <v>129</v>
      </c>
      <c r="B10" s="141">
        <v>-0.1569224</v>
      </c>
      <c r="C10" s="141">
        <v>-1.31229</v>
      </c>
      <c r="D10" s="141">
        <v>-1.613154</v>
      </c>
      <c r="E10" s="141">
        <v>0.07903602</v>
      </c>
      <c r="F10" s="141">
        <v>-1.781574</v>
      </c>
      <c r="G10" s="141">
        <v>3.0973</v>
      </c>
    </row>
    <row r="11" spans="1:7" ht="12.75">
      <c r="A11" s="140" t="s">
        <v>86</v>
      </c>
      <c r="B11" s="141">
        <v>3.532722</v>
      </c>
      <c r="C11" s="141">
        <v>4.995908</v>
      </c>
      <c r="D11" s="141">
        <v>4.267959</v>
      </c>
      <c r="E11" s="141">
        <v>4.822627</v>
      </c>
      <c r="F11" s="141">
        <v>15.12272</v>
      </c>
      <c r="G11" s="141">
        <v>5.921029</v>
      </c>
    </row>
    <row r="12" spans="1:7" ht="12.75">
      <c r="A12" s="140" t="s">
        <v>88</v>
      </c>
      <c r="B12" s="141">
        <v>-0.2935685</v>
      </c>
      <c r="C12" s="141">
        <v>0.04562354</v>
      </c>
      <c r="D12" s="141">
        <v>0.1410222</v>
      </c>
      <c r="E12" s="141">
        <v>0.1924478</v>
      </c>
      <c r="F12" s="141">
        <v>-0.01816417</v>
      </c>
      <c r="G12" s="141">
        <v>0.154311</v>
      </c>
    </row>
    <row r="13" spans="1:7" ht="12.75">
      <c r="A13" s="140" t="s">
        <v>90</v>
      </c>
      <c r="B13" s="141">
        <v>0.08479326</v>
      </c>
      <c r="C13" s="141">
        <v>0.08892545</v>
      </c>
      <c r="D13" s="141">
        <v>0.1593057</v>
      </c>
      <c r="E13" s="141">
        <v>-0.0425371</v>
      </c>
      <c r="F13" s="141">
        <v>-0.05407416</v>
      </c>
      <c r="G13" s="141">
        <v>-0.05452924</v>
      </c>
    </row>
    <row r="14" spans="1:7" ht="12.75">
      <c r="A14" s="140" t="s">
        <v>92</v>
      </c>
      <c r="B14" s="141">
        <v>0.2730419</v>
      </c>
      <c r="C14" s="141">
        <v>0.0375164</v>
      </c>
      <c r="D14" s="141">
        <v>0.05151345</v>
      </c>
      <c r="E14" s="141">
        <v>0.03331902</v>
      </c>
      <c r="F14" s="141">
        <v>0.2585267</v>
      </c>
      <c r="G14" s="141">
        <v>-0.0360324</v>
      </c>
    </row>
    <row r="15" spans="1:7" ht="12.75">
      <c r="A15" s="140" t="s">
        <v>94</v>
      </c>
      <c r="B15" s="141">
        <v>-0.349383</v>
      </c>
      <c r="C15" s="141">
        <v>0.002640547</v>
      </c>
      <c r="D15" s="141">
        <v>0.001076282</v>
      </c>
      <c r="E15" s="141">
        <v>0.06546172</v>
      </c>
      <c r="F15" s="141">
        <v>-0.2277901</v>
      </c>
      <c r="G15" s="141">
        <v>-0.06424905</v>
      </c>
    </row>
    <row r="16" spans="1:7" ht="12.75">
      <c r="A16" s="140" t="s">
        <v>96</v>
      </c>
      <c r="B16" s="141">
        <v>-0.09286562</v>
      </c>
      <c r="C16" s="141">
        <v>-0.05706096</v>
      </c>
      <c r="D16" s="141">
        <v>-0.01159738</v>
      </c>
      <c r="E16" s="141">
        <v>0.008913553</v>
      </c>
      <c r="F16" s="141">
        <v>-0.00522291</v>
      </c>
      <c r="G16" s="141">
        <v>0.01165403</v>
      </c>
    </row>
    <row r="17" spans="1:7" ht="12.75">
      <c r="A17" s="140" t="s">
        <v>98</v>
      </c>
      <c r="B17" s="141">
        <v>0.1248504</v>
      </c>
      <c r="C17" s="141">
        <v>0.08148412</v>
      </c>
      <c r="D17" s="141">
        <v>0.0313601</v>
      </c>
      <c r="E17" s="141">
        <v>0.1338918</v>
      </c>
      <c r="F17" s="141">
        <v>0.1163718</v>
      </c>
      <c r="G17" s="141">
        <v>-0.09295933</v>
      </c>
    </row>
    <row r="18" spans="1:7" ht="12.75">
      <c r="A18" s="140" t="s">
        <v>130</v>
      </c>
      <c r="B18" s="141">
        <v>0.09312689</v>
      </c>
      <c r="C18" s="141">
        <v>0.09366108</v>
      </c>
      <c r="D18" s="141">
        <v>0.1175833</v>
      </c>
      <c r="E18" s="141">
        <v>0.01376221</v>
      </c>
      <c r="F18" s="141">
        <v>-0.01151491</v>
      </c>
      <c r="G18" s="141">
        <v>-0.1640046</v>
      </c>
    </row>
    <row r="19" spans="1:7" ht="12.75">
      <c r="A19" s="140" t="s">
        <v>131</v>
      </c>
      <c r="B19" s="141">
        <v>-0.1850607</v>
      </c>
      <c r="C19" s="141">
        <v>-0.1921649</v>
      </c>
      <c r="D19" s="141">
        <v>-0.1790499</v>
      </c>
      <c r="E19" s="141">
        <v>-0.190238</v>
      </c>
      <c r="F19" s="141">
        <v>-0.1473892</v>
      </c>
      <c r="G19" s="141">
        <v>-0.181535</v>
      </c>
    </row>
    <row r="20" spans="1:7" ht="12.75">
      <c r="A20" s="140" t="s">
        <v>104</v>
      </c>
      <c r="B20" s="141">
        <v>-0.003558757</v>
      </c>
      <c r="C20" s="141">
        <v>-0.001327565</v>
      </c>
      <c r="D20" s="141">
        <v>0.0003637966</v>
      </c>
      <c r="E20" s="141">
        <v>0.000175116</v>
      </c>
      <c r="F20" s="141">
        <v>0.004108707</v>
      </c>
      <c r="G20" s="141">
        <v>-0.0006942837</v>
      </c>
    </row>
    <row r="21" spans="1:7" ht="12.75">
      <c r="A21" s="140" t="s">
        <v>132</v>
      </c>
      <c r="B21" s="141">
        <v>-1178.333</v>
      </c>
      <c r="C21" s="141">
        <v>-985.0861</v>
      </c>
      <c r="D21" s="141">
        <v>-894.989</v>
      </c>
      <c r="E21" s="141">
        <v>-953.4729</v>
      </c>
      <c r="F21" s="141">
        <v>-1080.66</v>
      </c>
      <c r="G21" s="141">
        <v>-460.045</v>
      </c>
    </row>
    <row r="22" spans="1:7" ht="12.75">
      <c r="A22" s="140" t="s">
        <v>133</v>
      </c>
      <c r="B22" s="141">
        <v>139.3396</v>
      </c>
      <c r="C22" s="141">
        <v>76.93588</v>
      </c>
      <c r="D22" s="141">
        <v>-6.282305</v>
      </c>
      <c r="E22" s="141">
        <v>-81.67536</v>
      </c>
      <c r="F22" s="141">
        <v>-131.5147</v>
      </c>
      <c r="G22" s="141">
        <v>0</v>
      </c>
    </row>
    <row r="23" spans="1:7" ht="12.75">
      <c r="A23" s="140" t="s">
        <v>81</v>
      </c>
      <c r="B23" s="141">
        <v>-1.7195</v>
      </c>
      <c r="C23" s="141">
        <v>-1.711469</v>
      </c>
      <c r="D23" s="141">
        <v>-1.725923</v>
      </c>
      <c r="E23" s="141">
        <v>-0.489849</v>
      </c>
      <c r="F23" s="141">
        <v>8.163229</v>
      </c>
      <c r="G23" s="141">
        <v>-0.7308105</v>
      </c>
    </row>
    <row r="24" spans="1:7" ht="12.75">
      <c r="A24" s="140" t="s">
        <v>83</v>
      </c>
      <c r="B24" s="141">
        <v>-0.8860571</v>
      </c>
      <c r="C24" s="141">
        <v>0.2130263</v>
      </c>
      <c r="D24" s="141">
        <v>-0.2047356</v>
      </c>
      <c r="E24" s="141">
        <v>1.032661</v>
      </c>
      <c r="F24" s="141">
        <v>2.239805</v>
      </c>
      <c r="G24" s="141">
        <v>-0.4218139</v>
      </c>
    </row>
    <row r="25" spans="1:7" ht="12.75">
      <c r="A25" s="140" t="s">
        <v>85</v>
      </c>
      <c r="B25" s="141">
        <v>-2.507141</v>
      </c>
      <c r="C25" s="141">
        <v>-2.482219</v>
      </c>
      <c r="D25" s="141">
        <v>-1.94282</v>
      </c>
      <c r="E25" s="141">
        <v>-2.328049</v>
      </c>
      <c r="F25" s="141">
        <v>-8.306824</v>
      </c>
      <c r="G25" s="141">
        <v>-0.9457596</v>
      </c>
    </row>
    <row r="26" spans="1:7" ht="12.75">
      <c r="A26" s="140" t="s">
        <v>87</v>
      </c>
      <c r="B26" s="141">
        <v>0.9057246</v>
      </c>
      <c r="C26" s="141">
        <v>0.2395572</v>
      </c>
      <c r="D26" s="141">
        <v>-0.1354303</v>
      </c>
      <c r="E26" s="141">
        <v>-0.08497557</v>
      </c>
      <c r="F26" s="141">
        <v>1.151671</v>
      </c>
      <c r="G26" s="141">
        <v>0.289484</v>
      </c>
    </row>
    <row r="27" spans="1:7" ht="12.75">
      <c r="A27" s="140" t="s">
        <v>89</v>
      </c>
      <c r="B27" s="141">
        <v>-0.0541691</v>
      </c>
      <c r="C27" s="141">
        <v>0.1767456</v>
      </c>
      <c r="D27" s="141">
        <v>0.03315475</v>
      </c>
      <c r="E27" s="141">
        <v>0.1678513</v>
      </c>
      <c r="F27" s="141">
        <v>0.5329934</v>
      </c>
      <c r="G27" s="141">
        <v>-0.04640193</v>
      </c>
    </row>
    <row r="28" spans="1:7" ht="12.75">
      <c r="A28" s="140" t="s">
        <v>91</v>
      </c>
      <c r="B28" s="141">
        <v>-0.2883593</v>
      </c>
      <c r="C28" s="141">
        <v>-0.06983771</v>
      </c>
      <c r="D28" s="141">
        <v>0.04146737</v>
      </c>
      <c r="E28" s="141">
        <v>0.09225636</v>
      </c>
      <c r="F28" s="141">
        <v>0.1572903</v>
      </c>
      <c r="G28" s="141">
        <v>0.005248003</v>
      </c>
    </row>
    <row r="29" spans="1:7" ht="12.75">
      <c r="A29" s="140" t="s">
        <v>93</v>
      </c>
      <c r="B29" s="141">
        <v>0.2938536</v>
      </c>
      <c r="C29" s="141">
        <v>-0.04216846</v>
      </c>
      <c r="D29" s="141">
        <v>-0.04926518</v>
      </c>
      <c r="E29" s="141">
        <v>-0.01636376</v>
      </c>
      <c r="F29" s="141">
        <v>0.1462168</v>
      </c>
      <c r="G29" s="141">
        <v>0.103418</v>
      </c>
    </row>
    <row r="30" spans="1:7" ht="12.75">
      <c r="A30" s="140" t="s">
        <v>95</v>
      </c>
      <c r="B30" s="141">
        <v>0.03991261</v>
      </c>
      <c r="C30" s="141">
        <v>0.02669194</v>
      </c>
      <c r="D30" s="141">
        <v>0.020601</v>
      </c>
      <c r="E30" s="141">
        <v>0.009776773</v>
      </c>
      <c r="F30" s="141">
        <v>0.2316992</v>
      </c>
      <c r="G30" s="141">
        <v>0.05045838</v>
      </c>
    </row>
    <row r="31" spans="1:7" ht="12.75">
      <c r="A31" s="140" t="s">
        <v>97</v>
      </c>
      <c r="B31" s="141">
        <v>-0.005002349</v>
      </c>
      <c r="C31" s="141">
        <v>-0.00111111</v>
      </c>
      <c r="D31" s="141">
        <v>0.063155</v>
      </c>
      <c r="E31" s="141">
        <v>-0.01030019</v>
      </c>
      <c r="F31" s="141">
        <v>-0.0005764093</v>
      </c>
      <c r="G31" s="141">
        <v>0.02848854</v>
      </c>
    </row>
    <row r="32" spans="1:7" ht="12.75">
      <c r="A32" s="140" t="s">
        <v>134</v>
      </c>
      <c r="B32" s="141">
        <v>-0.1760107</v>
      </c>
      <c r="C32" s="141">
        <v>-0.1482897</v>
      </c>
      <c r="D32" s="141">
        <v>-0.1374377</v>
      </c>
      <c r="E32" s="141">
        <v>-0.02886289</v>
      </c>
      <c r="F32" s="141">
        <v>0.002067543</v>
      </c>
      <c r="G32" s="141">
        <v>0.1008481</v>
      </c>
    </row>
    <row r="33" spans="1:7" ht="12.75">
      <c r="A33" s="140" t="s">
        <v>101</v>
      </c>
      <c r="B33" s="141">
        <v>0.2051118</v>
      </c>
      <c r="C33" s="141">
        <v>0.167945</v>
      </c>
      <c r="D33" s="141">
        <v>0.1380094</v>
      </c>
      <c r="E33" s="141">
        <v>0.1710006</v>
      </c>
      <c r="F33" s="141">
        <v>0.1466817</v>
      </c>
      <c r="G33" s="141">
        <v>0.06605228</v>
      </c>
    </row>
    <row r="34" spans="1:7" ht="12.75">
      <c r="A34" s="140" t="s">
        <v>103</v>
      </c>
      <c r="B34" s="141">
        <v>-0.01839864</v>
      </c>
      <c r="C34" s="141">
        <v>-0.006531731</v>
      </c>
      <c r="D34" s="141">
        <v>0.003370004</v>
      </c>
      <c r="E34" s="141">
        <v>0.0143175</v>
      </c>
      <c r="F34" s="141">
        <v>-0.02076996</v>
      </c>
      <c r="G34" s="141">
        <v>-0.002761332</v>
      </c>
    </row>
    <row r="35" spans="1:7" ht="12.75">
      <c r="A35" s="140" t="s">
        <v>105</v>
      </c>
      <c r="B35" s="141">
        <v>-0.0004381836</v>
      </c>
      <c r="C35" s="141">
        <v>-0.001744215</v>
      </c>
      <c r="D35" s="141">
        <v>0.001984947</v>
      </c>
      <c r="E35" s="141">
        <v>-0.001457394</v>
      </c>
      <c r="F35" s="141">
        <v>-0.00253152</v>
      </c>
      <c r="G35" s="141">
        <v>0.00015458</v>
      </c>
    </row>
    <row r="36" spans="1:6" ht="12.75">
      <c r="A36" s="140" t="s">
        <v>135</v>
      </c>
      <c r="B36" s="141">
        <v>22.55554</v>
      </c>
      <c r="C36" s="141">
        <v>22.56775</v>
      </c>
      <c r="D36" s="141">
        <v>22.57996</v>
      </c>
      <c r="E36" s="141">
        <v>22.58911</v>
      </c>
      <c r="F36" s="141">
        <v>22.60742</v>
      </c>
    </row>
    <row r="37" spans="1:6" ht="12.75">
      <c r="A37" s="140" t="s">
        <v>136</v>
      </c>
      <c r="B37" s="141">
        <v>0.1897176</v>
      </c>
      <c r="C37" s="141">
        <v>0.1312256</v>
      </c>
      <c r="D37" s="141">
        <v>0.1012166</v>
      </c>
      <c r="E37" s="141">
        <v>0.0773112</v>
      </c>
      <c r="F37" s="141">
        <v>0.06256104</v>
      </c>
    </row>
    <row r="38" spans="1:7" ht="12.75">
      <c r="A38" s="140" t="s">
        <v>137</v>
      </c>
      <c r="B38" s="141">
        <v>0.001027939</v>
      </c>
      <c r="C38" s="141">
        <v>0.0009464182</v>
      </c>
      <c r="D38" s="141">
        <v>0.001133717</v>
      </c>
      <c r="E38" s="141">
        <v>0.0003309652</v>
      </c>
      <c r="F38" s="141">
        <v>0.0004025622</v>
      </c>
      <c r="G38" s="141">
        <v>0.0003880562</v>
      </c>
    </row>
    <row r="39" spans="1:7" ht="12.75">
      <c r="A39" s="140" t="s">
        <v>138</v>
      </c>
      <c r="B39" s="141">
        <v>0.001988844</v>
      </c>
      <c r="C39" s="141">
        <v>0.001667365</v>
      </c>
      <c r="D39" s="141">
        <v>0.001522194</v>
      </c>
      <c r="E39" s="141">
        <v>0.001623607</v>
      </c>
      <c r="F39" s="141">
        <v>0.001842417</v>
      </c>
      <c r="G39" s="141">
        <v>0.0008483356</v>
      </c>
    </row>
    <row r="40" spans="2:5" ht="12.75">
      <c r="B40" s="140" t="s">
        <v>139</v>
      </c>
      <c r="C40" s="140">
        <v>0.00376</v>
      </c>
      <c r="D40" s="140" t="s">
        <v>140</v>
      </c>
      <c r="E40" s="140">
        <v>3.116085</v>
      </c>
    </row>
    <row r="42" ht="12.75">
      <c r="A42" s="140" t="s">
        <v>141</v>
      </c>
    </row>
    <row r="50" spans="1:7" ht="12.75">
      <c r="A50" s="140" t="s">
        <v>142</v>
      </c>
      <c r="B50" s="140">
        <f>-0.017/(B7*B7+B22*B22)*(B21*B22+B6*B7)</f>
        <v>0.0010279394164853255</v>
      </c>
      <c r="C50" s="140">
        <f>-0.017/(C7*C7+C22*C22)*(C21*C22+C6*C7)</f>
        <v>0.0009464182094958007</v>
      </c>
      <c r="D50" s="140">
        <f>-0.017/(D7*D7+D22*D22)*(D21*D22+D6*D7)</f>
        <v>0.0011337172115939511</v>
      </c>
      <c r="E50" s="140">
        <f>-0.017/(E7*E7+E22*E22)*(E21*E22+E6*E7)</f>
        <v>0.00033096516056200815</v>
      </c>
      <c r="F50" s="140">
        <f>-0.017/(F7*F7+F22*F22)*(F21*F22+F6*F7)</f>
        <v>0.00040256216750992295</v>
      </c>
      <c r="G50" s="140">
        <f>(B50*B$4+C50*C$4+D50*D$4+E50*E$4+F50*F$4)/SUM(B$4:F$4)</f>
        <v>0.0007824994144019502</v>
      </c>
    </row>
    <row r="51" spans="1:7" ht="12.75">
      <c r="A51" s="140" t="s">
        <v>143</v>
      </c>
      <c r="B51" s="140">
        <f>-0.017/(B7*B7+B22*B22)*(B21*B7-B6*B22)</f>
        <v>0.00198884283328827</v>
      </c>
      <c r="C51" s="140">
        <f>-0.017/(C7*C7+C22*C22)*(C21*C7-C6*C22)</f>
        <v>0.001667365018220442</v>
      </c>
      <c r="D51" s="140">
        <f>-0.017/(D7*D7+D22*D22)*(D21*D7-D6*D22)</f>
        <v>0.0015221935357306983</v>
      </c>
      <c r="E51" s="140">
        <f>-0.017/(E7*E7+E22*E22)*(E21*E7-E6*E22)</f>
        <v>0.0016236070998636362</v>
      </c>
      <c r="F51" s="140">
        <f>-0.017/(F7*F7+F22*F22)*(F21*F7-F6*F22)</f>
        <v>0.001842416284269142</v>
      </c>
      <c r="G51" s="140">
        <f>(B51*B$4+C51*C$4+D51*D$4+E51*E$4+F51*F$4)/SUM(B$4:F$4)</f>
        <v>0.0016917156682260772</v>
      </c>
    </row>
    <row r="58" ht="12.75">
      <c r="A58" s="140" t="s">
        <v>145</v>
      </c>
    </row>
    <row r="60" spans="2:6" ht="12.75">
      <c r="B60" s="140" t="s">
        <v>73</v>
      </c>
      <c r="C60" s="140" t="s">
        <v>74</v>
      </c>
      <c r="D60" s="140" t="s">
        <v>75</v>
      </c>
      <c r="E60" s="140" t="s">
        <v>76</v>
      </c>
      <c r="F60" s="140" t="s">
        <v>77</v>
      </c>
    </row>
    <row r="61" spans="1:6" ht="12.75">
      <c r="A61" s="140" t="s">
        <v>147</v>
      </c>
      <c r="B61" s="140">
        <f>B6+(1/0.017)*(B7*B50-B22*B51)</f>
        <v>0</v>
      </c>
      <c r="C61" s="140">
        <f>C6+(1/0.017)*(C7*C50-C22*C51)</f>
        <v>0</v>
      </c>
      <c r="D61" s="140">
        <f>D6+(1/0.017)*(D7*D50-D22*D51)</f>
        <v>0</v>
      </c>
      <c r="E61" s="140">
        <f>E6+(1/0.017)*(E7*E50-E22*E51)</f>
        <v>0</v>
      </c>
      <c r="F61" s="140">
        <f>F6+(1/0.017)*(F7*F50-F22*F51)</f>
        <v>0</v>
      </c>
    </row>
    <row r="62" spans="1:6" ht="12.75">
      <c r="A62" s="140" t="s">
        <v>150</v>
      </c>
      <c r="B62" s="140">
        <f>B7+(2/0.017)*(B8*B50-B23*B51)</f>
        <v>10000.218708332253</v>
      </c>
      <c r="C62" s="140">
        <f>C7+(2/0.017)*(C8*C50-C23*C51)</f>
        <v>10000.508641170361</v>
      </c>
      <c r="D62" s="140">
        <f>D7+(2/0.017)*(D8*D50-D23*D51)</f>
        <v>10000.551023094524</v>
      </c>
      <c r="E62" s="140">
        <f>E7+(2/0.017)*(E8*E50-E23*E51)</f>
        <v>10000.142025653478</v>
      </c>
      <c r="F62" s="140">
        <f>F7+(2/0.017)*(F8*F50-F23*F51)</f>
        <v>9998.173964974914</v>
      </c>
    </row>
    <row r="63" spans="1:6" ht="12.75">
      <c r="A63" s="140" t="s">
        <v>151</v>
      </c>
      <c r="B63" s="140">
        <f>B8+(3/0.017)*(B9*B50-B24*B51)</f>
        <v>-1.2639132208919484</v>
      </c>
      <c r="C63" s="140">
        <f>C8+(3/0.017)*(C9*C50-C24*C51)</f>
        <v>1.4840777684065263</v>
      </c>
      <c r="D63" s="140">
        <f>D8+(3/0.017)*(D9*D50-D24*D51)</f>
        <v>1.90350624753416</v>
      </c>
      <c r="E63" s="140">
        <f>E8+(3/0.017)*(E9*E50-E24*E51)</f>
        <v>0.9366486773635183</v>
      </c>
      <c r="F63" s="140">
        <f>F8+(3/0.017)*(F9*F50-F24*F51)</f>
        <v>-2.1543052094802566</v>
      </c>
    </row>
    <row r="64" spans="1:6" ht="12.75">
      <c r="A64" s="140" t="s">
        <v>152</v>
      </c>
      <c r="B64" s="140">
        <f>B9+(4/0.017)*(B10*B50-B25*B51)</f>
        <v>0.8237051504949906</v>
      </c>
      <c r="C64" s="140">
        <f>C9+(4/0.017)*(C10*C50-C25*C51)</f>
        <v>0.6441088814171491</v>
      </c>
      <c r="D64" s="140">
        <f>D9+(4/0.017)*(D10*D50-D25*D51)</f>
        <v>0.4382613918439263</v>
      </c>
      <c r="E64" s="140">
        <f>E9+(4/0.017)*(E10*E50-E25*E51)</f>
        <v>0.6900098480658636</v>
      </c>
      <c r="F64" s="140">
        <f>F9+(4/0.017)*(F10*F50-F25*F51)</f>
        <v>0.18558829815021394</v>
      </c>
    </row>
    <row r="65" spans="1:6" ht="12.75">
      <c r="A65" s="140" t="s">
        <v>153</v>
      </c>
      <c r="B65" s="140">
        <f>B10+(5/0.017)*(B11*B50-B26*B51)</f>
        <v>0.3813365151888196</v>
      </c>
      <c r="C65" s="140">
        <f>C10+(5/0.017)*(C11*C50-C26*C51)</f>
        <v>-0.039116762052085585</v>
      </c>
      <c r="D65" s="140">
        <f>D10+(5/0.017)*(D11*D50-D26*D51)</f>
        <v>-0.12938644003547717</v>
      </c>
      <c r="E65" s="140">
        <f>E10+(5/0.017)*(E11*E50-E26*E51)</f>
        <v>0.5890620371037162</v>
      </c>
      <c r="F65" s="140">
        <f>F10+(5/0.017)*(F11*F50-F26*F51)</f>
        <v>-0.6151100184337839</v>
      </c>
    </row>
    <row r="66" spans="1:6" ht="12.75">
      <c r="A66" s="140" t="s">
        <v>154</v>
      </c>
      <c r="B66" s="140">
        <f>B11+(6/0.017)*(B12*B50-B27*B51)</f>
        <v>3.4642384213172486</v>
      </c>
      <c r="C66" s="140">
        <f>C11+(6/0.017)*(C12*C50-C27*C51)</f>
        <v>4.90713606534351</v>
      </c>
      <c r="D66" s="140">
        <f>D11+(6/0.017)*(D12*D50-D27*D51)</f>
        <v>4.306574770315792</v>
      </c>
      <c r="E66" s="140">
        <f>E11+(6/0.017)*(E12*E50-E27*E51)</f>
        <v>4.748921925161929</v>
      </c>
      <c r="F66" s="140">
        <f>F11+(6/0.017)*(F12*F50-F27*F51)</f>
        <v>14.773552496277341</v>
      </c>
    </row>
    <row r="67" spans="1:6" ht="12.75">
      <c r="A67" s="140" t="s">
        <v>155</v>
      </c>
      <c r="B67" s="140">
        <f>B12+(7/0.017)*(B13*B50-B28*B51)</f>
        <v>-0.021530521766872035</v>
      </c>
      <c r="C67" s="140">
        <f>C12+(7/0.017)*(C13*C50-C28*C51)</f>
        <v>0.12822585402468387</v>
      </c>
      <c r="D67" s="140">
        <f>D12+(7/0.017)*(D13*D50-D28*D51)</f>
        <v>0.1893988917682874</v>
      </c>
      <c r="E67" s="140">
        <f>E12+(7/0.017)*(E13*E50-E28*E51)</f>
        <v>0.12497340855032797</v>
      </c>
      <c r="F67" s="140">
        <f>F12+(7/0.017)*(F13*F50-F28*F51)</f>
        <v>-0.1464545787020117</v>
      </c>
    </row>
    <row r="68" spans="1:6" ht="12.75">
      <c r="A68" s="140" t="s">
        <v>156</v>
      </c>
      <c r="B68" s="140">
        <f>B13+(8/0.017)*(B14*B50-B29*B51)</f>
        <v>-0.058151725898312204</v>
      </c>
      <c r="C68" s="140">
        <f>C13+(8/0.017)*(C14*C50-C29*C51)</f>
        <v>0.13872141197221471</v>
      </c>
      <c r="D68" s="140">
        <f>D13+(8/0.017)*(D14*D50-D29*D51)</f>
        <v>0.22207879337703235</v>
      </c>
      <c r="E68" s="140">
        <f>E13+(8/0.017)*(E14*E50-E29*E51)</f>
        <v>-0.02484498154327843</v>
      </c>
      <c r="F68" s="140">
        <f>F13+(8/0.017)*(F14*F50-F29*F51)</f>
        <v>-0.13187140453766433</v>
      </c>
    </row>
    <row r="69" spans="1:6" ht="12.75">
      <c r="A69" s="140" t="s">
        <v>157</v>
      </c>
      <c r="B69" s="140">
        <f>B14+(9/0.017)*(B15*B50-B30*B51)</f>
        <v>0.04088188884964708</v>
      </c>
      <c r="C69" s="140">
        <f>C14+(9/0.017)*(C15*C50-C30*C51)</f>
        <v>0.015277852509089123</v>
      </c>
      <c r="D69" s="140">
        <f>D14+(9/0.017)*(D15*D50-D30*D51)</f>
        <v>0.035557768446180346</v>
      </c>
      <c r="E69" s="140">
        <f>E14+(9/0.017)*(E15*E50-E30*E51)</f>
        <v>0.03638532561912888</v>
      </c>
      <c r="F69" s="140">
        <f>F14+(9/0.017)*(F15*F50-F30*F51)</f>
        <v>-0.016018858807583136</v>
      </c>
    </row>
    <row r="70" spans="1:6" ht="12.75">
      <c r="A70" s="140" t="s">
        <v>158</v>
      </c>
      <c r="B70" s="140">
        <f>B15+(10/0.017)*(B16*B50-B31*B51)</f>
        <v>-0.3996837913388772</v>
      </c>
      <c r="C70" s="140">
        <f>C15+(10/0.017)*(C16*C50-C31*C51)</f>
        <v>-0.028036456323480344</v>
      </c>
      <c r="D70" s="140">
        <f>D15+(10/0.017)*(D16*D50-D31*D51)</f>
        <v>-0.06320741333203984</v>
      </c>
      <c r="E70" s="140">
        <f>E15+(10/0.017)*(E16*E50-E31*E51)</f>
        <v>0.07703438889045142</v>
      </c>
      <c r="F70" s="140">
        <f>F15+(10/0.017)*(F16*F50-F31*F51)</f>
        <v>-0.22840219417034416</v>
      </c>
    </row>
    <row r="71" spans="1:6" ht="12.75">
      <c r="A71" s="140" t="s">
        <v>159</v>
      </c>
      <c r="B71" s="140">
        <f>B16+(11/0.017)*(B17*B50-B32*B51)</f>
        <v>0.21668490544771313</v>
      </c>
      <c r="C71" s="140">
        <f>C16+(11/0.017)*(C17*C50-C32*C51)</f>
        <v>0.15282623095568193</v>
      </c>
      <c r="D71" s="140">
        <f>D16+(11/0.017)*(D17*D50-D32*D51)</f>
        <v>0.14677690823311926</v>
      </c>
      <c r="E71" s="140">
        <f>E16+(11/0.017)*(E17*E50-E32*E51)</f>
        <v>0.06790947396039491</v>
      </c>
      <c r="F71" s="140">
        <f>F16+(11/0.017)*(F17*F50-F32*F51)</f>
        <v>0.022624954746320602</v>
      </c>
    </row>
    <row r="72" spans="1:6" ht="12.75">
      <c r="A72" s="140" t="s">
        <v>160</v>
      </c>
      <c r="B72" s="140">
        <f>B17+(12/0.017)*(B18*B50-B33*B51)</f>
        <v>-0.09553054057917457</v>
      </c>
      <c r="C72" s="140">
        <f>C17+(12/0.017)*(C18*C50-C33*C51)</f>
        <v>-0.053609809189639424</v>
      </c>
      <c r="D72" s="140">
        <f>D17+(12/0.017)*(D18*D50-D33*D51)</f>
        <v>-0.022831056854628606</v>
      </c>
      <c r="E72" s="140">
        <f>E17+(12/0.017)*(E18*E50-E33*E51)</f>
        <v>-0.058872653787249624</v>
      </c>
      <c r="F72" s="140">
        <f>F17+(12/0.017)*(F18*F50-F33*F51)</f>
        <v>-0.07766411986769134</v>
      </c>
    </row>
    <row r="73" spans="1:6" ht="12.75">
      <c r="A73" s="140" t="s">
        <v>161</v>
      </c>
      <c r="B73" s="140">
        <f>B18+(13/0.017)*(B19*B50-B34*B51)</f>
        <v>-0.024361898274087898</v>
      </c>
      <c r="C73" s="140">
        <f>C18+(13/0.017)*(C19*C50-C34*C51)</f>
        <v>-0.03708648179443978</v>
      </c>
      <c r="D73" s="140">
        <f>D18+(13/0.017)*(D19*D50-D34*D51)</f>
        <v>-0.04156862774639475</v>
      </c>
      <c r="E73" s="140">
        <f>E18+(13/0.017)*(E19*E50-E34*E51)</f>
        <v>-0.05216166548675341</v>
      </c>
      <c r="F73" s="140">
        <f>F18+(13/0.017)*(F19*F50-F34*F51)</f>
        <v>-0.027624512517361925</v>
      </c>
    </row>
    <row r="74" spans="1:6" ht="12.75">
      <c r="A74" s="140" t="s">
        <v>162</v>
      </c>
      <c r="B74" s="140">
        <f>B19+(14/0.017)*(B20*B50-B35*B51)</f>
        <v>-0.18735563623179768</v>
      </c>
      <c r="C74" s="140">
        <f>C19+(14/0.017)*(C20*C50-C35*C51)</f>
        <v>-0.19080458474179265</v>
      </c>
      <c r="D74" s="140">
        <f>D19+(14/0.017)*(D20*D50-D35*D51)</f>
        <v>-0.18119851378548246</v>
      </c>
      <c r="E74" s="140">
        <f>E19+(14/0.017)*(E20*E50-E35*E51)</f>
        <v>-0.1882416061429071</v>
      </c>
      <c r="F74" s="140">
        <f>F19+(14/0.017)*(F20*F50-F35*F51)</f>
        <v>-0.14218603933261723</v>
      </c>
    </row>
    <row r="75" spans="1:6" ht="12.75">
      <c r="A75" s="140" t="s">
        <v>163</v>
      </c>
      <c r="B75" s="141">
        <f>B20</f>
        <v>-0.003558757</v>
      </c>
      <c r="C75" s="141">
        <f>C20</f>
        <v>-0.001327565</v>
      </c>
      <c r="D75" s="141">
        <f>D20</f>
        <v>0.0003637966</v>
      </c>
      <c r="E75" s="141">
        <f>E20</f>
        <v>0.000175116</v>
      </c>
      <c r="F75" s="141">
        <f>F20</f>
        <v>0.004108707</v>
      </c>
    </row>
    <row r="78" ht="12.75">
      <c r="A78" s="140" t="s">
        <v>145</v>
      </c>
    </row>
    <row r="80" spans="2:6" ht="12.75">
      <c r="B80" s="140" t="s">
        <v>73</v>
      </c>
      <c r="C80" s="140" t="s">
        <v>74</v>
      </c>
      <c r="D80" s="140" t="s">
        <v>75</v>
      </c>
      <c r="E80" s="140" t="s">
        <v>76</v>
      </c>
      <c r="F80" s="140" t="s">
        <v>77</v>
      </c>
    </row>
    <row r="81" spans="1:6" ht="12.75">
      <c r="A81" s="140" t="s">
        <v>164</v>
      </c>
      <c r="B81" s="140">
        <f>B21+(1/0.017)*(B7*B51+B22*B50)</f>
        <v>0</v>
      </c>
      <c r="C81" s="140">
        <f>C21+(1/0.017)*(C7*C51+C22*C50)</f>
        <v>0</v>
      </c>
      <c r="D81" s="140">
        <f>D21+(1/0.017)*(D7*D51+D22*D50)</f>
        <v>0</v>
      </c>
      <c r="E81" s="140">
        <f>E21+(1/0.017)*(E7*E51+E22*E50)</f>
        <v>0</v>
      </c>
      <c r="F81" s="140">
        <f>F21+(1/0.017)*(F7*F51+F22*F50)</f>
        <v>0</v>
      </c>
    </row>
    <row r="82" spans="1:6" ht="12.75">
      <c r="A82" s="140" t="s">
        <v>165</v>
      </c>
      <c r="B82" s="140">
        <f>B22+(2/0.017)*(B8*B51+B23*B50)</f>
        <v>138.77638292975152</v>
      </c>
      <c r="C82" s="140">
        <f>C22+(2/0.017)*(C8*C51+C23*C50)</f>
        <v>77.04996068164813</v>
      </c>
      <c r="D82" s="140">
        <f>D22+(2/0.017)*(D8*D51+D23*D50)</f>
        <v>-6.187660779371015</v>
      </c>
      <c r="E82" s="140">
        <f>E22+(2/0.017)*(E8*E51+E23*E50)</f>
        <v>-81.45671256853528</v>
      </c>
      <c r="F82" s="140">
        <f>F22+(2/0.017)*(F8*F51+F23*F50)</f>
        <v>-131.38720091755926</v>
      </c>
    </row>
    <row r="83" spans="1:6" ht="12.75">
      <c r="A83" s="140" t="s">
        <v>166</v>
      </c>
      <c r="B83" s="140">
        <f>B23+(3/0.017)*(B9*B51+B24*B50)</f>
        <v>-1.9895910166883244</v>
      </c>
      <c r="C83" s="140">
        <f>C23+(3/0.017)*(C9*C51+C24*C50)</f>
        <v>-1.686921143102167</v>
      </c>
      <c r="D83" s="140">
        <f>D23+(3/0.017)*(D9*D51+D24*D50)</f>
        <v>-1.7204835280066342</v>
      </c>
      <c r="E83" s="140">
        <f>E23+(3/0.017)*(E9*E51+E24*E50)</f>
        <v>-0.48842070348026306</v>
      </c>
      <c r="F83" s="140">
        <f>F23+(3/0.017)*(F9*F51+F24*F50)</f>
        <v>7.266722681246766</v>
      </c>
    </row>
    <row r="84" spans="1:6" ht="12.75">
      <c r="A84" s="140" t="s">
        <v>167</v>
      </c>
      <c r="B84" s="140">
        <f>B24+(4/0.017)*(B10*B51+B25*B50)</f>
        <v>-1.565888405225607</v>
      </c>
      <c r="C84" s="140">
        <f>C24+(4/0.017)*(C10*C51+C25*C50)</f>
        <v>-0.8545698650157555</v>
      </c>
      <c r="D84" s="140">
        <f>D24+(4/0.017)*(D10*D51+D25*D50)</f>
        <v>-1.3007687915216657</v>
      </c>
      <c r="E84" s="140">
        <f>E24+(4/0.017)*(E10*E51+E25*E50)</f>
        <v>0.8815599016789981</v>
      </c>
      <c r="F84" s="140">
        <f>F24+(4/0.017)*(F10*F51+F25*F50)</f>
        <v>0.6806487591073036</v>
      </c>
    </row>
    <row r="85" spans="1:6" ht="12.75">
      <c r="A85" s="140" t="s">
        <v>168</v>
      </c>
      <c r="B85" s="140">
        <f>B25+(5/0.017)*(B11*B51+B26*B50)</f>
        <v>-0.1668295739646437</v>
      </c>
      <c r="C85" s="140">
        <f>C25+(5/0.017)*(C11*C51+C26*C50)</f>
        <v>0.03446439110102295</v>
      </c>
      <c r="D85" s="140">
        <f>D25+(5/0.017)*(D11*D51+D26*D50)</f>
        <v>-0.07719648868166917</v>
      </c>
      <c r="E85" s="140">
        <f>E25+(5/0.017)*(E11*E51+E26*E50)</f>
        <v>-0.03336444587495002</v>
      </c>
      <c r="F85" s="140">
        <f>F25+(5/0.017)*(F11*F51+F26*F50)</f>
        <v>0.024342107194399887</v>
      </c>
    </row>
    <row r="86" spans="1:6" ht="12.75">
      <c r="A86" s="140" t="s">
        <v>169</v>
      </c>
      <c r="B86" s="140">
        <f>B26+(6/0.017)*(B12*B51+B27*B50)</f>
        <v>0.6800031316412742</v>
      </c>
      <c r="C86" s="140">
        <f>C26+(6/0.017)*(C12*C51+C27*C50)</f>
        <v>0.3254441466676384</v>
      </c>
      <c r="D86" s="140">
        <f>D26+(6/0.017)*(D12*D51+D27*D50)</f>
        <v>-0.04640046754507664</v>
      </c>
      <c r="E86" s="140">
        <f>E26+(6/0.017)*(E12*E51+E27*E50)</f>
        <v>0.04491121125465136</v>
      </c>
      <c r="F86" s="140">
        <f>F26+(6/0.017)*(F12*F51+F27*F50)</f>
        <v>1.2155875938026766</v>
      </c>
    </row>
    <row r="87" spans="1:6" ht="12.75">
      <c r="A87" s="140" t="s">
        <v>170</v>
      </c>
      <c r="B87" s="140">
        <f>B27+(7/0.017)*(B13*B51+B28*B50)</f>
        <v>-0.10678250951916327</v>
      </c>
      <c r="C87" s="140">
        <f>C27+(7/0.017)*(C13*C51+C28*C50)</f>
        <v>0.21058257227895108</v>
      </c>
      <c r="D87" s="140">
        <f>D27+(7/0.017)*(D13*D51+D28*D50)</f>
        <v>0.15236325851971294</v>
      </c>
      <c r="E87" s="140">
        <f>E27+(7/0.017)*(E13*E51+E28*E50)</f>
        <v>0.1519860484722705</v>
      </c>
      <c r="F87" s="140">
        <f>F27+(7/0.017)*(F13*F51+F28*F50)</f>
        <v>0.5180430516516927</v>
      </c>
    </row>
    <row r="88" spans="1:6" ht="12.75">
      <c r="A88" s="140" t="s">
        <v>171</v>
      </c>
      <c r="B88" s="140">
        <f>B28+(8/0.017)*(B14*B51+B29*B50)</f>
        <v>0.10933534664401162</v>
      </c>
      <c r="C88" s="140">
        <f>C28+(8/0.017)*(C14*C51+C29*C50)</f>
        <v>-0.05918145844274349</v>
      </c>
      <c r="D88" s="140">
        <f>D28+(8/0.017)*(D14*D51+D29*D50)</f>
        <v>0.05208415027995881</v>
      </c>
      <c r="E88" s="140">
        <f>E28+(8/0.017)*(E14*E51+E29*E50)</f>
        <v>0.11516514257727073</v>
      </c>
      <c r="F88" s="140">
        <f>F28+(8/0.017)*(F14*F51+F29*F50)</f>
        <v>0.40913743126246027</v>
      </c>
    </row>
    <row r="89" spans="1:6" ht="12.75">
      <c r="A89" s="140" t="s">
        <v>172</v>
      </c>
      <c r="B89" s="140">
        <f>B29+(9/0.017)*(B15*B51+B30*B50)</f>
        <v>-0.05229705737062018</v>
      </c>
      <c r="C89" s="140">
        <f>C29+(9/0.017)*(C15*C51+C30*C50)</f>
        <v>-0.026463728009657267</v>
      </c>
      <c r="D89" s="140">
        <f>D29+(9/0.017)*(D15*D51+D30*D50)</f>
        <v>-0.036033052940492194</v>
      </c>
      <c r="E89" s="140">
        <f>E29+(9/0.017)*(E15*E51+E30*E50)</f>
        <v>0.041617355380181076</v>
      </c>
      <c r="F89" s="140">
        <f>F29+(9/0.017)*(F15*F51+F30*F50)</f>
        <v>-0.026588948073931168</v>
      </c>
    </row>
    <row r="90" spans="1:6" ht="12.75">
      <c r="A90" s="140" t="s">
        <v>173</v>
      </c>
      <c r="B90" s="140">
        <f>B30+(10/0.017)*(B16*B51+B31*B50)</f>
        <v>-0.07175635147528694</v>
      </c>
      <c r="C90" s="140">
        <f>C30+(10/0.017)*(C16*C51+C31*C50)</f>
        <v>-0.029892191380487525</v>
      </c>
      <c r="D90" s="140">
        <f>D30+(10/0.017)*(D16*D51+D31*D50)</f>
        <v>0.05233420801811971</v>
      </c>
      <c r="E90" s="140">
        <f>E30+(10/0.017)*(E16*E51+E31*E50)</f>
        <v>0.016284481175671543</v>
      </c>
      <c r="F90" s="140">
        <f>F30+(10/0.017)*(F16*F51+F31*F50)</f>
        <v>0.2259022499926747</v>
      </c>
    </row>
    <row r="91" spans="1:6" ht="12.75">
      <c r="A91" s="140" t="s">
        <v>174</v>
      </c>
      <c r="B91" s="140">
        <f>B31+(11/0.017)*(B17*B51+B32*B50)</f>
        <v>0.03859614260117657</v>
      </c>
      <c r="C91" s="140">
        <f>C31+(11/0.017)*(C17*C51+C32*C50)</f>
        <v>-0.004010128379654156</v>
      </c>
      <c r="D91" s="140">
        <f>D31+(11/0.017)*(D17*D51+D32*D50)</f>
        <v>-0.006778693507776143</v>
      </c>
      <c r="E91" s="140">
        <f>E31+(11/0.017)*(E17*E51+E32*E50)</f>
        <v>0.1241813233396631</v>
      </c>
      <c r="F91" s="140">
        <f>F31+(11/0.017)*(F17*F51+F32*F50)</f>
        <v>0.13869498795607815</v>
      </c>
    </row>
    <row r="92" spans="1:6" ht="12.75">
      <c r="A92" s="140" t="s">
        <v>175</v>
      </c>
      <c r="B92" s="140">
        <f>B32+(12/0.017)*(B18*B51+B33*B50)</f>
        <v>0.10355912477824461</v>
      </c>
      <c r="C92" s="140">
        <f>C32+(12/0.017)*(C18*C51+C33*C50)</f>
        <v>0.07414329850907192</v>
      </c>
      <c r="D92" s="140">
        <f>D32+(12/0.017)*(D18*D51+D33*D50)</f>
        <v>0.09934924445527363</v>
      </c>
      <c r="E92" s="140">
        <f>E32+(12/0.017)*(E18*E51+E33*E50)</f>
        <v>0.026859224988951106</v>
      </c>
      <c r="F92" s="140">
        <f>F32+(12/0.017)*(F18*F51+F33*F50)</f>
        <v>0.02877336327539766</v>
      </c>
    </row>
    <row r="93" spans="1:6" ht="12.75">
      <c r="A93" s="140" t="s">
        <v>176</v>
      </c>
      <c r="B93" s="140">
        <f>B33+(13/0.017)*(B19*B51+B34*B50)</f>
        <v>-0.09080592614073191</v>
      </c>
      <c r="C93" s="140">
        <f>C33+(13/0.017)*(C19*C51+C34*C50)</f>
        <v>-0.08180089146593225</v>
      </c>
      <c r="D93" s="140">
        <f>D33+(13/0.017)*(D19*D51+D34*D50)</f>
        <v>-0.06748845850580806</v>
      </c>
      <c r="E93" s="140">
        <f>E33+(13/0.017)*(E19*E51+E34*E50)</f>
        <v>-0.06157182700633257</v>
      </c>
      <c r="F93" s="140">
        <f>F33+(13/0.017)*(F19*F51+F34*F50)</f>
        <v>-0.06736977118748502</v>
      </c>
    </row>
    <row r="94" spans="1:6" ht="12.75">
      <c r="A94" s="140" t="s">
        <v>177</v>
      </c>
      <c r="B94" s="140">
        <f>B34+(14/0.017)*(B20*B51+B35*B50)</f>
        <v>-0.024598362569733332</v>
      </c>
      <c r="C94" s="140">
        <f>C34+(14/0.017)*(C20*C51+C35*C50)</f>
        <v>-0.00971408934633256</v>
      </c>
      <c r="D94" s="140">
        <f>D34+(14/0.017)*(D20*D51+D35*D50)</f>
        <v>0.0056792936324586</v>
      </c>
      <c r="E94" s="140">
        <f>E34+(14/0.017)*(E20*E51+E35*E50)</f>
        <v>0.014154418893154505</v>
      </c>
      <c r="F94" s="140">
        <f>F34+(14/0.017)*(F20*F51+F35*F50)</f>
        <v>-0.015375138642285735</v>
      </c>
    </row>
    <row r="95" spans="1:6" ht="12.75">
      <c r="A95" s="140" t="s">
        <v>178</v>
      </c>
      <c r="B95" s="141">
        <f>B35</f>
        <v>-0.0004381836</v>
      </c>
      <c r="C95" s="141">
        <f>C35</f>
        <v>-0.001744215</v>
      </c>
      <c r="D95" s="141">
        <f>D35</f>
        <v>0.001984947</v>
      </c>
      <c r="E95" s="141">
        <f>E35</f>
        <v>-0.001457394</v>
      </c>
      <c r="F95" s="141">
        <f>F35</f>
        <v>-0.00253152</v>
      </c>
    </row>
    <row r="98" ht="12.75">
      <c r="A98" s="140" t="s">
        <v>146</v>
      </c>
    </row>
    <row r="100" spans="2:11" ht="12.75">
      <c r="B100" s="140" t="s">
        <v>73</v>
      </c>
      <c r="C100" s="140" t="s">
        <v>74</v>
      </c>
      <c r="D100" s="140" t="s">
        <v>75</v>
      </c>
      <c r="E100" s="140" t="s">
        <v>76</v>
      </c>
      <c r="F100" s="140" t="s">
        <v>77</v>
      </c>
      <c r="G100" s="140" t="s">
        <v>148</v>
      </c>
      <c r="H100" s="140" t="s">
        <v>149</v>
      </c>
      <c r="I100" s="140" t="s">
        <v>144</v>
      </c>
      <c r="K100" s="140" t="s">
        <v>179</v>
      </c>
    </row>
    <row r="101" spans="1:9" ht="12.75">
      <c r="A101" s="140" t="s">
        <v>147</v>
      </c>
      <c r="B101" s="140">
        <f>B61*10000/B62</f>
        <v>0</v>
      </c>
      <c r="C101" s="140">
        <f>C61*10000/C62</f>
        <v>0</v>
      </c>
      <c r="D101" s="140">
        <f>D61*10000/D62</f>
        <v>0</v>
      </c>
      <c r="E101" s="140">
        <f>E61*10000/E62</f>
        <v>0</v>
      </c>
      <c r="F101" s="140">
        <f>F61*10000/F62</f>
        <v>0</v>
      </c>
      <c r="G101" s="140">
        <f>AVERAGE(C101:E101)</f>
        <v>0</v>
      </c>
      <c r="H101" s="140">
        <f>STDEV(C101:E101)</f>
        <v>0</v>
      </c>
      <c r="I101" s="140">
        <f>(B101*B4+C101*C4+D101*D4+E101*E4+F101*F4)/SUM(B4:F4)</f>
        <v>0</v>
      </c>
    </row>
    <row r="102" spans="1:9" ht="12.75">
      <c r="A102" s="140" t="s">
        <v>150</v>
      </c>
      <c r="B102" s="140">
        <f>B62*10000/B62</f>
        <v>10000</v>
      </c>
      <c r="C102" s="140">
        <f>C62*10000/C62</f>
        <v>10000</v>
      </c>
      <c r="D102" s="140">
        <f>D62*10000/D62</f>
        <v>10000</v>
      </c>
      <c r="E102" s="140">
        <f>E62*10000/E62</f>
        <v>10000</v>
      </c>
      <c r="F102" s="140">
        <f>F62*10000/F62</f>
        <v>10000</v>
      </c>
      <c r="G102" s="140">
        <f>AVERAGE(C102:E102)</f>
        <v>10000</v>
      </c>
      <c r="H102" s="140">
        <f>STDEV(C102:E102)</f>
        <v>0</v>
      </c>
      <c r="I102" s="140">
        <f>(B102*B4+C102*C4+D102*D4+E102*E4+F102*F4)/SUM(B4:F4)</f>
        <v>10000.000000000002</v>
      </c>
    </row>
    <row r="103" spans="1:11" ht="12.75">
      <c r="A103" s="140" t="s">
        <v>151</v>
      </c>
      <c r="B103" s="140">
        <f>B63*10000/B62</f>
        <v>-1.2638855786612415</v>
      </c>
      <c r="C103" s="140">
        <f>C63*10000/C62</f>
        <v>1.4840022859405722</v>
      </c>
      <c r="D103" s="140">
        <f>D63*10000/D62</f>
        <v>1.903401365723094</v>
      </c>
      <c r="E103" s="140">
        <f>E63*10000/E62</f>
        <v>0.9366353747384014</v>
      </c>
      <c r="F103" s="140">
        <f>F63*10000/F62</f>
        <v>-2.1546986650033366</v>
      </c>
      <c r="G103" s="140">
        <f>AVERAGE(C103:E103)</f>
        <v>1.4413463421340225</v>
      </c>
      <c r="H103" s="140">
        <f>STDEV(C103:E103)</f>
        <v>0.4847924994135895</v>
      </c>
      <c r="I103" s="140">
        <f>(B103*B4+C103*C4+D103*D4+E103*E4+F103*F4)/SUM(B4:F4)</f>
        <v>0.5701282356724257</v>
      </c>
      <c r="K103" s="140">
        <f>(LN(H103)+LN(H123))/2-LN(K114*K115^3)</f>
        <v>-4.417624254140504</v>
      </c>
    </row>
    <row r="104" spans="1:11" ht="12.75">
      <c r="A104" s="140" t="s">
        <v>152</v>
      </c>
      <c r="B104" s="140">
        <f>B64*10000/B62</f>
        <v>0.8236871357710144</v>
      </c>
      <c r="C104" s="140">
        <f>C64*10000/C62</f>
        <v>0.6440761210539475</v>
      </c>
      <c r="D104" s="140">
        <f>D64*10000/D62</f>
        <v>0.4382372439596961</v>
      </c>
      <c r="E104" s="140">
        <f>E64*10000/E62</f>
        <v>0.6900000482950878</v>
      </c>
      <c r="F104" s="140">
        <f>F64*10000/F62</f>
        <v>0.18562219341287445</v>
      </c>
      <c r="G104" s="140">
        <f>AVERAGE(C104:E104)</f>
        <v>0.5907711377695771</v>
      </c>
      <c r="H104" s="140">
        <f>STDEV(C104:E104)</f>
        <v>0.13407905632094658</v>
      </c>
      <c r="I104" s="140">
        <f>(B104*B4+C104*C4+D104*D4+E104*E4+F104*F4)/SUM(B4:F4)</f>
        <v>0.5702506402187817</v>
      </c>
      <c r="K104" s="140">
        <f>(LN(H104)+LN(H124))/2-LN(K114*K115^4)</f>
        <v>-4.220755845302431</v>
      </c>
    </row>
    <row r="105" spans="1:11" ht="12.75">
      <c r="A105" s="140" t="s">
        <v>153</v>
      </c>
      <c r="B105" s="140">
        <f>B65*10000/B62</f>
        <v>0.38132817522389517</v>
      </c>
      <c r="C105" s="140">
        <f>C65*10000/C62</f>
        <v>-0.03911477251371861</v>
      </c>
      <c r="D105" s="140">
        <f>D65*10000/D62</f>
        <v>-0.1293793109366492</v>
      </c>
      <c r="E105" s="140">
        <f>E65*10000/E62</f>
        <v>0.58905367103046</v>
      </c>
      <c r="F105" s="140">
        <f>F65*10000/F62</f>
        <v>-0.6152223601915765</v>
      </c>
      <c r="G105" s="140">
        <f>AVERAGE(C105:E105)</f>
        <v>0.14018652919336408</v>
      </c>
      <c r="H105" s="140">
        <f>STDEV(C105:E105)</f>
        <v>0.3913415451877412</v>
      </c>
      <c r="I105" s="140">
        <f>(B105*B4+C105*C4+D105*D4+E105*E4+F105*F4)/SUM(B4:F4)</f>
        <v>0.07401952703419393</v>
      </c>
      <c r="K105" s="140">
        <f>(LN(H105)+LN(H125))/2-LN(K114*K115^5)</f>
        <v>-4.603936662036989</v>
      </c>
    </row>
    <row r="106" spans="1:11" ht="12.75">
      <c r="A106" s="140" t="s">
        <v>154</v>
      </c>
      <c r="B106" s="140">
        <f>B66*10000/B62</f>
        <v>3.464162657193508</v>
      </c>
      <c r="C106" s="140">
        <f>C66*10000/C62</f>
        <v>4.906886480895262</v>
      </c>
      <c r="D106" s="140">
        <f>D66*10000/D62</f>
        <v>4.306337481175298</v>
      </c>
      <c r="E106" s="140">
        <f>E66*10000/E62</f>
        <v>4.74885447924586</v>
      </c>
      <c r="F106" s="140">
        <f>F66*10000/F62</f>
        <v>14.776250691407537</v>
      </c>
      <c r="G106" s="140">
        <f>AVERAGE(C106:E106)</f>
        <v>4.654026147105474</v>
      </c>
      <c r="H106" s="140">
        <f>STDEV(C106:E106)</f>
        <v>0.3113022401116722</v>
      </c>
      <c r="I106" s="140">
        <f>(B106*B4+C106*C4+D106*D4+E106*E4+F106*F4)/SUM(B4:F4)</f>
        <v>5.8350271063917285</v>
      </c>
      <c r="K106" s="140">
        <f>(LN(H106)+LN(H126))/2-LN(K114*K115^6)</f>
        <v>-3.5086487228930627</v>
      </c>
    </row>
    <row r="107" spans="1:11" ht="12.75">
      <c r="A107" s="140" t="s">
        <v>155</v>
      </c>
      <c r="B107" s="140">
        <f>B67*10000/B62</f>
        <v>-0.02153005088671976</v>
      </c>
      <c r="C107" s="140">
        <f>C67*10000/C62</f>
        <v>0.12821933226156143</v>
      </c>
      <c r="D107" s="140">
        <f>D67*10000/D62</f>
        <v>0.18938845602697668</v>
      </c>
      <c r="E107" s="140">
        <f>E67*10000/E62</f>
        <v>0.12497163363253468</v>
      </c>
      <c r="F107" s="140">
        <f>F67*10000/F62</f>
        <v>-0.1464813267053202</v>
      </c>
      <c r="G107" s="140">
        <f>AVERAGE(C107:E107)</f>
        <v>0.14752647397369092</v>
      </c>
      <c r="H107" s="140">
        <f>STDEV(C107:E107)</f>
        <v>0.03628988898672007</v>
      </c>
      <c r="I107" s="140">
        <f>(B107*B4+C107*C4+D107*D4+E107*E4+F107*F4)/SUM(B4:F4)</f>
        <v>0.08382185558653604</v>
      </c>
      <c r="K107" s="140">
        <f>(LN(H107)+LN(H127))/2-LN(K114*K115^7)</f>
        <v>-4.866251041733496</v>
      </c>
    </row>
    <row r="108" spans="1:9" ht="12.75">
      <c r="A108" s="140" t="s">
        <v>156</v>
      </c>
      <c r="B108" s="140">
        <f>B68*10000/B62</f>
        <v>-0.058150454099428615</v>
      </c>
      <c r="C108" s="140">
        <f>C68*10000/C62</f>
        <v>0.13871435638895677</v>
      </c>
      <c r="D108" s="140">
        <f>D68*10000/D62</f>
        <v>0.22206655699688968</v>
      </c>
      <c r="E108" s="140">
        <f>E68*10000/E62</f>
        <v>-0.024844628685815977</v>
      </c>
      <c r="F108" s="140">
        <f>F68*10000/F62</f>
        <v>-0.13189548911594198</v>
      </c>
      <c r="G108" s="140">
        <f>AVERAGE(C108:E108)</f>
        <v>0.11197876156667681</v>
      </c>
      <c r="H108" s="140">
        <f>STDEV(C108:E108)</f>
        <v>0.12560803090043937</v>
      </c>
      <c r="I108" s="140">
        <f>(B108*B4+C108*C4+D108*D4+E108*E4+F108*F4)/SUM(B4:F4)</f>
        <v>0.05482686227858943</v>
      </c>
    </row>
    <row r="109" spans="1:9" ht="12.75">
      <c r="A109" s="140" t="s">
        <v>157</v>
      </c>
      <c r="B109" s="140">
        <f>B69*10000/B62</f>
        <v>0.04088099474822885</v>
      </c>
      <c r="C109" s="140">
        <f>C69*10000/C62</f>
        <v>0.015277075454135255</v>
      </c>
      <c r="D109" s="140">
        <f>D69*10000/D62</f>
        <v>0.03555580923897683</v>
      </c>
      <c r="E109" s="140">
        <f>E69*10000/E62</f>
        <v>0.03638480886150336</v>
      </c>
      <c r="F109" s="140">
        <f>F69*10000/F62</f>
        <v>-0.0160217844415386</v>
      </c>
      <c r="G109" s="140">
        <f>AVERAGE(C109:E109)</f>
        <v>0.02907256451820515</v>
      </c>
      <c r="H109" s="140">
        <f>STDEV(C109:E109)</f>
        <v>0.011954432189827812</v>
      </c>
      <c r="I109" s="140">
        <f>(B109*B4+C109*C4+D109*D4+E109*E4+F109*F4)/SUM(B4:F4)</f>
        <v>0.02475044365323973</v>
      </c>
    </row>
    <row r="110" spans="1:11" ht="12.75">
      <c r="A110" s="140" t="s">
        <v>158</v>
      </c>
      <c r="B110" s="140">
        <f>B70*10000/B62</f>
        <v>-0.39967505011251186</v>
      </c>
      <c r="C110" s="140">
        <f>C70*10000/C62</f>
        <v>-0.02803503034641569</v>
      </c>
      <c r="D110" s="140">
        <f>D70*10000/D62</f>
        <v>-0.06320393064949459</v>
      </c>
      <c r="E110" s="140">
        <f>E70*10000/E62</f>
        <v>0.07703329482004778</v>
      </c>
      <c r="F110" s="140">
        <f>F70*10000/F62</f>
        <v>-0.2284439088282229</v>
      </c>
      <c r="G110" s="140">
        <f>AVERAGE(C110:E110)</f>
        <v>-0.004735222058620832</v>
      </c>
      <c r="H110" s="140">
        <f>STDEV(C110:E110)</f>
        <v>0.07296424228027597</v>
      </c>
      <c r="I110" s="140">
        <f>(B110*B4+C110*C4+D110*D4+E110*E4+F110*F4)/SUM(B4:F4)</f>
        <v>-0.09166921415881836</v>
      </c>
      <c r="K110" s="140">
        <f>EXP(AVERAGE(K103:K107))</f>
        <v>0.013254166737625339</v>
      </c>
    </row>
    <row r="111" spans="1:9" ht="12.75">
      <c r="A111" s="140" t="s">
        <v>159</v>
      </c>
      <c r="B111" s="140">
        <f>B71*10000/B62</f>
        <v>0.21668016647192898</v>
      </c>
      <c r="C111" s="140">
        <f>C71*10000/C62</f>
        <v>0.15281845797974997</v>
      </c>
      <c r="D111" s="140">
        <f>D71*10000/D62</f>
        <v>0.14676882093213028</v>
      </c>
      <c r="E111" s="140">
        <f>E71*10000/E62</f>
        <v>0.06790850948535128</v>
      </c>
      <c r="F111" s="140">
        <f>F71*10000/F62</f>
        <v>0.022629086896846538</v>
      </c>
      <c r="G111" s="140">
        <f>AVERAGE(C111:E111)</f>
        <v>0.1224985961324105</v>
      </c>
      <c r="H111" s="140">
        <f>STDEV(C111:E111)</f>
        <v>0.047373069324269684</v>
      </c>
      <c r="I111" s="140">
        <f>(B111*B4+C111*C4+D111*D4+E111*E4+F111*F4)/SUM(B4:F4)</f>
        <v>0.12275467226943561</v>
      </c>
    </row>
    <row r="112" spans="1:9" ht="12.75">
      <c r="A112" s="140" t="s">
        <v>160</v>
      </c>
      <c r="B112" s="140">
        <f>B72*10000/B62</f>
        <v>-0.09552845129234808</v>
      </c>
      <c r="C112" s="140">
        <f>C72*10000/C62</f>
        <v>-0.053607082512720526</v>
      </c>
      <c r="D112" s="140">
        <f>D72*10000/D62</f>
        <v>-0.022829798879985985</v>
      </c>
      <c r="E112" s="140">
        <f>E72*10000/E62</f>
        <v>-0.05887181765641221</v>
      </c>
      <c r="F112" s="140">
        <f>F72*10000/F62</f>
        <v>-0.07767830419810684</v>
      </c>
      <c r="G112" s="140">
        <f>AVERAGE(C112:E112)</f>
        <v>-0.04510289968303958</v>
      </c>
      <c r="H112" s="140">
        <f>STDEV(C112:E112)</f>
        <v>0.019467861299345236</v>
      </c>
      <c r="I112" s="140">
        <f>(B112*B4+C112*C4+D112*D4+E112*E4+F112*F4)/SUM(B4:F4)</f>
        <v>-0.05673726697101801</v>
      </c>
    </row>
    <row r="113" spans="1:9" ht="12.75">
      <c r="A113" s="140" t="s">
        <v>161</v>
      </c>
      <c r="B113" s="140">
        <f>B73*10000/B62</f>
        <v>-0.024361365470726547</v>
      </c>
      <c r="C113" s="140">
        <f>C73*10000/C62</f>
        <v>-0.03708459551923306</v>
      </c>
      <c r="D113" s="140">
        <f>D73*10000/D62</f>
        <v>-0.04156633734521155</v>
      </c>
      <c r="E113" s="140">
        <f>E73*10000/E62</f>
        <v>-0.052160924667812206</v>
      </c>
      <c r="F113" s="140">
        <f>F73*10000/F62</f>
        <v>-0.027629557771383744</v>
      </c>
      <c r="G113" s="140">
        <f>AVERAGE(C113:E113)</f>
        <v>-0.043603952510752275</v>
      </c>
      <c r="H113" s="140">
        <f>STDEV(C113:E113)</f>
        <v>0.007741952713702449</v>
      </c>
      <c r="I113" s="140">
        <f>(B113*B4+C113*C4+D113*D4+E113*E4+F113*F4)/SUM(B4:F4)</f>
        <v>-0.038689763843386425</v>
      </c>
    </row>
    <row r="114" spans="1:11" ht="12.75">
      <c r="A114" s="140" t="s">
        <v>162</v>
      </c>
      <c r="B114" s="140">
        <f>B74*10000/B62</f>
        <v>-0.18735153869754032</v>
      </c>
      <c r="C114" s="140">
        <f>C74*10000/C62</f>
        <v>-0.1907948801286799</v>
      </c>
      <c r="D114" s="140">
        <f>D74*10000/D62</f>
        <v>-0.18118852987903986</v>
      </c>
      <c r="E114" s="140">
        <f>E74*10000/E62</f>
        <v>-0.1882389326671649</v>
      </c>
      <c r="F114" s="140">
        <f>F74*10000/F62</f>
        <v>-0.14221200774332993</v>
      </c>
      <c r="G114" s="140">
        <f>AVERAGE(C114:E114)</f>
        <v>-0.18674078089162824</v>
      </c>
      <c r="H114" s="140">
        <f>STDEV(C114:E114)</f>
        <v>0.004975322636432126</v>
      </c>
      <c r="I114" s="140">
        <f>(B114*B4+C114*C4+D114*D4+E114*E4+F114*F4)/SUM(B4:F4)</f>
        <v>-0.18087764917074975</v>
      </c>
      <c r="J114" s="140" t="s">
        <v>180</v>
      </c>
      <c r="K114" s="140">
        <v>285</v>
      </c>
    </row>
    <row r="115" spans="1:11" ht="12.75">
      <c r="A115" s="140" t="s">
        <v>163</v>
      </c>
      <c r="B115" s="140">
        <f>B75*10000/B62</f>
        <v>-0.0035586791687213983</v>
      </c>
      <c r="C115" s="140">
        <f>C75*10000/C62</f>
        <v>-0.001327497478012913</v>
      </c>
      <c r="D115" s="140">
        <f>D75*10000/D62</f>
        <v>0.00036377655507169093</v>
      </c>
      <c r="E115" s="140">
        <f>E75*10000/E62</f>
        <v>0.0001751135129388892</v>
      </c>
      <c r="F115" s="140">
        <f>F75*10000/F62</f>
        <v>0.00410945740131489</v>
      </c>
      <c r="G115" s="140">
        <f>AVERAGE(C115:E115)</f>
        <v>-0.0002628691366674443</v>
      </c>
      <c r="H115" s="140">
        <f>STDEV(C115:E115)</f>
        <v>0.0009268082675309408</v>
      </c>
      <c r="I115" s="140">
        <f>(B115*B4+C115*C4+D115*D4+E115*E4+F115*F4)/SUM(B4:F4)</f>
        <v>-0.00015446278728872156</v>
      </c>
      <c r="J115" s="140" t="s">
        <v>181</v>
      </c>
      <c r="K115" s="140">
        <v>0.5536</v>
      </c>
    </row>
    <row r="118" ht="12.75">
      <c r="A118" s="140" t="s">
        <v>146</v>
      </c>
    </row>
    <row r="120" spans="2:9" ht="12.75">
      <c r="B120" s="140" t="s">
        <v>73</v>
      </c>
      <c r="C120" s="140" t="s">
        <v>74</v>
      </c>
      <c r="D120" s="140" t="s">
        <v>75</v>
      </c>
      <c r="E120" s="140" t="s">
        <v>76</v>
      </c>
      <c r="F120" s="140" t="s">
        <v>77</v>
      </c>
      <c r="G120" s="140" t="s">
        <v>148</v>
      </c>
      <c r="H120" s="140" t="s">
        <v>149</v>
      </c>
      <c r="I120" s="140" t="s">
        <v>144</v>
      </c>
    </row>
    <row r="121" spans="1:9" ht="12.75">
      <c r="A121" s="140" t="s">
        <v>164</v>
      </c>
      <c r="B121" s="140">
        <f>B81*10000/B62</f>
        <v>0</v>
      </c>
      <c r="C121" s="140">
        <f>C81*10000/C62</f>
        <v>0</v>
      </c>
      <c r="D121" s="140">
        <f>D81*10000/D62</f>
        <v>0</v>
      </c>
      <c r="E121" s="140">
        <f>E81*10000/E62</f>
        <v>0</v>
      </c>
      <c r="F121" s="140">
        <f>F81*10000/F62</f>
        <v>0</v>
      </c>
      <c r="G121" s="140">
        <f>AVERAGE(C121:E121)</f>
        <v>0</v>
      </c>
      <c r="H121" s="140">
        <f>STDEV(C121:E121)</f>
        <v>0</v>
      </c>
      <c r="I121" s="140">
        <f>(B121*B4+C121*C4+D121*D4+E121*E4+F121*F4)/SUM(B4:F4)</f>
        <v>0</v>
      </c>
    </row>
    <row r="122" spans="1:9" ht="12.75">
      <c r="A122" s="140" t="s">
        <v>165</v>
      </c>
      <c r="B122" s="140">
        <f>B82*10000/B62</f>
        <v>138.77334784100475</v>
      </c>
      <c r="C122" s="140">
        <f>C82*10000/C62</f>
        <v>77.04604180276071</v>
      </c>
      <c r="D122" s="140">
        <f>D82*10000/D62</f>
        <v>-6.187319843758304</v>
      </c>
      <c r="E122" s="140">
        <f>E82*10000/E62</f>
        <v>-81.45555569068264</v>
      </c>
      <c r="F122" s="140">
        <f>F82*10000/F62</f>
        <v>-131.4111970624117</v>
      </c>
      <c r="G122" s="140">
        <f>AVERAGE(C122:E122)</f>
        <v>-3.532277910560078</v>
      </c>
      <c r="H122" s="140">
        <f>STDEV(C122:E122)</f>
        <v>79.28414745548862</v>
      </c>
      <c r="I122" s="140">
        <f>(B122*B4+C122*C4+D122*D4+E122*E4+F122*F4)/SUM(B4:F4)</f>
        <v>-0.06890776498981256</v>
      </c>
    </row>
    <row r="123" spans="1:9" ht="12.75">
      <c r="A123" s="140" t="s">
        <v>166</v>
      </c>
      <c r="B123" s="140">
        <f>B83*10000/B62</f>
        <v>-1.9895475036266788</v>
      </c>
      <c r="C123" s="140">
        <f>C83*10000/C62</f>
        <v>-1.6868353437118235</v>
      </c>
      <c r="D123" s="140">
        <f>D83*10000/D62</f>
        <v>-1.7203887306144214</v>
      </c>
      <c r="E123" s="140">
        <f>E83*10000/E62</f>
        <v>-0.488413766751824</v>
      </c>
      <c r="F123" s="140">
        <f>F83*10000/F62</f>
        <v>7.268049852606259</v>
      </c>
      <c r="G123" s="140">
        <f>AVERAGE(C123:E123)</f>
        <v>-1.298545947026023</v>
      </c>
      <c r="H123" s="140">
        <f>STDEV(C123:E123)</f>
        <v>0.7017956038477505</v>
      </c>
      <c r="I123" s="140">
        <f>(B123*B4+C123*C4+D123*D4+E123*E4+F123*F4)/SUM(B4:F4)</f>
        <v>-0.25346226362585317</v>
      </c>
    </row>
    <row r="124" spans="1:9" ht="12.75">
      <c r="A124" s="140" t="s">
        <v>167</v>
      </c>
      <c r="B124" s="140">
        <f>B84*10000/B62</f>
        <v>-1.565854158690447</v>
      </c>
      <c r="C124" s="140">
        <f>C84*10000/C62</f>
        <v>-0.854526400284921</v>
      </c>
      <c r="D124" s="140">
        <f>D84*10000/D62</f>
        <v>-1.3006971201064497</v>
      </c>
      <c r="E124" s="140">
        <f>E84*10000/E62</f>
        <v>0.881547381444706</v>
      </c>
      <c r="F124" s="140">
        <f>F84*10000/F62</f>
        <v>0.6807730706544186</v>
      </c>
      <c r="G124" s="140">
        <f>AVERAGE(C124:E124)</f>
        <v>-0.42455871298222164</v>
      </c>
      <c r="H124" s="140">
        <f>STDEV(C124:E124)</f>
        <v>1.1529101982508816</v>
      </c>
      <c r="I124" s="140">
        <f>(B124*B4+C124*C4+D124*D4+E124*E4+F124*F4)/SUM(B4:F4)</f>
        <v>-0.44172160534469224</v>
      </c>
    </row>
    <row r="125" spans="1:9" ht="12.75">
      <c r="A125" s="140" t="s">
        <v>168</v>
      </c>
      <c r="B125" s="140">
        <f>B85*10000/B62</f>
        <v>-0.1668259253426529</v>
      </c>
      <c r="C125" s="140">
        <f>C85*10000/C62</f>
        <v>0.03446263818936071</v>
      </c>
      <c r="D125" s="140">
        <f>D85*10000/D62</f>
        <v>-0.07719223521123725</v>
      </c>
      <c r="E125" s="140">
        <f>E85*10000/E62</f>
        <v>-0.03336397202095713</v>
      </c>
      <c r="F125" s="140">
        <f>F85*10000/F62</f>
        <v>0.024346552960244437</v>
      </c>
      <c r="G125" s="140">
        <f>AVERAGE(C125:E125)</f>
        <v>-0.025364523014277888</v>
      </c>
      <c r="H125" s="140">
        <f>STDEV(C125:E125)</f>
        <v>0.05625563151217605</v>
      </c>
      <c r="I125" s="140">
        <f>(B125*B4+C125*C4+D125*D4+E125*E4+F125*F4)/SUM(B4:F4)</f>
        <v>-0.03914754788587776</v>
      </c>
    </row>
    <row r="126" spans="1:9" ht="12.75">
      <c r="A126" s="140" t="s">
        <v>169</v>
      </c>
      <c r="B126" s="140">
        <f>B86*10000/B62</f>
        <v>0.6799882597314504</v>
      </c>
      <c r="C126" s="140">
        <f>C86*10000/C62</f>
        <v>0.3254275940804063</v>
      </c>
      <c r="D126" s="140">
        <f>D86*10000/D62</f>
        <v>-0.04639791091303157</v>
      </c>
      <c r="E126" s="140">
        <f>E86*10000/E62</f>
        <v>0.04491057340929771</v>
      </c>
      <c r="F126" s="140">
        <f>F86*10000/F62</f>
        <v>1.2158096048949139</v>
      </c>
      <c r="G126" s="140">
        <f>AVERAGE(C126:E126)</f>
        <v>0.10798008552555748</v>
      </c>
      <c r="H126" s="140">
        <f>STDEV(C126:E126)</f>
        <v>0.1937701578154994</v>
      </c>
      <c r="I126" s="140">
        <f>(B126*B4+C126*C4+D126*D4+E126*E4+F126*F4)/SUM(B4:F4)</f>
        <v>0.3386439495058319</v>
      </c>
    </row>
    <row r="127" spans="1:9" ht="12.75">
      <c r="A127" s="140" t="s">
        <v>170</v>
      </c>
      <c r="B127" s="140">
        <f>B87*10000/B62</f>
        <v>-0.10678017414778271</v>
      </c>
      <c r="C127" s="140">
        <f>C87*10000/C62</f>
        <v>0.2105718617271317</v>
      </c>
      <c r="D127" s="140">
        <f>D87*10000/D62</f>
        <v>0.15235486341488247</v>
      </c>
      <c r="E127" s="140">
        <f>E87*10000/E62</f>
        <v>0.15198388991114223</v>
      </c>
      <c r="F127" s="140">
        <f>F87*10000/F62</f>
        <v>0.5181376654041772</v>
      </c>
      <c r="G127" s="140">
        <f>AVERAGE(C127:E127)</f>
        <v>0.17163687168438546</v>
      </c>
      <c r="H127" s="140">
        <f>STDEV(C127:E127)</f>
        <v>0.033719200651211714</v>
      </c>
      <c r="I127" s="140">
        <f>(B127*B4+C127*C4+D127*D4+E127*E4+F127*F4)/SUM(B4:F4)</f>
        <v>0.17774353844949628</v>
      </c>
    </row>
    <row r="128" spans="1:9" ht="12.75">
      <c r="A128" s="140" t="s">
        <v>171</v>
      </c>
      <c r="B128" s="140">
        <f>B88*10000/B62</f>
        <v>0.10933295544117712</v>
      </c>
      <c r="C128" s="140">
        <f>C88*10000/C62</f>
        <v>-0.0591784483832189</v>
      </c>
      <c r="D128" s="140">
        <f>D88*10000/D62</f>
        <v>0.05208128048112506</v>
      </c>
      <c r="E128" s="140">
        <f>E88*10000/E62</f>
        <v>0.11516350696003745</v>
      </c>
      <c r="F128" s="140">
        <f>F88*10000/F62</f>
        <v>0.40921215483520224</v>
      </c>
      <c r="G128" s="140">
        <f>AVERAGE(C128:E128)</f>
        <v>0.03602211301931454</v>
      </c>
      <c r="H128" s="140">
        <f>STDEV(C128:E128)</f>
        <v>0.08827345010195509</v>
      </c>
      <c r="I128" s="140">
        <f>(B128*B4+C128*C4+D128*D4+E128*E4+F128*F4)/SUM(B4:F4)</f>
        <v>0.09647983089816974</v>
      </c>
    </row>
    <row r="129" spans="1:9" ht="12.75">
      <c r="A129" s="140" t="s">
        <v>172</v>
      </c>
      <c r="B129" s="140">
        <f>B89*10000/B62</f>
        <v>-0.05229591361541513</v>
      </c>
      <c r="C129" s="140">
        <f>C89*10000/C62</f>
        <v>-0.026462382023960947</v>
      </c>
      <c r="D129" s="140">
        <f>D89*10000/D62</f>
        <v>-0.03603106754545841</v>
      </c>
      <c r="E129" s="140">
        <f>E89*10000/E62</f>
        <v>0.041616764315366324</v>
      </c>
      <c r="F129" s="140">
        <f>F89*10000/F62</f>
        <v>-0.026593804195722336</v>
      </c>
      <c r="G129" s="140">
        <f>AVERAGE(C129:E129)</f>
        <v>-0.0069588950846843425</v>
      </c>
      <c r="H129" s="140">
        <f>STDEV(C129:E129)</f>
        <v>0.04233894129834409</v>
      </c>
      <c r="I129" s="140">
        <f>(B129*B4+C129*C4+D129*D4+E129*E4+F129*F4)/SUM(B4:F4)</f>
        <v>-0.01613297046640207</v>
      </c>
    </row>
    <row r="130" spans="1:9" ht="12.75">
      <c r="A130" s="140" t="s">
        <v>173</v>
      </c>
      <c r="B130" s="140">
        <f>B90*10000/B62</f>
        <v>-0.07175478213841367</v>
      </c>
      <c r="C130" s="140">
        <f>C90*10000/C62</f>
        <v>-0.029890671017898583</v>
      </c>
      <c r="D130" s="140">
        <f>D90*10000/D62</f>
        <v>0.05233132444128629</v>
      </c>
      <c r="E130" s="140">
        <f>E90*10000/E62</f>
        <v>0.016284249897548234</v>
      </c>
      <c r="F130" s="140">
        <f>F90*10000/F62</f>
        <v>0.2259435080686171</v>
      </c>
      <c r="G130" s="140">
        <f>AVERAGE(C130:E130)</f>
        <v>0.012908301106978647</v>
      </c>
      <c r="H130" s="140">
        <f>STDEV(C130:E130)</f>
        <v>0.04121482630073753</v>
      </c>
      <c r="I130" s="140">
        <f>(B130*B4+C130*C4+D130*D4+E130*E4+F130*F4)/SUM(B4:F4)</f>
        <v>0.029154490723921962</v>
      </c>
    </row>
    <row r="131" spans="1:9" ht="12.75">
      <c r="A131" s="140" t="s">
        <v>174</v>
      </c>
      <c r="B131" s="140">
        <f>B91*10000/B62</f>
        <v>0.038595298489840016</v>
      </c>
      <c r="C131" s="140">
        <f>C91*10000/C62</f>
        <v>-0.004009924418389233</v>
      </c>
      <c r="D131" s="140">
        <f>D91*10000/D62</f>
        <v>-0.006778320006689567</v>
      </c>
      <c r="E131" s="140">
        <f>E91*10000/E62</f>
        <v>0.124179559671352</v>
      </c>
      <c r="F131" s="140">
        <f>F91*10000/F62</f>
        <v>0.13872031877215504</v>
      </c>
      <c r="G131" s="140">
        <f>AVERAGE(C131:E131)</f>
        <v>0.03779710508209106</v>
      </c>
      <c r="H131" s="140">
        <f>STDEV(C131:E131)</f>
        <v>0.07482220492061582</v>
      </c>
      <c r="I131" s="140">
        <f>(B131*B4+C131*C4+D131*D4+E131*E4+F131*F4)/SUM(B4:F4)</f>
        <v>0.051395134401565304</v>
      </c>
    </row>
    <row r="132" spans="1:9" ht="12.75">
      <c r="A132" s="140" t="s">
        <v>175</v>
      </c>
      <c r="B132" s="140">
        <f>B92*10000/B62</f>
        <v>0.10355685990343232</v>
      </c>
      <c r="C132" s="140">
        <f>C92*10000/C62</f>
        <v>0.07413952746746981</v>
      </c>
      <c r="D132" s="140">
        <f>D92*10000/D62</f>
        <v>0.09934377038409575</v>
      </c>
      <c r="E132" s="140">
        <f>E92*10000/E62</f>
        <v>0.02685884352447078</v>
      </c>
      <c r="F132" s="140">
        <f>F92*10000/F62</f>
        <v>0.028778618351906073</v>
      </c>
      <c r="G132" s="140">
        <f>AVERAGE(C132:E132)</f>
        <v>0.06678071379201211</v>
      </c>
      <c r="H132" s="140">
        <f>STDEV(C132:E132)</f>
        <v>0.03679850893030686</v>
      </c>
      <c r="I132" s="140">
        <f>(B132*B4+C132*C4+D132*D4+E132*E4+F132*F4)/SUM(B4:F4)</f>
        <v>0.06701488982854097</v>
      </c>
    </row>
    <row r="133" spans="1:9" ht="12.75">
      <c r="A133" s="140" t="s">
        <v>176</v>
      </c>
      <c r="B133" s="140">
        <f>B93*10000/B62</f>
        <v>-0.09080394018289997</v>
      </c>
      <c r="C133" s="140">
        <f>C93*10000/C62</f>
        <v>-0.08179673094743617</v>
      </c>
      <c r="D133" s="140">
        <f>D93*10000/D62</f>
        <v>-0.06748473994078454</v>
      </c>
      <c r="E133" s="140">
        <f>E93*10000/E62</f>
        <v>-0.06157095254085558</v>
      </c>
      <c r="F133" s="140">
        <f>F93*10000/F62</f>
        <v>-0.06738207539045762</v>
      </c>
      <c r="G133" s="140">
        <f>AVERAGE(C133:E133)</f>
        <v>-0.07028414114302543</v>
      </c>
      <c r="H133" s="140">
        <f>STDEV(C133:E133)</f>
        <v>0.010399423703088427</v>
      </c>
      <c r="I133" s="140">
        <f>(B133*B4+C133*C4+D133*D4+E133*E4+F133*F4)/SUM(B4:F4)</f>
        <v>-0.07285995030459476</v>
      </c>
    </row>
    <row r="134" spans="1:9" ht="12.75">
      <c r="A134" s="140" t="s">
        <v>177</v>
      </c>
      <c r="B134" s="140">
        <f>B94*10000/B62</f>
        <v>-0.02459782459481391</v>
      </c>
      <c r="C134" s="140">
        <f>C94*10000/C62</f>
        <v>-0.009713595272885758</v>
      </c>
      <c r="D134" s="140">
        <f>D94*10000/D62</f>
        <v>0.00567898070750628</v>
      </c>
      <c r="E134" s="140">
        <f>E94*10000/E62</f>
        <v>0.014154217866950302</v>
      </c>
      <c r="F134" s="140">
        <f>F94*10000/F62</f>
        <v>-0.015377946709216227</v>
      </c>
      <c r="G134" s="140">
        <f>AVERAGE(C134:E134)</f>
        <v>0.0033732011005236083</v>
      </c>
      <c r="H134" s="140">
        <f>STDEV(C134:E134)</f>
        <v>0.012099817796831305</v>
      </c>
      <c r="I134" s="140">
        <f>(B134*B4+C134*C4+D134*D4+E134*E4+F134*F4)/SUM(B4:F4)</f>
        <v>-0.00317264871143214</v>
      </c>
    </row>
    <row r="135" spans="1:9" ht="12.75">
      <c r="A135" s="140" t="s">
        <v>178</v>
      </c>
      <c r="B135" s="140">
        <f>B95*10000/B62</f>
        <v>-0.00043817401676915556</v>
      </c>
      <c r="C135" s="140">
        <f>C95*10000/C62</f>
        <v>-0.0017441262865564345</v>
      </c>
      <c r="D135" s="140">
        <f>D95*10000/D62</f>
        <v>0.0019848376308626513</v>
      </c>
      <c r="E135" s="140">
        <f>E95*10000/E62</f>
        <v>-0.0014573733015604484</v>
      </c>
      <c r="F135" s="140">
        <f>F95*10000/F62</f>
        <v>-0.002531982348845189</v>
      </c>
      <c r="G135" s="140">
        <f>AVERAGE(C135:E135)</f>
        <v>-0.0004055539857514105</v>
      </c>
      <c r="H135" s="140">
        <f>STDEV(C135:E135)</f>
        <v>0.0020750990046706492</v>
      </c>
      <c r="I135" s="140">
        <f>(B135*B4+C135*C4+D135*D4+E135*E4+F135*F4)/SUM(B4:F4)</f>
        <v>-0.0006943923261981898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2003-04-29T14:42:34Z</cp:lastPrinted>
  <dcterms:created xsi:type="dcterms:W3CDTF">2002-03-14T07:46:46Z</dcterms:created>
  <dcterms:modified xsi:type="dcterms:W3CDTF">2003-09-26T12:41:55Z</dcterms:modified>
  <cp:category/>
  <cp:version/>
  <cp:contentType/>
  <cp:contentStatus/>
</cp:coreProperties>
</file>