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8265" windowHeight="2310" tabRatio="1000" firstSheet="3" activeTab="7"/>
  </bookViews>
  <sheets>
    <sheet name="Sommaire" sheetId="1" r:id="rId1"/>
    <sheet name="HCMQAP004_001_pos1_8881146" sheetId="2" r:id="rId2"/>
    <sheet name="HCMQAP004_001_pos2_8881153" sheetId="3" r:id="rId3"/>
    <sheet name="HCMQAP004_001_pos3_8881159" sheetId="4" r:id="rId4"/>
    <sheet name="HCMQAP004_001_pos4_8881206" sheetId="5" r:id="rId5"/>
    <sheet name="HCMQAP004_001_pos5_8881212" sheetId="6" r:id="rId6"/>
    <sheet name="Lmag_hcmqap" sheetId="7" r:id="rId7"/>
    <sheet name="Result_HCMQAP" sheetId="8" r:id="rId8"/>
  </sheets>
  <definedNames>
    <definedName name="_xlnm.Print_Area" localSheetId="1">'HCMQAP004_001_pos1_8881146'!$A$1:$N$28</definedName>
    <definedName name="_xlnm.Print_Area" localSheetId="2">'HCMQAP004_001_pos2_8881153'!$A$1:$N$28</definedName>
    <definedName name="_xlnm.Print_Area" localSheetId="3">'HCMQAP004_001_pos3_8881159'!$A$1:$N$28</definedName>
    <definedName name="_xlnm.Print_Area" localSheetId="4">'HCMQAP004_001_pos4_8881206'!$A$1:$N$28</definedName>
    <definedName name="_xlnm.Print_Area" localSheetId="5">'HCMQAP004_001_pos5_8881212'!$A$1:$N$28</definedName>
    <definedName name="_xlnm.Print_Area" localSheetId="6">'Lmag_hcmqap'!$A$1:$G$54</definedName>
    <definedName name="_xlnm.Print_Area" localSheetId="0">'Sommaire'!$A$1:$N$14</definedName>
  </definedNames>
  <calcPr fullCalcOnLoad="1"/>
</workbook>
</file>

<file path=xl/sharedStrings.xml><?xml version="1.0" encoding="utf-8"?>
<sst xmlns="http://schemas.openxmlformats.org/spreadsheetml/2006/main" count="514" uniqueCount="189">
  <si>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</si>
  <si>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</si>
  <si>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</si>
  <si>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</si>
  <si>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</si>
  <si>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</si>
  <si>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</si>
  <si>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</si>
  <si>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</si>
  <si>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</si>
  <si>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</si>
  <si>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</si>
  <si>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</si>
  <si>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</si>
  <si>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</si>
  <si>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hcmqap004_001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</si>
  <si>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</si>
  <si>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</si>
  <si>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</si>
  <si>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</si>
  <si>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</si>
  <si>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</si>
  <si>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</si>
  <si>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</si>
  <si>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</si>
  <si>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</si>
  <si>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</si>
  <si>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</si>
  <si>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</si>
  <si>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</si>
  <si>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</si>
  <si>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</si>
  <si>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</si>
  <si>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</si>
  <si>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</si>
  <si>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</si>
  <si>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</si>
  <si>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</si>
  <si>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</si>
  <si>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</si>
  <si>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</si>
  <si>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</si>
  <si>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</si>
  <si>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</si>
  <si>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</si>
  <si>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</si>
  <si>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</si>
  <si>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</si>
  <si>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</si>
  <si>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</si>
  <si>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</si>
  <si>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</si>
  <si>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</si>
  <si>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</si>
  <si>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</si>
  <si>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</si>
  <si>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avec MMC, après doute (résolu) sur pb taupe #5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</si>
  <si>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</si>
  <si>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</si>
  <si>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</si>
  <si>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-2.222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</si>
  <si>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</si>
  <si>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</si>
  <si>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</si>
  <si>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</si>
  <si>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</si>
  <si>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</si>
  <si>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</si>
  <si>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</si>
  <si>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HCMQAP004_001_pos1_8881146</t>
  </si>
  <si>
    <t>±12.5</t>
  </si>
  <si>
    <t>THCMQAP004_001_pos1_8881146.xls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</si>
  <si>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</si>
  <si>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HCMQAP004_001_pos2_8881153</t>
  </si>
  <si>
    <t>THCMQAP004_001_pos2_8881153.xls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</si>
  <si>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</si>
  <si>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HCMQAP004_001_pos3_8881159</t>
  </si>
  <si>
    <t>THCMQAP004_001_pos3_8881159.xls</t>
  </si>
  <si>
    <t>HCMQAP004_001_pos4_8881206</t>
  </si>
  <si>
    <t>THCMQAP004_001_pos4_8881206.xls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</si>
  <si>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-2.13 mT)</t>
    </r>
  </si>
  <si>
    <t>HCMQAP004_001_pos5_8881212</t>
  </si>
  <si>
    <t>THCMQAP004_001_pos5_8881212.xls</t>
  </si>
  <si>
    <t>Sommaire : Valeurs intégrales calculées avec les fichiers: HCMQAP004_001_pos1_8881146+HCMQAP004_001_pos2_8881153+HCMQAP004_001_pos3_8881159+HCMQAP004_001_pos4_8881206+HCMQAP004_001_pos5_8881212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</si>
  <si>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</si>
  <si>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</si>
  <si>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</si>
  <si>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</si>
  <si>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</si>
  <si>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</si>
  <si>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</si>
  <si>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</si>
  <si>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</si>
  <si>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</si>
  <si>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</si>
  <si>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</si>
  <si>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</si>
  <si>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</si>
  <si>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</si>
  <si>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</si>
  <si>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</si>
  <si>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</si>
  <si>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</si>
  <si>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</si>
  <si>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</si>
  <si>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</si>
  <si>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</si>
  <si>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</si>
  <si>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</si>
  <si>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</si>
  <si>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</si>
  <si>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</si>
  <si>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</si>
  <si>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</si>
  <si>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</si>
  <si>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</si>
  <si>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</si>
  <si>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</si>
  <si>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</si>
  <si>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</si>
  <si>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</si>
  <si>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</si>
  <si>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</si>
  <si>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</si>
  <si>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</si>
  <si>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</si>
  <si>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</si>
  <si>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</si>
  <si>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</si>
  <si>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>HCMQAP004_001_pos1_8881146_2</t>
  </si>
  <si>
    <t xml:space="preserve"> Wed 07/08/2002       12:17:36</t>
  </si>
  <si>
    <t>HUMEAU</t>
  </si>
  <si>
    <t>HCMQAP004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</si>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</sst>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4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3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4" borderId="10" xfId="0" applyNumberFormat="1" applyFont="1" applyFill="1" applyBorder="1" applyAlignment="1">
      <alignment horizontal="center"/>
    </xf>
    <xf numFmtId="181" fontId="3" fillId="3" borderId="25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42" xfId="0" applyNumberFormat="1" applyFont="1" applyFill="1" applyBorder="1" applyAlignment="1">
      <alignment horizontal="center"/>
    </xf>
    <xf numFmtId="187" fontId="3" fillId="4" borderId="15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4" borderId="14" xfId="0" applyNumberFormat="1" applyFont="1" applyFill="1" applyBorder="1" applyAlignment="1">
      <alignment horizontal="center"/>
    </xf>
    <xf numFmtId="187" fontId="3" fillId="3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" fillId="0" borderId="0" xfId="19" applyFon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0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1.19989003</c:v>
                </c:pt>
                <c:pt idx="1">
                  <c:v>-0.064315579</c:v>
                </c:pt>
                <c:pt idx="2">
                  <c:v>-0.085984145</c:v>
                </c:pt>
                <c:pt idx="3">
                  <c:v>1.0664134200000002</c:v>
                </c:pt>
                <c:pt idx="4">
                  <c:v>-1.06192157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-2.9342793</c:v>
                </c:pt>
                <c:pt idx="1">
                  <c:v>-0.09297816</c:v>
                </c:pt>
                <c:pt idx="2">
                  <c:v>0.46993672999999997</c:v>
                </c:pt>
                <c:pt idx="3">
                  <c:v>0.6869844500000001</c:v>
                </c:pt>
                <c:pt idx="4">
                  <c:v>7.4407562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3.7965666999999996</c:v>
                </c:pt>
                <c:pt idx="1">
                  <c:v>4.745007899999999</c:v>
                </c:pt>
                <c:pt idx="2">
                  <c:v>5.1984616</c:v>
                </c:pt>
                <c:pt idx="3">
                  <c:v>4.6978703</c:v>
                </c:pt>
                <c:pt idx="4">
                  <c:v>14.280721999999997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-0.047406646</c:v>
                </c:pt>
                <c:pt idx="1">
                  <c:v>-0.3439566</c:v>
                </c:pt>
                <c:pt idx="2">
                  <c:v>-0.28595623000000003</c:v>
                </c:pt>
                <c:pt idx="3">
                  <c:v>-0.25619915</c:v>
                </c:pt>
                <c:pt idx="4">
                  <c:v>2.3174473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-0.3773435500000001</c:v>
                </c:pt>
                <c:pt idx="1">
                  <c:v>-0.075406025</c:v>
                </c:pt>
                <c:pt idx="2">
                  <c:v>0.004129517</c:v>
                </c:pt>
                <c:pt idx="3">
                  <c:v>-0.032361829999999994</c:v>
                </c:pt>
                <c:pt idx="4">
                  <c:v>-0.27647034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-0.06892423699999999</c:v>
                </c:pt>
                <c:pt idx="1">
                  <c:v>-0.005303786</c:v>
                </c:pt>
                <c:pt idx="2">
                  <c:v>0.0050231678</c:v>
                </c:pt>
                <c:pt idx="3">
                  <c:v>-0.077763743</c:v>
                </c:pt>
                <c:pt idx="4">
                  <c:v>0.012196156</c:v>
                </c:pt>
              </c:numCache>
            </c:numRef>
          </c:val>
          <c:smooth val="0"/>
        </c:ser>
        <c:marker val="1"/>
        <c:axId val="32900041"/>
        <c:axId val="27664914"/>
      </c:lineChart>
      <c:catAx>
        <c:axId val="32900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664914"/>
        <c:crosses val="autoZero"/>
        <c:auto val="1"/>
        <c:lblOffset val="100"/>
        <c:noMultiLvlLbl val="0"/>
      </c:catAx>
      <c:valAx>
        <c:axId val="2766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29000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44020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69</v>
      </c>
      <c r="H2" s="25">
        <v>888</v>
      </c>
      <c r="I2" s="27" t="s">
        <v>71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>
        <v>44020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888</v>
      </c>
      <c r="I3" s="27" t="s">
        <v>74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>
        <v>44020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888</v>
      </c>
      <c r="I4" s="27" t="s">
        <v>77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>
        <v>44020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888</v>
      </c>
      <c r="I5" s="27" t="s">
        <v>79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40">
        <v>44020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888</v>
      </c>
      <c r="I6" s="27" t="s">
        <v>82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8" customHeight="1">
      <c r="A9" s="41"/>
      <c r="B9" s="24"/>
      <c r="C9" s="24"/>
      <c r="D9" s="25"/>
      <c r="E9" s="33"/>
      <c r="F9" s="34"/>
      <c r="G9"/>
      <c r="H9" s="33"/>
      <c r="I9" s="35"/>
      <c r="J9" s="36"/>
      <c r="K9" s="37"/>
      <c r="L9" s="37"/>
      <c r="M9" s="28"/>
      <c r="N9" s="28"/>
    </row>
    <row r="10" spans="1:14" s="29" customFormat="1" ht="18" customHeight="1">
      <c r="A10" s="40"/>
      <c r="B10" s="24"/>
      <c r="C10" s="24"/>
      <c r="D10" s="38"/>
      <c r="E10" s="33"/>
      <c r="F10" s="34"/>
      <c r="G10" s="34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25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31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8"/>
      <c r="J13" s="30"/>
      <c r="K13" s="31"/>
      <c r="L13" s="28"/>
      <c r="M13" s="28"/>
      <c r="N13" s="28"/>
    </row>
    <row r="14" spans="1:14" s="2" customFormat="1" ht="18" customHeight="1">
      <c r="A14" s="42"/>
      <c r="B14" s="20"/>
      <c r="C14" s="20"/>
      <c r="D14" s="15"/>
      <c r="E14" s="15"/>
      <c r="F14" s="22"/>
      <c r="G14" s="22"/>
      <c r="H14" s="15"/>
      <c r="I14" s="23"/>
      <c r="J14" s="17"/>
      <c r="K14" s="4"/>
      <c r="L14" s="4"/>
      <c r="M14" s="4"/>
      <c r="N14" s="4"/>
    </row>
    <row r="15" spans="10:14" ht="15" customHeight="1">
      <c r="J15" s="32"/>
      <c r="N15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5">
      <selection activeCell="B5" sqref="B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2.2947008700000002E-05</v>
      </c>
      <c r="L2" s="54">
        <v>8.131104926942634E-08</v>
      </c>
      <c r="M2" s="54">
        <v>4.398261E-05</v>
      </c>
      <c r="N2" s="55">
        <v>5.163243815490502E-08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-3.17581913E-05</v>
      </c>
      <c r="L3" s="54">
        <v>2.892846716147602E-07</v>
      </c>
      <c r="M3" s="54">
        <v>1.1936762000000002E-05</v>
      </c>
      <c r="N3" s="55">
        <v>1.0039634976419222E-07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-0.0022206576456603976</v>
      </c>
      <c r="L4" s="54">
        <v>-6.217580918998606E-05</v>
      </c>
      <c r="M4" s="54">
        <v>4.588290416708982E-08</v>
      </c>
      <c r="N4" s="55">
        <v>13.995757000000001</v>
      </c>
    </row>
    <row r="5" spans="1:14" ht="15" customHeight="1" thickBot="1">
      <c r="A5" t="s">
        <v>18</v>
      </c>
      <c r="B5" s="58">
        <v>37475.490428240744</v>
      </c>
      <c r="D5" s="59"/>
      <c r="E5" s="60" t="s">
        <v>60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888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1.19989003</v>
      </c>
      <c r="E8" s="77">
        <v>0.02008007328327771</v>
      </c>
      <c r="F8" s="77">
        <v>-2.9342793</v>
      </c>
      <c r="G8" s="77">
        <v>0.012326782453622042</v>
      </c>
      <c r="H8" s="78">
        <v>3</v>
      </c>
      <c r="I8" s="79">
        <v>0.017</v>
      </c>
      <c r="J8" s="79">
        <v>0</v>
      </c>
      <c r="K8" s="79">
        <v>0.51</v>
      </c>
      <c r="L8" s="79">
        <v>0.51</v>
      </c>
      <c r="M8" s="79">
        <v>0.85</v>
      </c>
      <c r="N8" s="80">
        <v>0.85</v>
      </c>
    </row>
    <row r="9" spans="1:14" ht="15" customHeight="1">
      <c r="A9" s="56" t="s">
        <v>29</v>
      </c>
      <c r="B9" s="81">
        <v>0.017</v>
      </c>
      <c r="D9" s="82">
        <v>0.29866845999999997</v>
      </c>
      <c r="E9" s="79">
        <v>0.023265320332555482</v>
      </c>
      <c r="F9" s="83">
        <v>-1.5062024</v>
      </c>
      <c r="G9" s="79">
        <v>0.025433413304931433</v>
      </c>
      <c r="H9" s="78">
        <v>4</v>
      </c>
      <c r="I9" s="79">
        <v>0</v>
      </c>
      <c r="J9" s="79">
        <v>0</v>
      </c>
      <c r="K9" s="79">
        <v>0.578</v>
      </c>
      <c r="L9" s="79">
        <v>0.578</v>
      </c>
      <c r="M9" s="79">
        <v>0.289</v>
      </c>
      <c r="N9" s="80">
        <v>0.289</v>
      </c>
    </row>
    <row r="10" spans="1:14" ht="15" customHeight="1">
      <c r="A10" s="56" t="s">
        <v>30</v>
      </c>
      <c r="B10" s="71" t="s">
        <v>31</v>
      </c>
      <c r="D10" s="82">
        <v>-0.55906939</v>
      </c>
      <c r="E10" s="79">
        <v>0.011622400676255229</v>
      </c>
      <c r="F10" s="83">
        <v>-1.5652415000000002</v>
      </c>
      <c r="G10" s="79">
        <v>0.01044081462818054</v>
      </c>
      <c r="H10" s="78">
        <v>5</v>
      </c>
      <c r="I10" s="79">
        <v>0</v>
      </c>
      <c r="J10" s="79">
        <v>0</v>
      </c>
      <c r="K10" s="79">
        <v>0.246</v>
      </c>
      <c r="L10" s="79">
        <v>0.246</v>
      </c>
      <c r="M10" s="79">
        <v>0.231</v>
      </c>
      <c r="N10" s="80">
        <v>0.187</v>
      </c>
    </row>
    <row r="11" spans="1:14" ht="15" customHeight="1">
      <c r="A11" s="56" t="s">
        <v>32</v>
      </c>
      <c r="B11" s="57">
        <v>1</v>
      </c>
      <c r="D11" s="76">
        <v>3.7965666999999996</v>
      </c>
      <c r="E11" s="77">
        <v>0.007771161345695025</v>
      </c>
      <c r="F11" s="77">
        <v>-0.047406646</v>
      </c>
      <c r="G11" s="77">
        <v>0.011987198761631278</v>
      </c>
      <c r="H11" s="78">
        <v>6</v>
      </c>
      <c r="I11" s="79">
        <v>3.925</v>
      </c>
      <c r="J11" s="79">
        <v>0</v>
      </c>
      <c r="K11" s="79">
        <v>0.251</v>
      </c>
      <c r="L11" s="79">
        <v>0.251</v>
      </c>
      <c r="M11" s="79">
        <v>0.418</v>
      </c>
      <c r="N11" s="80">
        <v>0.418</v>
      </c>
    </row>
    <row r="12" spans="1:14" ht="15" customHeight="1">
      <c r="A12" s="56" t="s">
        <v>33</v>
      </c>
      <c r="B12" s="84">
        <v>0.7499</v>
      </c>
      <c r="D12" s="82">
        <v>-0.007137330719</v>
      </c>
      <c r="E12" s="79">
        <v>0.0065346660869255785</v>
      </c>
      <c r="F12" s="79">
        <v>-0.34847003</v>
      </c>
      <c r="G12" s="79">
        <v>0.00650297399222864</v>
      </c>
      <c r="H12" s="78">
        <v>7</v>
      </c>
      <c r="I12" s="79">
        <v>0</v>
      </c>
      <c r="J12" s="79">
        <v>0</v>
      </c>
      <c r="K12" s="79">
        <v>0</v>
      </c>
      <c r="L12" s="79">
        <v>0</v>
      </c>
      <c r="M12" s="79">
        <v>0.142</v>
      </c>
      <c r="N12" s="80">
        <v>0.142</v>
      </c>
    </row>
    <row r="13" spans="1:14" ht="15" customHeight="1">
      <c r="A13" s="56" t="s">
        <v>34</v>
      </c>
      <c r="B13" s="81">
        <v>23.26355</v>
      </c>
      <c r="D13" s="82">
        <v>-0.044439863</v>
      </c>
      <c r="E13" s="79">
        <v>0.006191894468153965</v>
      </c>
      <c r="F13" s="79">
        <v>0.0457902509</v>
      </c>
      <c r="G13" s="79">
        <v>0.002490084208103627</v>
      </c>
      <c r="H13" s="78">
        <v>8</v>
      </c>
      <c r="I13" s="79">
        <v>0</v>
      </c>
      <c r="J13" s="79">
        <v>0</v>
      </c>
      <c r="K13" s="79">
        <v>0</v>
      </c>
      <c r="L13" s="79">
        <v>0</v>
      </c>
      <c r="M13" s="79">
        <v>0.241</v>
      </c>
      <c r="N13" s="80">
        <v>0.241</v>
      </c>
    </row>
    <row r="14" spans="1:14" ht="15" customHeight="1">
      <c r="A14" s="49" t="s">
        <v>35</v>
      </c>
      <c r="B14" s="85">
        <v>12.5</v>
      </c>
      <c r="D14" s="82">
        <v>0.056865382</v>
      </c>
      <c r="E14" s="79">
        <v>0.0035675328178961453</v>
      </c>
      <c r="F14" s="79">
        <v>0.053194935</v>
      </c>
      <c r="G14" s="79">
        <v>0.00430209665448725</v>
      </c>
      <c r="H14" s="78">
        <v>9</v>
      </c>
      <c r="I14" s="79">
        <v>0</v>
      </c>
      <c r="J14" s="79">
        <v>0</v>
      </c>
      <c r="K14" s="79">
        <v>0</v>
      </c>
      <c r="L14" s="79">
        <v>0</v>
      </c>
      <c r="M14" s="79">
        <v>0.41</v>
      </c>
      <c r="N14" s="80">
        <v>0.41</v>
      </c>
    </row>
    <row r="15" spans="1:14" ht="15" customHeight="1">
      <c r="A15" s="56" t="s">
        <v>36</v>
      </c>
      <c r="B15" s="81">
        <v>0</v>
      </c>
      <c r="D15" s="76">
        <v>-0.3773435500000001</v>
      </c>
      <c r="E15" s="77">
        <v>0.005314526479185276</v>
      </c>
      <c r="F15" s="77">
        <v>-0.06892423699999999</v>
      </c>
      <c r="G15" s="77">
        <v>0.004295264245550773</v>
      </c>
      <c r="H15" s="78">
        <v>10</v>
      </c>
      <c r="I15" s="79">
        <v>-0.209</v>
      </c>
      <c r="J15" s="79">
        <v>0</v>
      </c>
      <c r="K15" s="79">
        <v>0.698</v>
      </c>
      <c r="L15" s="79">
        <v>0</v>
      </c>
      <c r="M15" s="79">
        <v>0.349</v>
      </c>
      <c r="N15" s="80">
        <v>0.349</v>
      </c>
    </row>
    <row r="16" spans="1:14" ht="15" customHeight="1">
      <c r="A16" s="56" t="s">
        <v>37</v>
      </c>
      <c r="B16" s="81">
        <v>12.5053</v>
      </c>
      <c r="D16" s="82">
        <v>-0.01092157627</v>
      </c>
      <c r="E16" s="79">
        <v>0.0028560397650482117</v>
      </c>
      <c r="F16" s="79">
        <v>-0.027667788199999998</v>
      </c>
      <c r="G16" s="79">
        <v>0.0022929049051138477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0.237</v>
      </c>
      <c r="N16" s="80">
        <v>0.237</v>
      </c>
    </row>
    <row r="17" spans="1:14" ht="15" customHeight="1">
      <c r="A17" s="56" t="s">
        <v>38</v>
      </c>
      <c r="B17" s="81">
        <v>-0.26600000262260437</v>
      </c>
      <c r="D17" s="86">
        <v>-0.003031747</v>
      </c>
      <c r="E17" s="79">
        <v>0.0011637920356988194</v>
      </c>
      <c r="F17" s="83">
        <v>-0.0145775248</v>
      </c>
      <c r="G17" s="79">
        <v>0.0006571401599868094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</row>
    <row r="18" spans="1:14" ht="15" customHeight="1">
      <c r="A18" s="56" t="s">
        <v>39</v>
      </c>
      <c r="B18" s="81">
        <v>42.724998474121094</v>
      </c>
      <c r="D18" s="86">
        <v>0.0306953614</v>
      </c>
      <c r="E18" s="79">
        <v>0.0008555196794981938</v>
      </c>
      <c r="F18" s="83">
        <v>0.065664184</v>
      </c>
      <c r="G18" s="79">
        <v>0.0021490110219059893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</row>
    <row r="19" spans="1:14" ht="15" customHeight="1">
      <c r="A19" s="56" t="s">
        <v>40</v>
      </c>
      <c r="B19" s="81">
        <v>-0.40299999713897705</v>
      </c>
      <c r="D19" s="86">
        <v>-0.19979179</v>
      </c>
      <c r="E19" s="79">
        <v>0.0008747930403232893</v>
      </c>
      <c r="F19" s="83">
        <v>-0.014496756</v>
      </c>
      <c r="G19" s="79">
        <v>0.0011100717833158556</v>
      </c>
      <c r="H19" s="78">
        <v>14</v>
      </c>
      <c r="I19" s="79">
        <v>0.058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</row>
    <row r="20" spans="1:14" ht="15" customHeight="1" thickBot="1">
      <c r="A20" s="56" t="s">
        <v>41</v>
      </c>
      <c r="B20" s="87">
        <v>0.184952</v>
      </c>
      <c r="D20" s="88">
        <v>-0.0005988685000000001</v>
      </c>
      <c r="E20" s="89">
        <v>0.001914788184429573</v>
      </c>
      <c r="F20" s="90">
        <v>0.0018095189999999997</v>
      </c>
      <c r="G20" s="89">
        <v>0.0009827107040980068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6" t="s">
        <v>42</v>
      </c>
      <c r="B21" s="87">
        <v>0.33152020000000004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0.8018984845253518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-2.2215279</v>
      </c>
      <c r="I25" s="102" t="s">
        <v>49</v>
      </c>
      <c r="J25" s="103"/>
      <c r="K25" s="102"/>
      <c r="L25" s="105">
        <v>3.7968626651004715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3.1701310847505804</v>
      </c>
      <c r="I26" s="107" t="s">
        <v>53</v>
      </c>
      <c r="J26" s="108"/>
      <c r="K26" s="107"/>
      <c r="L26" s="110">
        <v>0.38358663320381065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HCMQAP004_001_pos1_8881146res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6.4438959E-05</v>
      </c>
      <c r="L2" s="54">
        <v>1.652650345760878E-07</v>
      </c>
      <c r="M2" s="54">
        <v>8.570241200000001E-05</v>
      </c>
      <c r="N2" s="55">
        <v>1.8337795610534873E-07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-2.9327251E-05</v>
      </c>
      <c r="L3" s="54">
        <v>1.2064095247538256E-07</v>
      </c>
      <c r="M3" s="54">
        <v>1.2068655999999998E-05</v>
      </c>
      <c r="N3" s="55">
        <v>2.143713182167963E-07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-0.0037589560890476043</v>
      </c>
      <c r="L4" s="54">
        <v>-7.214194552983612E-05</v>
      </c>
      <c r="M4" s="54">
        <v>5.3023180439296845E-08</v>
      </c>
      <c r="N4" s="55">
        <v>9.594830100000001</v>
      </c>
    </row>
    <row r="5" spans="1:14" ht="15" customHeight="1" thickBot="1">
      <c r="A5" t="s">
        <v>18</v>
      </c>
      <c r="B5" s="58">
        <v>37475.49524305556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888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-0.064315579</v>
      </c>
      <c r="E8" s="77">
        <v>0.01162487388241198</v>
      </c>
      <c r="F8" s="77">
        <v>-0.09297816</v>
      </c>
      <c r="G8" s="77">
        <v>0.0028724917635043253</v>
      </c>
      <c r="H8" s="78">
        <v>3</v>
      </c>
      <c r="I8" s="79">
        <v>0.017</v>
      </c>
      <c r="J8" s="79">
        <v>0</v>
      </c>
      <c r="K8" s="79">
        <v>0.51</v>
      </c>
      <c r="L8" s="79">
        <v>0.51</v>
      </c>
      <c r="M8" s="79">
        <v>0.85</v>
      </c>
      <c r="N8" s="80">
        <v>0.85</v>
      </c>
    </row>
    <row r="9" spans="1:14" ht="15" customHeight="1">
      <c r="A9" s="56" t="s">
        <v>29</v>
      </c>
      <c r="B9" s="81">
        <v>0.017</v>
      </c>
      <c r="D9" s="82">
        <v>0.5340034</v>
      </c>
      <c r="E9" s="79">
        <v>0.00150077404026723</v>
      </c>
      <c r="F9" s="79">
        <v>-0.35598376</v>
      </c>
      <c r="G9" s="79">
        <v>0.01741213034394236</v>
      </c>
      <c r="H9" s="78">
        <v>4</v>
      </c>
      <c r="I9" s="79">
        <v>0</v>
      </c>
      <c r="J9" s="79">
        <v>0</v>
      </c>
      <c r="K9" s="79">
        <v>0.578</v>
      </c>
      <c r="L9" s="79">
        <v>0.578</v>
      </c>
      <c r="M9" s="79">
        <v>0.289</v>
      </c>
      <c r="N9" s="80">
        <v>0.289</v>
      </c>
    </row>
    <row r="10" spans="1:14" ht="15" customHeight="1">
      <c r="A10" s="56" t="s">
        <v>30</v>
      </c>
      <c r="B10" s="71" t="s">
        <v>31</v>
      </c>
      <c r="D10" s="86">
        <v>-1.2910394</v>
      </c>
      <c r="E10" s="79">
        <v>0.006982631405127787</v>
      </c>
      <c r="F10" s="83">
        <v>-1.2334575</v>
      </c>
      <c r="G10" s="79">
        <v>0.0030363724408635486</v>
      </c>
      <c r="H10" s="78">
        <v>5</v>
      </c>
      <c r="I10" s="79">
        <v>0</v>
      </c>
      <c r="J10" s="79">
        <v>0</v>
      </c>
      <c r="K10" s="79">
        <v>0.246</v>
      </c>
      <c r="L10" s="79">
        <v>0.246</v>
      </c>
      <c r="M10" s="79">
        <v>0.231</v>
      </c>
      <c r="N10" s="80">
        <v>0.187</v>
      </c>
    </row>
    <row r="11" spans="1:14" ht="15" customHeight="1">
      <c r="A11" s="56" t="s">
        <v>32</v>
      </c>
      <c r="B11" s="57">
        <v>2</v>
      </c>
      <c r="D11" s="76">
        <v>4.745007899999999</v>
      </c>
      <c r="E11" s="77">
        <v>0.004627160483517144</v>
      </c>
      <c r="F11" s="77">
        <v>-0.3439566</v>
      </c>
      <c r="G11" s="77">
        <v>0.007186326573986843</v>
      </c>
      <c r="H11" s="78">
        <v>6</v>
      </c>
      <c r="I11" s="79">
        <v>3.925</v>
      </c>
      <c r="J11" s="79">
        <v>0</v>
      </c>
      <c r="K11" s="79">
        <v>0.251</v>
      </c>
      <c r="L11" s="79">
        <v>0.251</v>
      </c>
      <c r="M11" s="79">
        <v>0.418</v>
      </c>
      <c r="N11" s="80">
        <v>0.418</v>
      </c>
    </row>
    <row r="12" spans="1:14" ht="15" customHeight="1">
      <c r="A12" s="56" t="s">
        <v>33</v>
      </c>
      <c r="B12" s="84">
        <v>0.7499</v>
      </c>
      <c r="D12" s="82">
        <v>0.07174728699999999</v>
      </c>
      <c r="E12" s="79">
        <v>0.002774349644566538</v>
      </c>
      <c r="F12" s="79">
        <v>-0.183319147</v>
      </c>
      <c r="G12" s="79">
        <v>0.0047062622957787115</v>
      </c>
      <c r="H12" s="78">
        <v>7</v>
      </c>
      <c r="I12" s="79">
        <v>0</v>
      </c>
      <c r="J12" s="79">
        <v>0</v>
      </c>
      <c r="K12" s="79">
        <v>0</v>
      </c>
      <c r="L12" s="79">
        <v>0</v>
      </c>
      <c r="M12" s="79">
        <v>0.142</v>
      </c>
      <c r="N12" s="80">
        <v>0.142</v>
      </c>
    </row>
    <row r="13" spans="1:14" ht="15" customHeight="1">
      <c r="A13" s="56" t="s">
        <v>34</v>
      </c>
      <c r="B13" s="81">
        <v>23.312379</v>
      </c>
      <c r="D13" s="82">
        <v>-0.046844069999999995</v>
      </c>
      <c r="E13" s="79">
        <v>0.003378643178200442</v>
      </c>
      <c r="F13" s="79">
        <v>0.08738876444</v>
      </c>
      <c r="G13" s="79">
        <v>0.0017678477107602535</v>
      </c>
      <c r="H13" s="78">
        <v>8</v>
      </c>
      <c r="I13" s="79">
        <v>0</v>
      </c>
      <c r="J13" s="79">
        <v>0</v>
      </c>
      <c r="K13" s="79">
        <v>0</v>
      </c>
      <c r="L13" s="79">
        <v>0</v>
      </c>
      <c r="M13" s="79">
        <v>0.241</v>
      </c>
      <c r="N13" s="80">
        <v>0.241</v>
      </c>
    </row>
    <row r="14" spans="1:14" ht="15" customHeight="1">
      <c r="A14" s="49" t="s">
        <v>35</v>
      </c>
      <c r="B14" s="85">
        <v>12.5</v>
      </c>
      <c r="D14" s="82">
        <v>-0.009691730400000001</v>
      </c>
      <c r="E14" s="79">
        <v>0.0017083881960062008</v>
      </c>
      <c r="F14" s="79">
        <v>-0.063992362</v>
      </c>
      <c r="G14" s="79">
        <v>0.002292624511001827</v>
      </c>
      <c r="H14" s="78">
        <v>9</v>
      </c>
      <c r="I14" s="79">
        <v>0</v>
      </c>
      <c r="J14" s="79">
        <v>0</v>
      </c>
      <c r="K14" s="79">
        <v>0</v>
      </c>
      <c r="L14" s="79">
        <v>0</v>
      </c>
      <c r="M14" s="79">
        <v>0.41</v>
      </c>
      <c r="N14" s="80">
        <v>0.41</v>
      </c>
    </row>
    <row r="15" spans="1:14" ht="15" customHeight="1">
      <c r="A15" s="56" t="s">
        <v>36</v>
      </c>
      <c r="B15" s="81">
        <v>0</v>
      </c>
      <c r="D15" s="76">
        <v>-0.075406025</v>
      </c>
      <c r="E15" s="77">
        <v>0.0012838698405878712</v>
      </c>
      <c r="F15" s="77">
        <v>-0.005303786</v>
      </c>
      <c r="G15" s="77">
        <v>0.0016239824505160146</v>
      </c>
      <c r="H15" s="78">
        <v>10</v>
      </c>
      <c r="I15" s="79">
        <v>-0.209</v>
      </c>
      <c r="J15" s="79">
        <v>0</v>
      </c>
      <c r="K15" s="79">
        <v>0.698</v>
      </c>
      <c r="L15" s="79">
        <v>0</v>
      </c>
      <c r="M15" s="79">
        <v>0.349</v>
      </c>
      <c r="N15" s="80">
        <v>0.349</v>
      </c>
    </row>
    <row r="16" spans="1:14" ht="15" customHeight="1">
      <c r="A16" s="56" t="s">
        <v>37</v>
      </c>
      <c r="B16" s="81">
        <v>12.5054</v>
      </c>
      <c r="D16" s="82">
        <v>0.0023308466</v>
      </c>
      <c r="E16" s="79">
        <v>0.001664593788679911</v>
      </c>
      <c r="F16" s="79">
        <v>-0.0387174586</v>
      </c>
      <c r="G16" s="79">
        <v>0.0015473462628029966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0.237</v>
      </c>
      <c r="N16" s="80">
        <v>0.237</v>
      </c>
    </row>
    <row r="17" spans="1:14" ht="15" customHeight="1">
      <c r="A17" s="56" t="s">
        <v>38</v>
      </c>
      <c r="B17" s="81">
        <v>0.4230000078678131</v>
      </c>
      <c r="D17" s="115">
        <v>-0.0009118960000000003</v>
      </c>
      <c r="E17" s="79">
        <v>0.0012029441467765658</v>
      </c>
      <c r="F17" s="83">
        <v>-0.0303264627</v>
      </c>
      <c r="G17" s="79">
        <v>0.0019211466552222936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</row>
    <row r="18" spans="1:14" ht="15" customHeight="1">
      <c r="A18" s="56" t="s">
        <v>39</v>
      </c>
      <c r="B18" s="81">
        <v>-2.0350000858306885</v>
      </c>
      <c r="D18" s="86">
        <v>0.057201207</v>
      </c>
      <c r="E18" s="79">
        <v>0.0008958353353747925</v>
      </c>
      <c r="F18" s="83">
        <v>0.06158830900000001</v>
      </c>
      <c r="G18" s="79">
        <v>0.0006209468285957274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</row>
    <row r="19" spans="1:14" ht="15" customHeight="1">
      <c r="A19" s="56" t="s">
        <v>40</v>
      </c>
      <c r="B19" s="81">
        <v>0.17000000178813934</v>
      </c>
      <c r="D19" s="86">
        <v>-0.19298114000000002</v>
      </c>
      <c r="E19" s="79">
        <v>0.0007772040654768152</v>
      </c>
      <c r="F19" s="83">
        <v>-0.00448166708</v>
      </c>
      <c r="G19" s="79">
        <v>0.0008683385279867552</v>
      </c>
      <c r="H19" s="78">
        <v>14</v>
      </c>
      <c r="I19" s="79">
        <v>0.058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</row>
    <row r="20" spans="1:14" ht="15" customHeight="1" thickBot="1">
      <c r="A20" s="56" t="s">
        <v>41</v>
      </c>
      <c r="B20" s="87">
        <v>0.2987502</v>
      </c>
      <c r="D20" s="88">
        <v>-0.00032384227</v>
      </c>
      <c r="E20" s="89">
        <v>0.0007141620193765402</v>
      </c>
      <c r="F20" s="90">
        <v>0.0019880057</v>
      </c>
      <c r="G20" s="89">
        <v>0.0009730244160641916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6" t="s">
        <v>42</v>
      </c>
      <c r="B21" s="87">
        <v>0.38185250000000004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0.549743734223753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-3.7596483000000003</v>
      </c>
      <c r="I25" s="102" t="s">
        <v>49</v>
      </c>
      <c r="J25" s="103"/>
      <c r="K25" s="102"/>
      <c r="L25" s="105">
        <v>4.757457946608247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0.11305499519742966</v>
      </c>
      <c r="I26" s="107" t="s">
        <v>53</v>
      </c>
      <c r="J26" s="108"/>
      <c r="K26" s="107"/>
      <c r="L26" s="110">
        <v>0.07559231939975397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HCMQAP004_001_pos2_8881153res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4.6720739E-05</v>
      </c>
      <c r="L2" s="54">
        <v>6.765545812093279E-08</v>
      </c>
      <c r="M2" s="54">
        <v>8.1672643E-05</v>
      </c>
      <c r="N2" s="55">
        <v>1.0553571634845062E-07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-2.8597580999999997E-05</v>
      </c>
      <c r="L3" s="54">
        <v>1.3774925180991748E-07</v>
      </c>
      <c r="M3" s="54">
        <v>1.1415349000000001E-05</v>
      </c>
      <c r="N3" s="55">
        <v>1.243406065370232E-07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-0.0037588275527151035</v>
      </c>
      <c r="L4" s="54">
        <v>-5.23873347723038E-05</v>
      </c>
      <c r="M4" s="54">
        <v>2.7503478880499853E-08</v>
      </c>
      <c r="N4" s="55">
        <v>6.9681227</v>
      </c>
    </row>
    <row r="5" spans="1:14" ht="15" customHeight="1" thickBot="1">
      <c r="A5" t="s">
        <v>18</v>
      </c>
      <c r="B5" s="58">
        <v>37475.4996875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888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-0.085984145</v>
      </c>
      <c r="E8" s="77">
        <v>0.015533020570685176</v>
      </c>
      <c r="F8" s="77">
        <v>0.46993672999999997</v>
      </c>
      <c r="G8" s="77">
        <v>0.016342527197671396</v>
      </c>
      <c r="H8" s="78">
        <v>3</v>
      </c>
      <c r="I8" s="79">
        <v>0.017</v>
      </c>
      <c r="J8" s="79">
        <v>0</v>
      </c>
      <c r="K8" s="79">
        <v>0.51</v>
      </c>
      <c r="L8" s="79">
        <v>0.51</v>
      </c>
      <c r="M8" s="79">
        <v>0.85</v>
      </c>
      <c r="N8" s="80">
        <v>0.85</v>
      </c>
    </row>
    <row r="9" spans="1:14" ht="15" customHeight="1">
      <c r="A9" s="56" t="s">
        <v>29</v>
      </c>
      <c r="B9" s="81">
        <v>0.017</v>
      </c>
      <c r="D9" s="82">
        <v>0.10501119</v>
      </c>
      <c r="E9" s="79">
        <v>0.007967408902234125</v>
      </c>
      <c r="F9" s="79">
        <v>0.1858007619</v>
      </c>
      <c r="G9" s="79">
        <v>0.006326540901446871</v>
      </c>
      <c r="H9" s="78">
        <v>4</v>
      </c>
      <c r="I9" s="79">
        <v>0</v>
      </c>
      <c r="J9" s="79">
        <v>0</v>
      </c>
      <c r="K9" s="79">
        <v>0.578</v>
      </c>
      <c r="L9" s="79">
        <v>0.578</v>
      </c>
      <c r="M9" s="79">
        <v>0.289</v>
      </c>
      <c r="N9" s="80">
        <v>0.289</v>
      </c>
    </row>
    <row r="10" spans="1:14" ht="15" customHeight="1">
      <c r="A10" s="56" t="s">
        <v>30</v>
      </c>
      <c r="B10" s="71" t="s">
        <v>31</v>
      </c>
      <c r="D10" s="86">
        <v>-1.11690821</v>
      </c>
      <c r="E10" s="79">
        <v>0.003410562163824413</v>
      </c>
      <c r="F10" s="83">
        <v>-1.2952938999999999</v>
      </c>
      <c r="G10" s="79">
        <v>0.0023011950895593524</v>
      </c>
      <c r="H10" s="78">
        <v>5</v>
      </c>
      <c r="I10" s="79">
        <v>0</v>
      </c>
      <c r="J10" s="79">
        <v>0</v>
      </c>
      <c r="K10" s="79">
        <v>0.246</v>
      </c>
      <c r="L10" s="79">
        <v>0.246</v>
      </c>
      <c r="M10" s="79">
        <v>0.231</v>
      </c>
      <c r="N10" s="80">
        <v>0.187</v>
      </c>
    </row>
    <row r="11" spans="1:14" ht="15" customHeight="1">
      <c r="A11" s="56" t="s">
        <v>32</v>
      </c>
      <c r="B11" s="57">
        <v>3</v>
      </c>
      <c r="D11" s="76">
        <v>5.1984616</v>
      </c>
      <c r="E11" s="77">
        <v>0.005075612075144488</v>
      </c>
      <c r="F11" s="77">
        <v>-0.28595623000000003</v>
      </c>
      <c r="G11" s="77">
        <v>0.0029958255227192964</v>
      </c>
      <c r="H11" s="78">
        <v>6</v>
      </c>
      <c r="I11" s="79">
        <v>3.925</v>
      </c>
      <c r="J11" s="79">
        <v>0</v>
      </c>
      <c r="K11" s="79">
        <v>0.251</v>
      </c>
      <c r="L11" s="79">
        <v>0.251</v>
      </c>
      <c r="M11" s="79">
        <v>0.418</v>
      </c>
      <c r="N11" s="80">
        <v>0.418</v>
      </c>
    </row>
    <row r="12" spans="1:14" ht="15" customHeight="1">
      <c r="A12" s="56" t="s">
        <v>33</v>
      </c>
      <c r="B12" s="84">
        <v>0.7499</v>
      </c>
      <c r="D12" s="82">
        <v>0.134617315</v>
      </c>
      <c r="E12" s="79">
        <v>0.0031732707190267042</v>
      </c>
      <c r="F12" s="79">
        <v>0.11211685207000002</v>
      </c>
      <c r="G12" s="79">
        <v>0.004516119307610634</v>
      </c>
      <c r="H12" s="78">
        <v>7</v>
      </c>
      <c r="I12" s="79">
        <v>0</v>
      </c>
      <c r="J12" s="79">
        <v>0</v>
      </c>
      <c r="K12" s="79">
        <v>0</v>
      </c>
      <c r="L12" s="79">
        <v>0</v>
      </c>
      <c r="M12" s="79">
        <v>0.142</v>
      </c>
      <c r="N12" s="80">
        <v>0.142</v>
      </c>
    </row>
    <row r="13" spans="1:14" ht="15" customHeight="1">
      <c r="A13" s="56" t="s">
        <v>34</v>
      </c>
      <c r="B13" s="81">
        <v>23.36731</v>
      </c>
      <c r="D13" s="82">
        <v>-0.07246927</v>
      </c>
      <c r="E13" s="79">
        <v>0.00294088230546565</v>
      </c>
      <c r="F13" s="79">
        <v>0.085555863</v>
      </c>
      <c r="G13" s="79">
        <v>0.0032360605758834184</v>
      </c>
      <c r="H13" s="78">
        <v>8</v>
      </c>
      <c r="I13" s="79">
        <v>0</v>
      </c>
      <c r="J13" s="79">
        <v>0</v>
      </c>
      <c r="K13" s="79">
        <v>0</v>
      </c>
      <c r="L13" s="79">
        <v>0</v>
      </c>
      <c r="M13" s="79">
        <v>0.241</v>
      </c>
      <c r="N13" s="80">
        <v>0.241</v>
      </c>
    </row>
    <row r="14" spans="1:14" ht="15" customHeight="1">
      <c r="A14" s="49" t="s">
        <v>35</v>
      </c>
      <c r="B14" s="85">
        <v>12.5</v>
      </c>
      <c r="D14" s="82">
        <v>-0.065383401</v>
      </c>
      <c r="E14" s="79">
        <v>0.0028755385345245812</v>
      </c>
      <c r="F14" s="79">
        <v>-0.03319861</v>
      </c>
      <c r="G14" s="79">
        <v>0.0026295778879469526</v>
      </c>
      <c r="H14" s="78">
        <v>9</v>
      </c>
      <c r="I14" s="79">
        <v>0</v>
      </c>
      <c r="J14" s="79">
        <v>0</v>
      </c>
      <c r="K14" s="79">
        <v>0</v>
      </c>
      <c r="L14" s="79">
        <v>0</v>
      </c>
      <c r="M14" s="79">
        <v>0.41</v>
      </c>
      <c r="N14" s="80">
        <v>0.41</v>
      </c>
    </row>
    <row r="15" spans="1:14" ht="15" customHeight="1">
      <c r="A15" s="56" t="s">
        <v>36</v>
      </c>
      <c r="B15" s="81">
        <v>0</v>
      </c>
      <c r="D15" s="76">
        <v>0.004129517</v>
      </c>
      <c r="E15" s="77">
        <v>0.0009806724359162965</v>
      </c>
      <c r="F15" s="77">
        <v>0.0050231678</v>
      </c>
      <c r="G15" s="77">
        <v>0.0009109078957640898</v>
      </c>
      <c r="H15" s="78">
        <v>10</v>
      </c>
      <c r="I15" s="79">
        <v>-0.209</v>
      </c>
      <c r="J15" s="79">
        <v>0</v>
      </c>
      <c r="K15" s="79">
        <v>0.698</v>
      </c>
      <c r="L15" s="79">
        <v>0</v>
      </c>
      <c r="M15" s="79">
        <v>0.349</v>
      </c>
      <c r="N15" s="80">
        <v>0.349</v>
      </c>
    </row>
    <row r="16" spans="1:14" ht="15" customHeight="1">
      <c r="A16" s="56" t="s">
        <v>37</v>
      </c>
      <c r="B16" s="81">
        <v>12.505199999999999</v>
      </c>
      <c r="D16" s="82">
        <v>-0.014606781429999998</v>
      </c>
      <c r="E16" s="79">
        <v>0.001906027811759983</v>
      </c>
      <c r="F16" s="79">
        <v>-0.006705804000000001</v>
      </c>
      <c r="G16" s="79">
        <v>0.0021202287493980424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0.237</v>
      </c>
      <c r="N16" s="80">
        <v>0.237</v>
      </c>
    </row>
    <row r="17" spans="1:14" ht="15" customHeight="1">
      <c r="A17" s="56" t="s">
        <v>38</v>
      </c>
      <c r="B17" s="81">
        <v>-0.31299999356269836</v>
      </c>
      <c r="D17" s="86">
        <v>0.012687139</v>
      </c>
      <c r="E17" s="79">
        <v>0.0015650918006954182</v>
      </c>
      <c r="F17" s="83">
        <v>-0.0323368432</v>
      </c>
      <c r="G17" s="79">
        <v>0.002092107267331731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</row>
    <row r="18" spans="1:14" ht="15" customHeight="1">
      <c r="A18" s="56" t="s">
        <v>39</v>
      </c>
      <c r="B18" s="81">
        <v>31.53499984741211</v>
      </c>
      <c r="D18" s="86">
        <v>0.03972755800000001</v>
      </c>
      <c r="E18" s="79">
        <v>0.0013737473688875978</v>
      </c>
      <c r="F18" s="83">
        <v>0.06952641600000001</v>
      </c>
      <c r="G18" s="79">
        <v>0.0016697139955437548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</row>
    <row r="19" spans="1:14" ht="15" customHeight="1">
      <c r="A19" s="56" t="s">
        <v>40</v>
      </c>
      <c r="B19" s="81">
        <v>-0.4099999964237213</v>
      </c>
      <c r="D19" s="86">
        <v>-0.19934642</v>
      </c>
      <c r="E19" s="79">
        <v>0.0007369560411604362</v>
      </c>
      <c r="F19" s="83">
        <v>-0.0066680026</v>
      </c>
      <c r="G19" s="79">
        <v>0.0008351403215963996</v>
      </c>
      <c r="H19" s="78">
        <v>14</v>
      </c>
      <c r="I19" s="79">
        <v>0.058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</row>
    <row r="20" spans="1:14" ht="15" customHeight="1" thickBot="1">
      <c r="A20" s="56" t="s">
        <v>41</v>
      </c>
      <c r="B20" s="87">
        <v>0.21640829999999997</v>
      </c>
      <c r="D20" s="116">
        <v>0.0034299431999999996</v>
      </c>
      <c r="E20" s="89">
        <v>0.0002759243233775535</v>
      </c>
      <c r="F20" s="90">
        <v>0.0032173645</v>
      </c>
      <c r="G20" s="89">
        <v>0.0008315206531366495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6" t="s">
        <v>42</v>
      </c>
      <c r="B21" s="87">
        <v>0.3663609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0.39924435906658734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-3.7591926</v>
      </c>
      <c r="I25" s="102" t="s">
        <v>49</v>
      </c>
      <c r="J25" s="103"/>
      <c r="K25" s="102"/>
      <c r="L25" s="105">
        <v>5.206320579079852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0.4777382163847413</v>
      </c>
      <c r="I26" s="107" t="s">
        <v>53</v>
      </c>
      <c r="J26" s="108"/>
      <c r="K26" s="107"/>
      <c r="L26" s="110">
        <v>0.006502701392517254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HCMQAP004_001_pos3_8881159res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1.8460363000000002E-05</v>
      </c>
      <c r="L2" s="54">
        <v>2.0282570314424947E-07</v>
      </c>
      <c r="M2" s="54">
        <v>9.865611100000002E-05</v>
      </c>
      <c r="N2" s="55">
        <v>2.3957374774905517E-07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-2.8840817E-05</v>
      </c>
      <c r="L3" s="54">
        <v>1.1331129359420238E-07</v>
      </c>
      <c r="M3" s="54">
        <v>1.0911049000000002E-05</v>
      </c>
      <c r="N3" s="55">
        <v>9.393370499453686E-08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-0.0037598799939005554</v>
      </c>
      <c r="L4" s="54">
        <v>-3.033940461047663E-05</v>
      </c>
      <c r="M4" s="54">
        <v>8.558936799775229E-08</v>
      </c>
      <c r="N4" s="55">
        <v>4.0345365</v>
      </c>
    </row>
    <row r="5" spans="1:14" ht="15" customHeight="1" thickBot="1">
      <c r="A5" t="s">
        <v>18</v>
      </c>
      <c r="B5" s="58">
        <v>37475.5044212963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888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1.0664134200000002</v>
      </c>
      <c r="E8" s="77">
        <v>0.005166061721792428</v>
      </c>
      <c r="F8" s="77">
        <v>0.6869844500000001</v>
      </c>
      <c r="G8" s="77">
        <v>0.007590928467978202</v>
      </c>
      <c r="H8" s="78">
        <v>3</v>
      </c>
      <c r="I8" s="79">
        <v>0.017</v>
      </c>
      <c r="J8" s="79">
        <v>0</v>
      </c>
      <c r="K8" s="79">
        <v>0.51</v>
      </c>
      <c r="L8" s="79">
        <v>0.51</v>
      </c>
      <c r="M8" s="79">
        <v>0.85</v>
      </c>
      <c r="N8" s="80">
        <v>0.85</v>
      </c>
    </row>
    <row r="9" spans="1:14" ht="15" customHeight="1">
      <c r="A9" s="56" t="s">
        <v>29</v>
      </c>
      <c r="B9" s="81">
        <v>0.017</v>
      </c>
      <c r="D9" s="82">
        <v>0.21797437999999997</v>
      </c>
      <c r="E9" s="79">
        <v>0.00932695536553102</v>
      </c>
      <c r="F9" s="79">
        <v>-0.35571419000000004</v>
      </c>
      <c r="G9" s="79">
        <v>0.012864321268624163</v>
      </c>
      <c r="H9" s="78">
        <v>4</v>
      </c>
      <c r="I9" s="79">
        <v>0</v>
      </c>
      <c r="J9" s="79">
        <v>0</v>
      </c>
      <c r="K9" s="79">
        <v>0.578</v>
      </c>
      <c r="L9" s="79">
        <v>0.578</v>
      </c>
      <c r="M9" s="79">
        <v>0.289</v>
      </c>
      <c r="N9" s="80">
        <v>0.289</v>
      </c>
    </row>
    <row r="10" spans="1:14" ht="15" customHeight="1">
      <c r="A10" s="56" t="s">
        <v>30</v>
      </c>
      <c r="B10" s="71" t="s">
        <v>31</v>
      </c>
      <c r="D10" s="86">
        <v>-0.97361149</v>
      </c>
      <c r="E10" s="79">
        <v>0.005515338346772271</v>
      </c>
      <c r="F10" s="83">
        <v>-1.176669</v>
      </c>
      <c r="G10" s="79">
        <v>0.009219717257044464</v>
      </c>
      <c r="H10" s="78">
        <v>5</v>
      </c>
      <c r="I10" s="79">
        <v>0</v>
      </c>
      <c r="J10" s="79">
        <v>0</v>
      </c>
      <c r="K10" s="79">
        <v>0.246</v>
      </c>
      <c r="L10" s="79">
        <v>0.246</v>
      </c>
      <c r="M10" s="79">
        <v>0.231</v>
      </c>
      <c r="N10" s="80">
        <v>0.187</v>
      </c>
    </row>
    <row r="11" spans="1:14" ht="15" customHeight="1">
      <c r="A11" s="56" t="s">
        <v>32</v>
      </c>
      <c r="B11" s="57">
        <v>4</v>
      </c>
      <c r="D11" s="76">
        <v>4.6978703</v>
      </c>
      <c r="E11" s="77">
        <v>0.004270391664016367</v>
      </c>
      <c r="F11" s="77">
        <v>-0.25619915</v>
      </c>
      <c r="G11" s="77">
        <v>0.0022523171592855563</v>
      </c>
      <c r="H11" s="78">
        <v>6</v>
      </c>
      <c r="I11" s="79">
        <v>3.925</v>
      </c>
      <c r="J11" s="79">
        <v>0</v>
      </c>
      <c r="K11" s="79">
        <v>0.251</v>
      </c>
      <c r="L11" s="79">
        <v>0.251</v>
      </c>
      <c r="M11" s="79">
        <v>0.418</v>
      </c>
      <c r="N11" s="80">
        <v>0.418</v>
      </c>
    </row>
    <row r="12" spans="1:14" ht="15" customHeight="1">
      <c r="A12" s="56" t="s">
        <v>33</v>
      </c>
      <c r="B12" s="84">
        <v>0.7499</v>
      </c>
      <c r="D12" s="82">
        <v>0.161106303</v>
      </c>
      <c r="E12" s="79">
        <v>0.0029040377833598444</v>
      </c>
      <c r="F12" s="79">
        <v>0.015564169999999999</v>
      </c>
      <c r="G12" s="79">
        <v>0.002556111241436871</v>
      </c>
      <c r="H12" s="78">
        <v>7</v>
      </c>
      <c r="I12" s="79">
        <v>0</v>
      </c>
      <c r="J12" s="79">
        <v>0</v>
      </c>
      <c r="K12" s="79">
        <v>0</v>
      </c>
      <c r="L12" s="79">
        <v>0</v>
      </c>
      <c r="M12" s="79">
        <v>0.142</v>
      </c>
      <c r="N12" s="80">
        <v>0.142</v>
      </c>
    </row>
    <row r="13" spans="1:14" ht="15" customHeight="1">
      <c r="A13" s="56" t="s">
        <v>34</v>
      </c>
      <c r="B13" s="81">
        <v>23.449708</v>
      </c>
      <c r="D13" s="82">
        <v>-0.09321916699999999</v>
      </c>
      <c r="E13" s="79">
        <v>0.0031526419823199718</v>
      </c>
      <c r="F13" s="79">
        <v>0.08501857900000001</v>
      </c>
      <c r="G13" s="79">
        <v>0.00284398339504169</v>
      </c>
      <c r="H13" s="78">
        <v>8</v>
      </c>
      <c r="I13" s="79">
        <v>0</v>
      </c>
      <c r="J13" s="79">
        <v>0</v>
      </c>
      <c r="K13" s="79">
        <v>0</v>
      </c>
      <c r="L13" s="79">
        <v>0</v>
      </c>
      <c r="M13" s="79">
        <v>0.241</v>
      </c>
      <c r="N13" s="80">
        <v>0.241</v>
      </c>
    </row>
    <row r="14" spans="1:14" ht="15" customHeight="1">
      <c r="A14" s="49" t="s">
        <v>35</v>
      </c>
      <c r="B14" s="85">
        <v>12.5</v>
      </c>
      <c r="D14" s="82">
        <v>-0.096427657</v>
      </c>
      <c r="E14" s="79">
        <v>0.002146689320292113</v>
      </c>
      <c r="F14" s="79">
        <v>0.0030828099999999983</v>
      </c>
      <c r="G14" s="79">
        <v>0.0011084914940584808</v>
      </c>
      <c r="H14" s="78">
        <v>9</v>
      </c>
      <c r="I14" s="79">
        <v>0</v>
      </c>
      <c r="J14" s="79">
        <v>0</v>
      </c>
      <c r="K14" s="79">
        <v>0</v>
      </c>
      <c r="L14" s="79">
        <v>0</v>
      </c>
      <c r="M14" s="79">
        <v>0.41</v>
      </c>
      <c r="N14" s="80">
        <v>0.41</v>
      </c>
    </row>
    <row r="15" spans="1:14" ht="15" customHeight="1">
      <c r="A15" s="56" t="s">
        <v>36</v>
      </c>
      <c r="B15" s="81">
        <v>0</v>
      </c>
      <c r="D15" s="76">
        <v>-0.032361829999999994</v>
      </c>
      <c r="E15" s="77">
        <v>0.0008630810354363664</v>
      </c>
      <c r="F15" s="77">
        <v>-0.077763743</v>
      </c>
      <c r="G15" s="77">
        <v>0.0016942567044538068</v>
      </c>
      <c r="H15" s="78">
        <v>10</v>
      </c>
      <c r="I15" s="79">
        <v>-0.209</v>
      </c>
      <c r="J15" s="79">
        <v>0</v>
      </c>
      <c r="K15" s="79">
        <v>0.698</v>
      </c>
      <c r="L15" s="79">
        <v>0</v>
      </c>
      <c r="M15" s="79">
        <v>0.349</v>
      </c>
      <c r="N15" s="80">
        <v>0.349</v>
      </c>
    </row>
    <row r="16" spans="1:14" ht="15" customHeight="1">
      <c r="A16" s="56" t="s">
        <v>37</v>
      </c>
      <c r="B16" s="81">
        <v>12.505</v>
      </c>
      <c r="D16" s="82">
        <v>0.0172568795</v>
      </c>
      <c r="E16" s="79">
        <v>0.0019053537296509716</v>
      </c>
      <c r="F16" s="79">
        <v>-0.017886593</v>
      </c>
      <c r="G16" s="79">
        <v>0.0006817969921289286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0.237</v>
      </c>
      <c r="N16" s="80">
        <v>0.237</v>
      </c>
    </row>
    <row r="17" spans="1:14" ht="15" customHeight="1">
      <c r="A17" s="56" t="s">
        <v>38</v>
      </c>
      <c r="B17" s="81">
        <v>0.39899998903274536</v>
      </c>
      <c r="D17" s="86">
        <v>0.028476196</v>
      </c>
      <c r="E17" s="79">
        <v>0.0015131229555667399</v>
      </c>
      <c r="F17" s="83">
        <v>-0.005939682</v>
      </c>
      <c r="G17" s="79">
        <v>0.0007844622518872401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</row>
    <row r="18" spans="1:14" ht="15" customHeight="1">
      <c r="A18" s="56" t="s">
        <v>39</v>
      </c>
      <c r="B18" s="81">
        <v>-2.5429999828338623</v>
      </c>
      <c r="D18" s="86">
        <v>0.006134489800000001</v>
      </c>
      <c r="E18" s="79">
        <v>0.0013298400783010545</v>
      </c>
      <c r="F18" s="83">
        <v>0.07516825899999999</v>
      </c>
      <c r="G18" s="79">
        <v>0.0013593338063674829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</row>
    <row r="19" spans="1:14" ht="15" customHeight="1">
      <c r="A19" s="56" t="s">
        <v>40</v>
      </c>
      <c r="B19" s="81">
        <v>0.1720000058412552</v>
      </c>
      <c r="D19" s="86">
        <v>-0.18811830999999998</v>
      </c>
      <c r="E19" s="79">
        <v>0.0008795102616850306</v>
      </c>
      <c r="F19" s="83">
        <v>-0.010712307299999998</v>
      </c>
      <c r="G19" s="79">
        <v>0.0012331041545136433</v>
      </c>
      <c r="H19" s="78">
        <v>14</v>
      </c>
      <c r="I19" s="79">
        <v>0.058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</row>
    <row r="20" spans="1:14" ht="15" customHeight="1" thickBot="1">
      <c r="A20" s="56" t="s">
        <v>41</v>
      </c>
      <c r="B20" s="87">
        <v>0.0870629</v>
      </c>
      <c r="D20" s="116">
        <v>0.0047564379</v>
      </c>
      <c r="E20" s="89">
        <v>0.000792053809297978</v>
      </c>
      <c r="F20" s="90">
        <v>0.0020011250000000003</v>
      </c>
      <c r="G20" s="89">
        <v>0.0009288460527739241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6" t="s">
        <v>42</v>
      </c>
      <c r="B21" s="87">
        <v>0.4453544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0.23116210899576328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-3.7600024000000003</v>
      </c>
      <c r="I25" s="102" t="s">
        <v>49</v>
      </c>
      <c r="J25" s="103"/>
      <c r="K25" s="102"/>
      <c r="L25" s="105">
        <v>4.704851045472409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1.2685366438924417</v>
      </c>
      <c r="I26" s="107" t="s">
        <v>53</v>
      </c>
      <c r="J26" s="108"/>
      <c r="K26" s="107"/>
      <c r="L26" s="110">
        <v>0.08422878229155963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HCMQAP004_001_pos4_8881206res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-5.269136E-06</v>
      </c>
      <c r="L2" s="54">
        <v>1.1254784526595653E-07</v>
      </c>
      <c r="M2" s="54">
        <v>6.6250295E-05</v>
      </c>
      <c r="N2" s="55">
        <v>3.114610809909275E-08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-3.0704744E-05</v>
      </c>
      <c r="L3" s="54">
        <v>1.1912181812778239E-07</v>
      </c>
      <c r="M3" s="54">
        <v>9.395947000000001E-06</v>
      </c>
      <c r="N3" s="55">
        <v>7.197567051453655E-08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-0.002130082232033348</v>
      </c>
      <c r="L4" s="54">
        <v>-1.537223917071392E-05</v>
      </c>
      <c r="M4" s="54">
        <v>7.730110263970235E-08</v>
      </c>
      <c r="N4" s="55">
        <v>3.6083049000000003</v>
      </c>
    </row>
    <row r="5" spans="1:14" ht="15" customHeight="1" thickBot="1">
      <c r="A5" t="s">
        <v>18</v>
      </c>
      <c r="B5" s="58">
        <v>37475.50880787037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888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73" t="s">
        <v>24</v>
      </c>
      <c r="J7" s="174"/>
      <c r="K7" s="173" t="s">
        <v>25</v>
      </c>
      <c r="L7" s="174"/>
      <c r="M7" s="173" t="s">
        <v>26</v>
      </c>
      <c r="N7" s="175"/>
    </row>
    <row r="8" spans="1:14" ht="15" customHeight="1">
      <c r="A8" s="56" t="s">
        <v>27</v>
      </c>
      <c r="B8" s="71" t="s">
        <v>28</v>
      </c>
      <c r="D8" s="76">
        <v>-1.06192157</v>
      </c>
      <c r="E8" s="77">
        <v>0.01990655525869429</v>
      </c>
      <c r="F8" s="117">
        <v>7.4407562</v>
      </c>
      <c r="G8" s="77">
        <v>0.013784176499374289</v>
      </c>
      <c r="H8" s="78">
        <v>3</v>
      </c>
      <c r="I8" s="79">
        <v>0.017</v>
      </c>
      <c r="J8" s="79">
        <v>0</v>
      </c>
      <c r="K8" s="79">
        <v>0.51</v>
      </c>
      <c r="L8" s="79">
        <v>0.51</v>
      </c>
      <c r="M8" s="79">
        <v>0.85</v>
      </c>
      <c r="N8" s="80">
        <v>0.85</v>
      </c>
    </row>
    <row r="9" spans="1:14" ht="15" customHeight="1">
      <c r="A9" s="56" t="s">
        <v>29</v>
      </c>
      <c r="B9" s="81">
        <v>0.017</v>
      </c>
      <c r="D9" s="86">
        <v>-1.9704073999999998</v>
      </c>
      <c r="E9" s="79">
        <v>0.023832901513262766</v>
      </c>
      <c r="F9" s="83">
        <v>2.1446364</v>
      </c>
      <c r="G9" s="79">
        <v>0.029843430116858857</v>
      </c>
      <c r="H9" s="78">
        <v>4</v>
      </c>
      <c r="I9" s="79">
        <v>0</v>
      </c>
      <c r="J9" s="79">
        <v>0</v>
      </c>
      <c r="K9" s="79">
        <v>0.578</v>
      </c>
      <c r="L9" s="79">
        <v>0.578</v>
      </c>
      <c r="M9" s="79">
        <v>0.289</v>
      </c>
      <c r="N9" s="80">
        <v>0.289</v>
      </c>
    </row>
    <row r="10" spans="1:14" ht="15" customHeight="1">
      <c r="A10" s="56" t="s">
        <v>30</v>
      </c>
      <c r="B10" s="71" t="s">
        <v>31</v>
      </c>
      <c r="D10" s="82">
        <v>0.1912432</v>
      </c>
      <c r="E10" s="79">
        <v>0.00851594418047637</v>
      </c>
      <c r="F10" s="83">
        <v>-4.4624845</v>
      </c>
      <c r="G10" s="79">
        <v>0.009990543613557876</v>
      </c>
      <c r="H10" s="78">
        <v>5</v>
      </c>
      <c r="I10" s="79">
        <v>0</v>
      </c>
      <c r="J10" s="79">
        <v>0</v>
      </c>
      <c r="K10" s="79">
        <v>0.246</v>
      </c>
      <c r="L10" s="79">
        <v>0.246</v>
      </c>
      <c r="M10" s="79">
        <v>0.231</v>
      </c>
      <c r="N10" s="80">
        <v>0.187</v>
      </c>
    </row>
    <row r="11" spans="1:14" ht="15" customHeight="1">
      <c r="A11" s="56" t="s">
        <v>32</v>
      </c>
      <c r="B11" s="57">
        <v>5</v>
      </c>
      <c r="D11" s="118">
        <v>14.280721999999997</v>
      </c>
      <c r="E11" s="77">
        <v>0.012701493853725099</v>
      </c>
      <c r="F11" s="117">
        <v>2.3174473</v>
      </c>
      <c r="G11" s="77">
        <v>0.00393364622959793</v>
      </c>
      <c r="H11" s="78">
        <v>6</v>
      </c>
      <c r="I11" s="79">
        <v>3.925</v>
      </c>
      <c r="J11" s="79">
        <v>0</v>
      </c>
      <c r="K11" s="79">
        <v>0.251</v>
      </c>
      <c r="L11" s="79">
        <v>0.251</v>
      </c>
      <c r="M11" s="79">
        <v>0.418</v>
      </c>
      <c r="N11" s="80">
        <v>0.418</v>
      </c>
    </row>
    <row r="12" spans="1:14" ht="15" customHeight="1">
      <c r="A12" s="56" t="s">
        <v>33</v>
      </c>
      <c r="B12" s="84">
        <v>0.7499</v>
      </c>
      <c r="D12" s="82">
        <v>-0.006826608000000002</v>
      </c>
      <c r="E12" s="79">
        <v>0.006650035955058138</v>
      </c>
      <c r="F12" s="79">
        <v>0.19129111000000001</v>
      </c>
      <c r="G12" s="79">
        <v>0.0012739148681931549</v>
      </c>
      <c r="H12" s="78">
        <v>7</v>
      </c>
      <c r="I12" s="79">
        <v>0</v>
      </c>
      <c r="J12" s="79">
        <v>0</v>
      </c>
      <c r="K12" s="79">
        <v>0</v>
      </c>
      <c r="L12" s="79">
        <v>0</v>
      </c>
      <c r="M12" s="79">
        <v>0.142</v>
      </c>
      <c r="N12" s="80">
        <v>0.142</v>
      </c>
    </row>
    <row r="13" spans="1:14" ht="15" customHeight="1">
      <c r="A13" s="56" t="s">
        <v>34</v>
      </c>
      <c r="B13" s="81">
        <v>23.553467</v>
      </c>
      <c r="D13" s="82">
        <v>0.0054492599999999974</v>
      </c>
      <c r="E13" s="79">
        <v>0.005817426747231117</v>
      </c>
      <c r="F13" s="79">
        <v>0.30471877999999997</v>
      </c>
      <c r="G13" s="79">
        <v>0.002610835744856148</v>
      </c>
      <c r="H13" s="78">
        <v>8</v>
      </c>
      <c r="I13" s="79">
        <v>0</v>
      </c>
      <c r="J13" s="79">
        <v>0</v>
      </c>
      <c r="K13" s="79">
        <v>0</v>
      </c>
      <c r="L13" s="79">
        <v>0</v>
      </c>
      <c r="M13" s="79">
        <v>0.241</v>
      </c>
      <c r="N13" s="80">
        <v>0.241</v>
      </c>
    </row>
    <row r="14" spans="1:14" ht="15" customHeight="1">
      <c r="A14" s="49" t="s">
        <v>35</v>
      </c>
      <c r="B14" s="85">
        <v>12.5</v>
      </c>
      <c r="D14" s="82">
        <v>-0.126066717</v>
      </c>
      <c r="E14" s="79">
        <v>0.0026434051185854524</v>
      </c>
      <c r="F14" s="79">
        <v>0.17032301899999996</v>
      </c>
      <c r="G14" s="79">
        <v>0.004029364480246844</v>
      </c>
      <c r="H14" s="78">
        <v>9</v>
      </c>
      <c r="I14" s="79">
        <v>0</v>
      </c>
      <c r="J14" s="79">
        <v>0</v>
      </c>
      <c r="K14" s="79">
        <v>0</v>
      </c>
      <c r="L14" s="79">
        <v>0</v>
      </c>
      <c r="M14" s="79">
        <v>0.41</v>
      </c>
      <c r="N14" s="80">
        <v>0.41</v>
      </c>
    </row>
    <row r="15" spans="1:14" ht="15" customHeight="1">
      <c r="A15" s="56" t="s">
        <v>36</v>
      </c>
      <c r="B15" s="81">
        <v>0</v>
      </c>
      <c r="D15" s="76">
        <v>-0.27647034</v>
      </c>
      <c r="E15" s="77">
        <v>0.00472572518735704</v>
      </c>
      <c r="F15" s="77">
        <v>0.012196156</v>
      </c>
      <c r="G15" s="77">
        <v>0.002022844605612383</v>
      </c>
      <c r="H15" s="78">
        <v>10</v>
      </c>
      <c r="I15" s="79">
        <v>-0.209</v>
      </c>
      <c r="J15" s="79">
        <v>0</v>
      </c>
      <c r="K15" s="79">
        <v>0.698</v>
      </c>
      <c r="L15" s="79">
        <v>0</v>
      </c>
      <c r="M15" s="79">
        <v>0.349</v>
      </c>
      <c r="N15" s="80">
        <v>0.349</v>
      </c>
    </row>
    <row r="16" spans="1:14" ht="15" customHeight="1">
      <c r="A16" s="56" t="s">
        <v>37</v>
      </c>
      <c r="B16" s="81">
        <v>12.505</v>
      </c>
      <c r="D16" s="82">
        <v>0.0009366220000000001</v>
      </c>
      <c r="E16" s="79">
        <v>0.001583256431152578</v>
      </c>
      <c r="F16" s="79">
        <v>0.005334006999999998</v>
      </c>
      <c r="G16" s="79">
        <v>0.004595266015053534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0.237</v>
      </c>
      <c r="N16" s="80">
        <v>0.237</v>
      </c>
    </row>
    <row r="17" spans="1:14" ht="15" customHeight="1">
      <c r="A17" s="56" t="s">
        <v>38</v>
      </c>
      <c r="B17" s="81">
        <v>-0.25699999928474426</v>
      </c>
      <c r="D17" s="86">
        <v>0.014089927660000001</v>
      </c>
      <c r="E17" s="79">
        <v>0.0009701726844119475</v>
      </c>
      <c r="F17" s="83">
        <v>0.04128285499999999</v>
      </c>
      <c r="G17" s="79">
        <v>0.0023960725294244947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</row>
    <row r="18" spans="1:14" ht="15" customHeight="1">
      <c r="A18" s="56" t="s">
        <v>39</v>
      </c>
      <c r="B18" s="81">
        <v>33.569000244140625</v>
      </c>
      <c r="D18" s="86">
        <v>-0.027904939900000002</v>
      </c>
      <c r="E18" s="79">
        <v>0.002459731740730223</v>
      </c>
      <c r="F18" s="83">
        <v>0.046714640999999994</v>
      </c>
      <c r="G18" s="79">
        <v>0.0026202365311235763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</row>
    <row r="19" spans="1:14" ht="15" customHeight="1">
      <c r="A19" s="56" t="s">
        <v>40</v>
      </c>
      <c r="B19" s="81">
        <v>-0.367000013589859</v>
      </c>
      <c r="D19" s="86">
        <v>-0.11273274</v>
      </c>
      <c r="E19" s="79">
        <v>0.0020731400443284474</v>
      </c>
      <c r="F19" s="83">
        <v>-0.030534110000000003</v>
      </c>
      <c r="G19" s="79">
        <v>0.002052847746212516</v>
      </c>
      <c r="H19" s="78">
        <v>14</v>
      </c>
      <c r="I19" s="79">
        <v>0.058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</row>
    <row r="20" spans="1:14" ht="15" customHeight="1" thickBot="1">
      <c r="A20" s="56" t="s">
        <v>41</v>
      </c>
      <c r="B20" s="87">
        <v>-0.038245600000000005</v>
      </c>
      <c r="D20" s="116">
        <v>0.0029837800999999997</v>
      </c>
      <c r="E20" s="89">
        <v>0.0012772678525554602</v>
      </c>
      <c r="F20" s="90">
        <v>0.0031375026</v>
      </c>
      <c r="G20" s="89">
        <v>0.0008062694292603672</v>
      </c>
      <c r="H20" s="91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2">
        <v>0</v>
      </c>
    </row>
    <row r="21" spans="1:6" ht="15" customHeight="1">
      <c r="A21" s="56" t="s">
        <v>42</v>
      </c>
      <c r="B21" s="87">
        <v>0.5289977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0.20674081659287177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48</v>
      </c>
      <c r="F25" s="102"/>
      <c r="G25" s="103"/>
      <c r="H25" s="104">
        <v>-2.1301377</v>
      </c>
      <c r="I25" s="102" t="s">
        <v>49</v>
      </c>
      <c r="J25" s="103"/>
      <c r="K25" s="102"/>
      <c r="L25" s="105">
        <v>14.467535478773199</v>
      </c>
    </row>
    <row r="26" spans="1:12" ht="18" customHeight="1" thickBot="1">
      <c r="A26" s="56" t="s">
        <v>50</v>
      </c>
      <c r="B26" s="57" t="s">
        <v>51</v>
      </c>
      <c r="E26" s="106" t="s">
        <v>52</v>
      </c>
      <c r="F26" s="107"/>
      <c r="G26" s="108"/>
      <c r="H26" s="109">
        <v>7.516151292295127</v>
      </c>
      <c r="I26" s="107" t="s">
        <v>53</v>
      </c>
      <c r="J26" s="108"/>
      <c r="K26" s="107"/>
      <c r="L26" s="110">
        <v>0.27673921861726053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HCMQAP004_001_pos5_8881212res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3" t="s">
        <v>120</v>
      </c>
      <c r="B1" s="134" t="s">
        <v>129</v>
      </c>
      <c r="C1" s="124" t="s">
        <v>73</v>
      </c>
      <c r="D1" s="124" t="s">
        <v>76</v>
      </c>
      <c r="E1" s="124" t="s">
        <v>78</v>
      </c>
      <c r="F1" s="131" t="s">
        <v>81</v>
      </c>
      <c r="G1" s="167" t="s">
        <v>121</v>
      </c>
    </row>
    <row r="2" spans="1:7" ht="13.5" thickBot="1">
      <c r="A2" s="144" t="s">
        <v>90</v>
      </c>
      <c r="B2" s="135">
        <v>-2.2215279</v>
      </c>
      <c r="C2" s="126">
        <v>-3.7596483000000003</v>
      </c>
      <c r="D2" s="126">
        <v>-3.7591926</v>
      </c>
      <c r="E2" s="126">
        <v>-3.7600024000000003</v>
      </c>
      <c r="F2" s="132">
        <v>-2.1301377</v>
      </c>
      <c r="G2" s="168">
        <v>3.1176916760896924</v>
      </c>
    </row>
    <row r="3" spans="1:7" ht="14.25" thickBot="1" thickTop="1">
      <c r="A3" s="152" t="s">
        <v>89</v>
      </c>
      <c r="B3" s="153" t="s">
        <v>84</v>
      </c>
      <c r="C3" s="154" t="s">
        <v>85</v>
      </c>
      <c r="D3" s="154" t="s">
        <v>86</v>
      </c>
      <c r="E3" s="154" t="s">
        <v>87</v>
      </c>
      <c r="F3" s="155" t="s">
        <v>88</v>
      </c>
      <c r="G3" s="162" t="s">
        <v>122</v>
      </c>
    </row>
    <row r="4" spans="1:7" ht="12.75">
      <c r="A4" s="149" t="s">
        <v>91</v>
      </c>
      <c r="B4" s="150">
        <v>1.19989003</v>
      </c>
      <c r="C4" s="151">
        <v>-0.064315579</v>
      </c>
      <c r="D4" s="151">
        <v>-0.085984145</v>
      </c>
      <c r="E4" s="151">
        <v>1.0664134200000002</v>
      </c>
      <c r="F4" s="156">
        <v>-1.06192157</v>
      </c>
      <c r="G4" s="163">
        <v>0.24620005223353053</v>
      </c>
    </row>
    <row r="5" spans="1:7" ht="12.75">
      <c r="A5" s="144" t="s">
        <v>93</v>
      </c>
      <c r="B5" s="137">
        <v>0.29866845999999997</v>
      </c>
      <c r="C5" s="121">
        <v>0.5340034</v>
      </c>
      <c r="D5" s="121">
        <v>0.10501119</v>
      </c>
      <c r="E5" s="121">
        <v>0.21797437999999997</v>
      </c>
      <c r="F5" s="157">
        <v>-1.9704073999999998</v>
      </c>
      <c r="G5" s="164">
        <v>-0.019943836572782352</v>
      </c>
    </row>
    <row r="6" spans="1:7" ht="12.75">
      <c r="A6" s="144" t="s">
        <v>95</v>
      </c>
      <c r="B6" s="137">
        <v>-0.55906939</v>
      </c>
      <c r="C6" s="120">
        <v>-1.2910394</v>
      </c>
      <c r="D6" s="120">
        <v>-1.11690821</v>
      </c>
      <c r="E6" s="120">
        <v>-0.97361149</v>
      </c>
      <c r="F6" s="158">
        <v>0.1912432</v>
      </c>
      <c r="G6" s="164">
        <v>-0.8667614526712042</v>
      </c>
    </row>
    <row r="7" spans="1:7" ht="12.75">
      <c r="A7" s="144" t="s">
        <v>97</v>
      </c>
      <c r="B7" s="136">
        <v>3.7965666999999996</v>
      </c>
      <c r="C7" s="119">
        <v>4.745007899999999</v>
      </c>
      <c r="D7" s="119">
        <v>5.1984616</v>
      </c>
      <c r="E7" s="119">
        <v>4.6978703</v>
      </c>
      <c r="F7" s="159">
        <v>14.280721999999997</v>
      </c>
      <c r="G7" s="164">
        <v>6.007460577908296</v>
      </c>
    </row>
    <row r="8" spans="1:7" ht="12.75">
      <c r="A8" s="144" t="s">
        <v>99</v>
      </c>
      <c r="B8" s="137">
        <v>-0.007137330719</v>
      </c>
      <c r="C8" s="121">
        <v>0.07174728699999999</v>
      </c>
      <c r="D8" s="121">
        <v>0.134617315</v>
      </c>
      <c r="E8" s="121">
        <v>0.161106303</v>
      </c>
      <c r="F8" s="158">
        <v>-0.006826608000000002</v>
      </c>
      <c r="G8" s="164">
        <v>0.0864437415423148</v>
      </c>
    </row>
    <row r="9" spans="1:7" ht="12.75">
      <c r="A9" s="144" t="s">
        <v>101</v>
      </c>
      <c r="B9" s="137">
        <v>-0.044439863</v>
      </c>
      <c r="C9" s="121">
        <v>-0.046844069999999995</v>
      </c>
      <c r="D9" s="121">
        <v>-0.07246927</v>
      </c>
      <c r="E9" s="121">
        <v>-0.09321916699999999</v>
      </c>
      <c r="F9" s="158">
        <v>0.0054492599999999974</v>
      </c>
      <c r="G9" s="164">
        <v>-0.05669451905443459</v>
      </c>
    </row>
    <row r="10" spans="1:7" ht="12.75">
      <c r="A10" s="144" t="s">
        <v>103</v>
      </c>
      <c r="B10" s="137">
        <v>0.056865382</v>
      </c>
      <c r="C10" s="121">
        <v>-0.009691730400000001</v>
      </c>
      <c r="D10" s="121">
        <v>-0.065383401</v>
      </c>
      <c r="E10" s="121">
        <v>-0.096427657</v>
      </c>
      <c r="F10" s="158">
        <v>-0.126066717</v>
      </c>
      <c r="G10" s="164">
        <v>-0.05035062873804453</v>
      </c>
    </row>
    <row r="11" spans="1:7" ht="12.75">
      <c r="A11" s="144" t="s">
        <v>105</v>
      </c>
      <c r="B11" s="136">
        <v>-0.3773435500000001</v>
      </c>
      <c r="C11" s="119">
        <v>-0.075406025</v>
      </c>
      <c r="D11" s="119">
        <v>0.004129517</v>
      </c>
      <c r="E11" s="119">
        <v>-0.032361829999999994</v>
      </c>
      <c r="F11" s="160">
        <v>-0.27647034</v>
      </c>
      <c r="G11" s="164">
        <v>-0.11623781237201358</v>
      </c>
    </row>
    <row r="12" spans="1:7" ht="12.75">
      <c r="A12" s="144" t="s">
        <v>107</v>
      </c>
      <c r="B12" s="137">
        <v>-0.01092157627</v>
      </c>
      <c r="C12" s="121">
        <v>0.0023308466</v>
      </c>
      <c r="D12" s="121">
        <v>-0.014606781429999998</v>
      </c>
      <c r="E12" s="121">
        <v>0.0172568795</v>
      </c>
      <c r="F12" s="158">
        <v>0.0009366220000000001</v>
      </c>
      <c r="G12" s="164">
        <v>-0.00022571788629641889</v>
      </c>
    </row>
    <row r="13" spans="1:7" ht="12.75">
      <c r="A13" s="144" t="s">
        <v>109</v>
      </c>
      <c r="B13" s="138">
        <v>-0.003031747</v>
      </c>
      <c r="C13" s="123">
        <v>-0.0009118960000000003</v>
      </c>
      <c r="D13" s="120">
        <v>0.012687139</v>
      </c>
      <c r="E13" s="120">
        <v>0.028476196</v>
      </c>
      <c r="F13" s="157">
        <v>0.014089927660000001</v>
      </c>
      <c r="G13" s="164">
        <v>0.011171352946369038</v>
      </c>
    </row>
    <row r="14" spans="1:7" ht="12.75">
      <c r="A14" s="144" t="s">
        <v>111</v>
      </c>
      <c r="B14" s="138">
        <v>0.0306953614</v>
      </c>
      <c r="C14" s="120">
        <v>0.057201207</v>
      </c>
      <c r="D14" s="120">
        <v>0.03972755800000001</v>
      </c>
      <c r="E14" s="120">
        <v>0.006134489800000001</v>
      </c>
      <c r="F14" s="157">
        <v>-0.027904939900000002</v>
      </c>
      <c r="G14" s="164">
        <v>0.025348816143113757</v>
      </c>
    </row>
    <row r="15" spans="1:7" ht="12.75">
      <c r="A15" s="144" t="s">
        <v>113</v>
      </c>
      <c r="B15" s="138">
        <v>-0.19979179</v>
      </c>
      <c r="C15" s="120">
        <v>-0.19298114000000002</v>
      </c>
      <c r="D15" s="120">
        <v>-0.19934642</v>
      </c>
      <c r="E15" s="120">
        <v>-0.18811830999999998</v>
      </c>
      <c r="F15" s="157">
        <v>-0.11273274</v>
      </c>
      <c r="G15" s="165">
        <v>-0.18337390115888916</v>
      </c>
    </row>
    <row r="16" spans="1:7" ht="12.75">
      <c r="A16" s="144" t="s">
        <v>115</v>
      </c>
      <c r="B16" s="139">
        <v>-0.0005988685000000001</v>
      </c>
      <c r="C16" s="123">
        <v>-0.00032384227</v>
      </c>
      <c r="D16" s="120">
        <v>0.0034299431999999996</v>
      </c>
      <c r="E16" s="120">
        <v>0.0047564379</v>
      </c>
      <c r="F16" s="157">
        <v>0.0029837800999999997</v>
      </c>
      <c r="G16" s="164">
        <v>0.0022127213896264283</v>
      </c>
    </row>
    <row r="17" spans="1:7" ht="12.75">
      <c r="A17" s="144" t="s">
        <v>92</v>
      </c>
      <c r="B17" s="136">
        <v>-2.9342793</v>
      </c>
      <c r="C17" s="119">
        <v>-0.09297816</v>
      </c>
      <c r="D17" s="119">
        <v>0.46993672999999997</v>
      </c>
      <c r="E17" s="119">
        <v>0.6869844500000001</v>
      </c>
      <c r="F17" s="159">
        <v>7.4407562</v>
      </c>
      <c r="G17" s="164">
        <v>0.8529045810051662</v>
      </c>
    </row>
    <row r="18" spans="1:7" ht="12.75">
      <c r="A18" s="144" t="s">
        <v>94</v>
      </c>
      <c r="B18" s="138">
        <v>-1.5062024</v>
      </c>
      <c r="C18" s="121">
        <v>-0.35598376</v>
      </c>
      <c r="D18" s="121">
        <v>0.1858007619</v>
      </c>
      <c r="E18" s="121">
        <v>-0.35571419000000004</v>
      </c>
      <c r="F18" s="157">
        <v>2.1446364</v>
      </c>
      <c r="G18" s="164">
        <v>-0.04830929741714944</v>
      </c>
    </row>
    <row r="19" spans="1:7" ht="12.75">
      <c r="A19" s="144" t="s">
        <v>96</v>
      </c>
      <c r="B19" s="138">
        <v>-1.5652415000000002</v>
      </c>
      <c r="C19" s="120">
        <v>-1.2334575</v>
      </c>
      <c r="D19" s="120">
        <v>-1.2952938999999999</v>
      </c>
      <c r="E19" s="120">
        <v>-1.176669</v>
      </c>
      <c r="F19" s="157">
        <v>-4.4624845</v>
      </c>
      <c r="G19" s="165">
        <v>-1.7218785520355957</v>
      </c>
    </row>
    <row r="20" spans="1:7" ht="12.75">
      <c r="A20" s="144" t="s">
        <v>98</v>
      </c>
      <c r="B20" s="136">
        <v>-0.047406646</v>
      </c>
      <c r="C20" s="119">
        <v>-0.3439566</v>
      </c>
      <c r="D20" s="119">
        <v>-0.28595623000000003</v>
      </c>
      <c r="E20" s="119">
        <v>-0.25619915</v>
      </c>
      <c r="F20" s="159">
        <v>2.3174473</v>
      </c>
      <c r="G20" s="164">
        <v>0.0959493305862325</v>
      </c>
    </row>
    <row r="21" spans="1:7" ht="12.75">
      <c r="A21" s="144" t="s">
        <v>100</v>
      </c>
      <c r="B21" s="137">
        <v>-0.34847003</v>
      </c>
      <c r="C21" s="121">
        <v>-0.183319147</v>
      </c>
      <c r="D21" s="121">
        <v>0.11211685207000002</v>
      </c>
      <c r="E21" s="121">
        <v>0.015564169999999999</v>
      </c>
      <c r="F21" s="158">
        <v>0.19129111000000001</v>
      </c>
      <c r="G21" s="164">
        <v>-0.036843640520120444</v>
      </c>
    </row>
    <row r="22" spans="1:7" ht="12.75">
      <c r="A22" s="144" t="s">
        <v>102</v>
      </c>
      <c r="B22" s="137">
        <v>0.0457902509</v>
      </c>
      <c r="C22" s="121">
        <v>0.08738876444</v>
      </c>
      <c r="D22" s="121">
        <v>0.085555863</v>
      </c>
      <c r="E22" s="121">
        <v>0.08501857900000001</v>
      </c>
      <c r="F22" s="158">
        <v>0.30471877999999997</v>
      </c>
      <c r="G22" s="164">
        <v>0.11008338499619204</v>
      </c>
    </row>
    <row r="23" spans="1:7" ht="12.75">
      <c r="A23" s="144" t="s">
        <v>104</v>
      </c>
      <c r="B23" s="137">
        <v>0.053194935</v>
      </c>
      <c r="C23" s="121">
        <v>-0.063992362</v>
      </c>
      <c r="D23" s="121">
        <v>-0.03319861</v>
      </c>
      <c r="E23" s="121">
        <v>0.0030828099999999983</v>
      </c>
      <c r="F23" s="158">
        <v>0.17032301899999996</v>
      </c>
      <c r="G23" s="164">
        <v>0.008137172369421452</v>
      </c>
    </row>
    <row r="24" spans="1:7" ht="12.75">
      <c r="A24" s="144" t="s">
        <v>106</v>
      </c>
      <c r="B24" s="136">
        <v>-0.06892423699999999</v>
      </c>
      <c r="C24" s="119">
        <v>-0.005303786</v>
      </c>
      <c r="D24" s="119">
        <v>0.0050231678</v>
      </c>
      <c r="E24" s="119">
        <v>-0.077763743</v>
      </c>
      <c r="F24" s="160">
        <v>0.012196156</v>
      </c>
      <c r="G24" s="164">
        <v>-0.0269080681627813</v>
      </c>
    </row>
    <row r="25" spans="1:7" ht="12.75">
      <c r="A25" s="144" t="s">
        <v>108</v>
      </c>
      <c r="B25" s="137">
        <v>-0.027667788199999998</v>
      </c>
      <c r="C25" s="121">
        <v>-0.0387174586</v>
      </c>
      <c r="D25" s="121">
        <v>-0.006705804000000001</v>
      </c>
      <c r="E25" s="121">
        <v>-0.017886593</v>
      </c>
      <c r="F25" s="158">
        <v>0.005334006999999998</v>
      </c>
      <c r="G25" s="164">
        <v>-0.018433735244686167</v>
      </c>
    </row>
    <row r="26" spans="1:7" ht="12.75">
      <c r="A26" s="144" t="s">
        <v>110</v>
      </c>
      <c r="B26" s="138">
        <v>-0.0145775248</v>
      </c>
      <c r="C26" s="120">
        <v>-0.0303264627</v>
      </c>
      <c r="D26" s="120">
        <v>-0.0323368432</v>
      </c>
      <c r="E26" s="120">
        <v>-0.005939682</v>
      </c>
      <c r="F26" s="157">
        <v>0.04128285499999999</v>
      </c>
      <c r="G26" s="164">
        <v>-0.012946263472721221</v>
      </c>
    </row>
    <row r="27" spans="1:7" ht="12.75">
      <c r="A27" s="144" t="s">
        <v>112</v>
      </c>
      <c r="B27" s="138">
        <v>0.065664184</v>
      </c>
      <c r="C27" s="120">
        <v>0.06158830900000001</v>
      </c>
      <c r="D27" s="120">
        <v>0.06952641600000001</v>
      </c>
      <c r="E27" s="120">
        <v>0.07516825899999999</v>
      </c>
      <c r="F27" s="157">
        <v>0.046714640999999994</v>
      </c>
      <c r="G27" s="164">
        <v>0.06531648107311895</v>
      </c>
    </row>
    <row r="28" spans="1:7" ht="12.75">
      <c r="A28" s="144" t="s">
        <v>114</v>
      </c>
      <c r="B28" s="138">
        <v>-0.014496756</v>
      </c>
      <c r="C28" s="120">
        <v>-0.00448166708</v>
      </c>
      <c r="D28" s="120">
        <v>-0.0066680026</v>
      </c>
      <c r="E28" s="120">
        <v>-0.010712307299999998</v>
      </c>
      <c r="F28" s="157">
        <v>-0.030534110000000003</v>
      </c>
      <c r="G28" s="164">
        <v>-0.0114801704228047</v>
      </c>
    </row>
    <row r="29" spans="1:7" ht="13.5" thickBot="1">
      <c r="A29" s="145" t="s">
        <v>116</v>
      </c>
      <c r="B29" s="140">
        <v>0.0018095189999999997</v>
      </c>
      <c r="C29" s="122">
        <v>0.0019880057</v>
      </c>
      <c r="D29" s="122">
        <v>0.0032173645</v>
      </c>
      <c r="E29" s="122">
        <v>0.0020011250000000003</v>
      </c>
      <c r="F29" s="161">
        <v>0.0031375026</v>
      </c>
      <c r="G29" s="166">
        <v>0.0024181131677156156</v>
      </c>
    </row>
    <row r="30" spans="1:7" ht="13.5" thickTop="1">
      <c r="A30" s="146" t="s">
        <v>117</v>
      </c>
      <c r="B30" s="141">
        <v>0.8018984845253518</v>
      </c>
      <c r="C30" s="129">
        <v>0.549743734223753</v>
      </c>
      <c r="D30" s="129">
        <v>0.39924435906658734</v>
      </c>
      <c r="E30" s="129">
        <v>0.23116210899576328</v>
      </c>
      <c r="F30" s="125">
        <v>0.20674081659287177</v>
      </c>
      <c r="G30" s="167" t="s">
        <v>128</v>
      </c>
    </row>
    <row r="31" spans="1:7" ht="13.5" thickBot="1">
      <c r="A31" s="147" t="s">
        <v>118</v>
      </c>
      <c r="B31" s="135">
        <v>23.26355</v>
      </c>
      <c r="C31" s="126">
        <v>23.312379</v>
      </c>
      <c r="D31" s="126">
        <v>23.36731</v>
      </c>
      <c r="E31" s="126">
        <v>23.449708</v>
      </c>
      <c r="F31" s="127">
        <v>23.553467</v>
      </c>
      <c r="G31" s="169">
        <v>-210.01</v>
      </c>
    </row>
    <row r="32" spans="1:7" ht="15.75" thickBot="1" thickTop="1">
      <c r="A32" s="148" t="s">
        <v>119</v>
      </c>
      <c r="B32" s="142">
        <v>-0.3344999998807907</v>
      </c>
      <c r="C32" s="130">
        <v>0.2965000048279762</v>
      </c>
      <c r="D32" s="130">
        <v>-0.36149999499320984</v>
      </c>
      <c r="E32" s="130">
        <v>0.2854999974370003</v>
      </c>
      <c r="F32" s="128">
        <v>-0.31200000643730164</v>
      </c>
      <c r="G32" s="133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31.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7" width="14.8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4" ht="12.75">
      <c r="A1" s="170" t="s">
        <v>130</v>
      </c>
      <c r="B1" s="170" t="s">
        <v>131</v>
      </c>
      <c r="C1" s="170" t="s">
        <v>132</v>
      </c>
      <c r="D1" s="170" t="s">
        <v>133</v>
      </c>
    </row>
    <row r="3" spans="1:8" ht="12.75">
      <c r="A3" s="172" t="s">
        <v>134</v>
      </c>
      <c r="B3" s="170" t="s">
        <v>84</v>
      </c>
      <c r="C3" s="170" t="s">
        <v>85</v>
      </c>
      <c r="D3" s="170" t="s">
        <v>86</v>
      </c>
      <c r="E3" s="170" t="s">
        <v>87</v>
      </c>
      <c r="F3" s="170" t="s">
        <v>88</v>
      </c>
      <c r="G3" s="170" t="s">
        <v>135</v>
      </c>
      <c r="H3"/>
    </row>
    <row r="4" spans="1:8" ht="12.75">
      <c r="A4" s="170" t="s">
        <v>136</v>
      </c>
      <c r="B4" s="170">
        <v>0.002221</v>
      </c>
      <c r="C4" s="170">
        <v>0.003758</v>
      </c>
      <c r="D4" s="170">
        <v>0.003758</v>
      </c>
      <c r="E4" s="170">
        <v>0.003758</v>
      </c>
      <c r="F4" s="170">
        <v>0.002129</v>
      </c>
      <c r="G4" s="170">
        <v>0.011716</v>
      </c>
      <c r="H4"/>
    </row>
    <row r="5" spans="1:8" ht="12.75">
      <c r="A5" s="170" t="s">
        <v>137</v>
      </c>
      <c r="B5" s="170">
        <v>6.226127</v>
      </c>
      <c r="C5" s="170">
        <v>2.429879</v>
      </c>
      <c r="D5" s="170">
        <v>-0.719085</v>
      </c>
      <c r="E5" s="170">
        <v>-3.094097</v>
      </c>
      <c r="F5" s="170">
        <v>-4.072783</v>
      </c>
      <c r="G5" s="170">
        <v>7.462281</v>
      </c>
      <c r="H5"/>
    </row>
    <row r="6" spans="1:8" ht="12.75">
      <c r="A6" s="170" t="s">
        <v>138</v>
      </c>
      <c r="B6" s="171">
        <v>-197.8824</v>
      </c>
      <c r="C6" s="171">
        <v>-267.8919</v>
      </c>
      <c r="D6" s="171">
        <v>-222.3262</v>
      </c>
      <c r="E6" s="171">
        <v>-148.4817</v>
      </c>
      <c r="F6" s="171">
        <v>-75.63512</v>
      </c>
      <c r="G6" s="171">
        <v>-480.0563</v>
      </c>
      <c r="H6"/>
    </row>
    <row r="7" spans="1:8" ht="12.75">
      <c r="A7" s="170" t="s">
        <v>139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  <c r="H7"/>
    </row>
    <row r="8" spans="1:8" ht="12.75">
      <c r="A8" s="170" t="s">
        <v>91</v>
      </c>
      <c r="B8" s="171">
        <v>1.214193</v>
      </c>
      <c r="C8" s="171">
        <v>-0.07570374</v>
      </c>
      <c r="D8" s="171">
        <v>-0.102321</v>
      </c>
      <c r="E8" s="171">
        <v>1.051103</v>
      </c>
      <c r="F8" s="171">
        <v>-0.9798816</v>
      </c>
      <c r="G8" s="171">
        <v>-0.8408066</v>
      </c>
      <c r="H8"/>
    </row>
    <row r="9" spans="1:8" ht="12.75">
      <c r="A9" s="170" t="s">
        <v>93</v>
      </c>
      <c r="B9" s="171">
        <v>0.3065822</v>
      </c>
      <c r="C9" s="171">
        <v>0.4890503</v>
      </c>
      <c r="D9" s="171">
        <v>0.07407349</v>
      </c>
      <c r="E9" s="171">
        <v>0.2367674</v>
      </c>
      <c r="F9" s="171">
        <v>-1.833718</v>
      </c>
      <c r="G9" s="171">
        <v>0.01393287</v>
      </c>
      <c r="H9"/>
    </row>
    <row r="10" spans="1:8" ht="12.75">
      <c r="A10" s="170" t="s">
        <v>95</v>
      </c>
      <c r="B10" s="171">
        <v>-0.4820674</v>
      </c>
      <c r="C10" s="171">
        <v>-1.090635</v>
      </c>
      <c r="D10" s="171">
        <v>-1.044144</v>
      </c>
      <c r="E10" s="171">
        <v>-1.092753</v>
      </c>
      <c r="F10" s="171">
        <v>-0.8305658</v>
      </c>
      <c r="G10" s="171">
        <v>-1.700577</v>
      </c>
      <c r="H10"/>
    </row>
    <row r="11" spans="1:8" ht="12.75">
      <c r="A11" s="170" t="s">
        <v>97</v>
      </c>
      <c r="B11" s="171">
        <v>3.787641</v>
      </c>
      <c r="C11" s="171">
        <v>4.755852</v>
      </c>
      <c r="D11" s="171">
        <v>5.207414</v>
      </c>
      <c r="E11" s="171">
        <v>4.693947</v>
      </c>
      <c r="F11" s="171">
        <v>14.33611</v>
      </c>
      <c r="G11" s="171">
        <v>6.017609</v>
      </c>
      <c r="H11"/>
    </row>
    <row r="12" spans="1:8" ht="12.75">
      <c r="A12" s="170" t="s">
        <v>99</v>
      </c>
      <c r="B12" s="171">
        <v>0.02295071</v>
      </c>
      <c r="C12" s="171">
        <v>0.08599508</v>
      </c>
      <c r="D12" s="171">
        <v>0.1474398</v>
      </c>
      <c r="E12" s="171">
        <v>0.1752213</v>
      </c>
      <c r="F12" s="171">
        <v>0.003196568</v>
      </c>
      <c r="G12" s="171">
        <v>0.03876157</v>
      </c>
      <c r="H12"/>
    </row>
    <row r="13" spans="1:8" ht="12.75">
      <c r="A13" s="170" t="s">
        <v>101</v>
      </c>
      <c r="B13" s="171">
        <v>-0.04420072</v>
      </c>
      <c r="C13" s="171">
        <v>-0.04803511</v>
      </c>
      <c r="D13" s="171">
        <v>-0.07169303</v>
      </c>
      <c r="E13" s="171">
        <v>-0.08516769</v>
      </c>
      <c r="F13" s="171">
        <v>0.023082</v>
      </c>
      <c r="G13" s="171">
        <v>0.05242307</v>
      </c>
      <c r="H13"/>
    </row>
    <row r="14" spans="1:8" ht="12.75">
      <c r="A14" s="170" t="s">
        <v>103</v>
      </c>
      <c r="B14" s="171">
        <v>0.04236266</v>
      </c>
      <c r="C14" s="171">
        <v>-0.01591384</v>
      </c>
      <c r="D14" s="171">
        <v>-0.0689192</v>
      </c>
      <c r="E14" s="171">
        <v>-0.09745635</v>
      </c>
      <c r="F14" s="171">
        <v>-0.09585471</v>
      </c>
      <c r="G14" s="171">
        <v>0.01277713</v>
      </c>
      <c r="H14"/>
    </row>
    <row r="15" spans="1:8" ht="12.75">
      <c r="A15" s="170" t="s">
        <v>105</v>
      </c>
      <c r="B15" s="171">
        <v>-0.374937</v>
      </c>
      <c r="C15" s="171">
        <v>-0.07810645</v>
      </c>
      <c r="D15" s="171">
        <v>0.0006503363</v>
      </c>
      <c r="E15" s="171">
        <v>-0.03827654</v>
      </c>
      <c r="F15" s="171">
        <v>-0.2809196</v>
      </c>
      <c r="G15" s="171">
        <v>-0.1194074</v>
      </c>
      <c r="H15"/>
    </row>
    <row r="16" spans="1:8" ht="12.75">
      <c r="A16" s="170" t="s">
        <v>107</v>
      </c>
      <c r="B16" s="171">
        <v>-0.01293612</v>
      </c>
      <c r="C16" s="171">
        <v>0.0001738528</v>
      </c>
      <c r="D16" s="171">
        <v>-0.0180585</v>
      </c>
      <c r="E16" s="171">
        <v>0.01259968</v>
      </c>
      <c r="F16" s="171">
        <v>-0.007922292</v>
      </c>
      <c r="G16" s="171">
        <v>0.02181958</v>
      </c>
      <c r="H16"/>
    </row>
    <row r="17" spans="1:8" ht="12.75">
      <c r="A17" s="170" t="s">
        <v>109</v>
      </c>
      <c r="B17" s="171">
        <v>0.005224305</v>
      </c>
      <c r="C17" s="171">
        <v>0.006100189</v>
      </c>
      <c r="D17" s="171">
        <v>0.01576168</v>
      </c>
      <c r="E17" s="171">
        <v>0.02583006</v>
      </c>
      <c r="F17" s="171">
        <v>0.01549349</v>
      </c>
      <c r="G17" s="171">
        <v>-0.01432629</v>
      </c>
      <c r="H17"/>
    </row>
    <row r="18" spans="1:8" ht="12.75">
      <c r="A18" s="170" t="s">
        <v>111</v>
      </c>
      <c r="B18" s="171">
        <v>0.02424353</v>
      </c>
      <c r="C18" s="171">
        <v>0.04934927</v>
      </c>
      <c r="D18" s="171">
        <v>0.03830487</v>
      </c>
      <c r="E18" s="171">
        <v>0.01305327</v>
      </c>
      <c r="F18" s="171">
        <v>-0.01860275</v>
      </c>
      <c r="G18" s="171">
        <v>0.06644118</v>
      </c>
      <c r="H18"/>
    </row>
    <row r="19" spans="1:8" ht="12.75">
      <c r="A19" s="170" t="s">
        <v>113</v>
      </c>
      <c r="B19" s="171">
        <v>-0.197798</v>
      </c>
      <c r="C19" s="171">
        <v>-0.1926989</v>
      </c>
      <c r="D19" s="171">
        <v>-0.1993588</v>
      </c>
      <c r="E19" s="171">
        <v>-0.1884042</v>
      </c>
      <c r="F19" s="171">
        <v>-0.1143036</v>
      </c>
      <c r="G19" s="171">
        <v>-0.1833076</v>
      </c>
      <c r="H19"/>
    </row>
    <row r="20" spans="1:8" ht="12.75">
      <c r="A20" s="170" t="s">
        <v>115</v>
      </c>
      <c r="B20" s="171">
        <v>-0.0007872995</v>
      </c>
      <c r="C20" s="171">
        <v>-0.0003966435</v>
      </c>
      <c r="D20" s="171">
        <v>0.003467792</v>
      </c>
      <c r="E20" s="171">
        <v>0.004842779</v>
      </c>
      <c r="F20" s="171">
        <v>0.003169463</v>
      </c>
      <c r="G20" s="171">
        <v>-0.00231756</v>
      </c>
      <c r="H20"/>
    </row>
    <row r="21" spans="1:8" ht="12.75">
      <c r="A21" s="170" t="s">
        <v>140</v>
      </c>
      <c r="B21" s="171">
        <v>-438.4226</v>
      </c>
      <c r="C21" s="171">
        <v>-467.2197</v>
      </c>
      <c r="D21" s="171">
        <v>-456.1927</v>
      </c>
      <c r="E21" s="171">
        <v>-501.4687</v>
      </c>
      <c r="F21" s="171">
        <v>-550.4411</v>
      </c>
      <c r="G21" s="171">
        <v>192.0554</v>
      </c>
      <c r="H21"/>
    </row>
    <row r="22" spans="1:8" ht="12.75">
      <c r="A22" s="170" t="s">
        <v>141</v>
      </c>
      <c r="B22" s="171">
        <v>124.529</v>
      </c>
      <c r="C22" s="171">
        <v>48.59795</v>
      </c>
      <c r="D22" s="171">
        <v>-14.3817</v>
      </c>
      <c r="E22" s="171">
        <v>-61.88272</v>
      </c>
      <c r="F22" s="171">
        <v>-81.45746</v>
      </c>
      <c r="G22" s="171">
        <v>0</v>
      </c>
      <c r="H22"/>
    </row>
    <row r="23" spans="1:8" ht="12.75">
      <c r="A23" s="170" t="s">
        <v>92</v>
      </c>
      <c r="B23" s="171">
        <v>-2.914204</v>
      </c>
      <c r="C23" s="171">
        <v>-0.09935102</v>
      </c>
      <c r="D23" s="171">
        <v>0.4735428</v>
      </c>
      <c r="E23" s="171">
        <v>0.6858514</v>
      </c>
      <c r="F23" s="171">
        <v>7.337439</v>
      </c>
      <c r="G23" s="171">
        <v>0.249038</v>
      </c>
      <c r="H23"/>
    </row>
    <row r="24" spans="1:8" ht="12.75">
      <c r="A24" s="170" t="s">
        <v>94</v>
      </c>
      <c r="B24" s="171">
        <v>-1.488954</v>
      </c>
      <c r="C24" s="171">
        <v>-0.385089</v>
      </c>
      <c r="D24" s="171">
        <v>0.1774082</v>
      </c>
      <c r="E24" s="171">
        <v>-0.3502766</v>
      </c>
      <c r="F24" s="171">
        <v>2.374243</v>
      </c>
      <c r="G24" s="171">
        <v>0.02225234</v>
      </c>
      <c r="H24"/>
    </row>
    <row r="25" spans="1:8" ht="12.75">
      <c r="A25" s="170" t="s">
        <v>96</v>
      </c>
      <c r="B25" s="171">
        <v>-1.676114</v>
      </c>
      <c r="C25" s="171">
        <v>-1.300187</v>
      </c>
      <c r="D25" s="171">
        <v>-1.361616</v>
      </c>
      <c r="E25" s="171">
        <v>-1.105635</v>
      </c>
      <c r="F25" s="171">
        <v>-4.080955</v>
      </c>
      <c r="G25" s="171">
        <v>0.9580066</v>
      </c>
      <c r="H25"/>
    </row>
    <row r="26" spans="1:8" ht="12.75">
      <c r="A26" s="170" t="s">
        <v>98</v>
      </c>
      <c r="B26" s="171">
        <v>0.09903951</v>
      </c>
      <c r="C26" s="171">
        <v>-0.2783717</v>
      </c>
      <c r="D26" s="171">
        <v>-0.3042675</v>
      </c>
      <c r="E26" s="171">
        <v>-0.3367779</v>
      </c>
      <c r="F26" s="171">
        <v>1.95858</v>
      </c>
      <c r="G26" s="171">
        <v>0.05995664</v>
      </c>
      <c r="H26"/>
    </row>
    <row r="27" spans="1:8" ht="12.75">
      <c r="A27" s="170" t="s">
        <v>100</v>
      </c>
      <c r="B27" s="171">
        <v>-0.3465638</v>
      </c>
      <c r="C27" s="171">
        <v>-0.1766891</v>
      </c>
      <c r="D27" s="171">
        <v>0.1156594</v>
      </c>
      <c r="E27" s="171">
        <v>0.009686656</v>
      </c>
      <c r="F27" s="171">
        <v>0.1675999</v>
      </c>
      <c r="G27" s="171">
        <v>0.101994</v>
      </c>
      <c r="H27"/>
    </row>
    <row r="28" spans="1:8" ht="12.75">
      <c r="A28" s="170" t="s">
        <v>102</v>
      </c>
      <c r="B28" s="171">
        <v>0.04586826</v>
      </c>
      <c r="C28" s="171">
        <v>0.08892526</v>
      </c>
      <c r="D28" s="171">
        <v>0.09319563</v>
      </c>
      <c r="E28" s="171">
        <v>0.09241793</v>
      </c>
      <c r="F28" s="171">
        <v>0.2912256</v>
      </c>
      <c r="G28" s="171">
        <v>-0.1122426</v>
      </c>
      <c r="H28"/>
    </row>
    <row r="29" spans="1:8" ht="12.75">
      <c r="A29" s="170" t="s">
        <v>104</v>
      </c>
      <c r="B29" s="171">
        <v>0.07486965</v>
      </c>
      <c r="C29" s="171">
        <v>-0.06032007</v>
      </c>
      <c r="D29" s="171">
        <v>-0.0300495</v>
      </c>
      <c r="E29" s="171">
        <v>0.01062418</v>
      </c>
      <c r="F29" s="171">
        <v>0.1564276</v>
      </c>
      <c r="G29" s="171">
        <v>0.05089065</v>
      </c>
      <c r="H29"/>
    </row>
    <row r="30" spans="1:8" ht="12.75">
      <c r="A30" s="170" t="s">
        <v>106</v>
      </c>
      <c r="B30" s="171">
        <v>-0.09828497</v>
      </c>
      <c r="C30" s="171">
        <v>-0.01361555</v>
      </c>
      <c r="D30" s="171">
        <v>0.002039676</v>
      </c>
      <c r="E30" s="171">
        <v>-0.07881149</v>
      </c>
      <c r="F30" s="171">
        <v>0.01716315</v>
      </c>
      <c r="G30" s="171">
        <v>-0.03337548</v>
      </c>
      <c r="H30"/>
    </row>
    <row r="31" spans="1:8" ht="12.75">
      <c r="A31" s="170" t="s">
        <v>108</v>
      </c>
      <c r="B31" s="171">
        <v>-0.0313476</v>
      </c>
      <c r="C31" s="171">
        <v>-0.04251833</v>
      </c>
      <c r="D31" s="171">
        <v>-0.00963134</v>
      </c>
      <c r="E31" s="171">
        <v>-0.01956278</v>
      </c>
      <c r="F31" s="171">
        <v>-0.0008434884</v>
      </c>
      <c r="G31" s="171">
        <v>-0.00418787</v>
      </c>
      <c r="H31"/>
    </row>
    <row r="32" spans="1:8" ht="12.75">
      <c r="A32" s="170" t="s">
        <v>110</v>
      </c>
      <c r="B32" s="171">
        <v>-0.01779523</v>
      </c>
      <c r="C32" s="171">
        <v>-0.02812792</v>
      </c>
      <c r="D32" s="171">
        <v>-0.03372797</v>
      </c>
      <c r="E32" s="171">
        <v>-0.01338756</v>
      </c>
      <c r="F32" s="171">
        <v>0.02796523</v>
      </c>
      <c r="G32" s="171">
        <v>0.01681528</v>
      </c>
      <c r="H32"/>
    </row>
    <row r="33" spans="1:8" ht="12.75">
      <c r="A33" s="170" t="s">
        <v>112</v>
      </c>
      <c r="B33" s="171">
        <v>0.07120622</v>
      </c>
      <c r="C33" s="171">
        <v>0.06398637</v>
      </c>
      <c r="D33" s="171">
        <v>0.0708712</v>
      </c>
      <c r="E33" s="171">
        <v>0.07317575</v>
      </c>
      <c r="F33" s="171">
        <v>0.04609263</v>
      </c>
      <c r="G33" s="171">
        <v>-0.02513042</v>
      </c>
      <c r="H33"/>
    </row>
    <row r="34" spans="1:8" ht="12.75">
      <c r="A34" s="170" t="s">
        <v>114</v>
      </c>
      <c r="B34" s="171">
        <v>-0.03173009</v>
      </c>
      <c r="C34" s="171">
        <v>-0.01098423</v>
      </c>
      <c r="D34" s="171">
        <v>-0.004602208</v>
      </c>
      <c r="E34" s="171">
        <v>-0.00248389</v>
      </c>
      <c r="F34" s="171">
        <v>-0.02396724</v>
      </c>
      <c r="G34" s="171">
        <v>-0.01212985</v>
      </c>
      <c r="H34"/>
    </row>
    <row r="35" spans="1:8" ht="12.75">
      <c r="A35" s="170" t="s">
        <v>116</v>
      </c>
      <c r="B35" s="171">
        <v>0.001745974</v>
      </c>
      <c r="C35" s="171">
        <v>0.001974817</v>
      </c>
      <c r="D35" s="171">
        <v>0.003179148</v>
      </c>
      <c r="E35" s="171">
        <v>0.001777691</v>
      </c>
      <c r="F35" s="171">
        <v>0.002950235</v>
      </c>
      <c r="G35" s="171">
        <v>0.002223546</v>
      </c>
      <c r="H35"/>
    </row>
    <row r="36" spans="1:6" ht="12.75">
      <c r="A36" s="170" t="s">
        <v>142</v>
      </c>
      <c r="B36" s="171">
        <v>23.55347</v>
      </c>
      <c r="C36" s="171">
        <v>23.55957</v>
      </c>
      <c r="D36" s="171">
        <v>23.57178</v>
      </c>
      <c r="E36" s="171">
        <v>23.58093</v>
      </c>
      <c r="F36" s="171">
        <v>23.59009</v>
      </c>
    </row>
    <row r="37" spans="1:6" ht="12.75">
      <c r="A37" s="170" t="s">
        <v>143</v>
      </c>
      <c r="B37" s="171">
        <v>-0.3290812</v>
      </c>
      <c r="C37" s="171">
        <v>-0.2960205</v>
      </c>
      <c r="D37" s="171">
        <v>-0.281779</v>
      </c>
      <c r="E37" s="171">
        <v>-0.2751668</v>
      </c>
      <c r="F37" s="171">
        <v>-0.2705892</v>
      </c>
    </row>
    <row r="38" spans="1:7" ht="12.75">
      <c r="A38" s="170" t="s">
        <v>144</v>
      </c>
      <c r="B38" s="171">
        <v>0.0003456279</v>
      </c>
      <c r="C38" s="171">
        <v>0.0004592654</v>
      </c>
      <c r="D38" s="171">
        <v>0.0003768385</v>
      </c>
      <c r="E38" s="171">
        <v>0.0002471339</v>
      </c>
      <c r="F38" s="171">
        <v>0.0001209493</v>
      </c>
      <c r="G38" s="171">
        <v>0.0001662863</v>
      </c>
    </row>
    <row r="39" spans="1:7" ht="12.75">
      <c r="A39" s="170" t="s">
        <v>145</v>
      </c>
      <c r="B39" s="171">
        <v>0.0007410144</v>
      </c>
      <c r="C39" s="171">
        <v>0.0007920416</v>
      </c>
      <c r="D39" s="171">
        <v>0.0007760695</v>
      </c>
      <c r="E39" s="171">
        <v>0.0008540261</v>
      </c>
      <c r="F39" s="171">
        <v>0.0009367351</v>
      </c>
      <c r="G39" s="171">
        <v>0.0004068136</v>
      </c>
    </row>
    <row r="40" spans="2:5" ht="12.75">
      <c r="B40" s="170" t="s">
        <v>146</v>
      </c>
      <c r="C40" s="170">
        <v>0.003758</v>
      </c>
      <c r="D40" s="170" t="s">
        <v>147</v>
      </c>
      <c r="E40" s="170">
        <v>3.117694</v>
      </c>
    </row>
    <row r="42" ht="12.75">
      <c r="A42" s="170" t="s">
        <v>148</v>
      </c>
    </row>
    <row r="50" spans="1:8" ht="12.75">
      <c r="A50" s="170" t="s">
        <v>149</v>
      </c>
      <c r="B50" s="170">
        <f>-0.017/(B7*B7+B22*B22)*(B21*B22+B6*B7)</f>
        <v>0.00034562785760972454</v>
      </c>
      <c r="C50" s="170">
        <f>-0.017/(C7*C7+C22*C22)*(C21*C22+C6*C7)</f>
        <v>0.00045926538958565165</v>
      </c>
      <c r="D50" s="170">
        <f>-0.017/(D7*D7+D22*D22)*(D21*D22+D6*D7)</f>
        <v>0.0003768384200585691</v>
      </c>
      <c r="E50" s="170">
        <f>-0.017/(E7*E7+E22*E22)*(E21*E22+E6*E7)</f>
        <v>0.00024713394406154863</v>
      </c>
      <c r="F50" s="170">
        <f>-0.017/(F7*F7+F22*F22)*(F21*F22+F6*F7)</f>
        <v>0.00012094929786916901</v>
      </c>
      <c r="G50" s="170">
        <f>(B50*B$4+C50*C$4+D50*D$4+E50*E$4+F50*F$4)/SUM(B$4:F$4)</f>
        <v>0.0003261615466808078</v>
      </c>
      <c r="H50"/>
    </row>
    <row r="51" spans="1:8" ht="12.75">
      <c r="A51" s="170" t="s">
        <v>150</v>
      </c>
      <c r="B51" s="170">
        <f>-0.017/(B7*B7+B22*B22)*(B21*B7-B6*B22)</f>
        <v>0.0007410143508519718</v>
      </c>
      <c r="C51" s="170">
        <f>-0.017/(C7*C7+C22*C22)*(C21*C7-C6*C22)</f>
        <v>0.0007920415543560186</v>
      </c>
      <c r="D51" s="170">
        <f>-0.017/(D7*D7+D22*D22)*(D21*D7-D6*D22)</f>
        <v>0.0007760695477105757</v>
      </c>
      <c r="E51" s="170">
        <f>-0.017/(E7*E7+E22*E22)*(E21*E7-E6*E22)</f>
        <v>0.0008540261220662857</v>
      </c>
      <c r="F51" s="170">
        <f>-0.017/(F7*F7+F22*F22)*(F21*F7-F6*F22)</f>
        <v>0.0009367350922593206</v>
      </c>
      <c r="G51" s="170">
        <f>(B51*B$4+C51*C$4+D51*D$4+E51*E$4+F51*F$4)/SUM(B$4:F$4)</f>
        <v>0.0008155717852632928</v>
      </c>
      <c r="H51"/>
    </row>
    <row r="58" ht="12.75">
      <c r="A58" s="170" t="s">
        <v>151</v>
      </c>
    </row>
    <row r="60" spans="2:6" ht="12.75">
      <c r="B60" s="170" t="s">
        <v>84</v>
      </c>
      <c r="C60" s="170" t="s">
        <v>85</v>
      </c>
      <c r="D60" s="170" t="s">
        <v>86</v>
      </c>
      <c r="E60" s="170" t="s">
        <v>87</v>
      </c>
      <c r="F60" s="170" t="s">
        <v>88</v>
      </c>
    </row>
    <row r="61" spans="1:6" ht="12.75">
      <c r="A61" s="170" t="s">
        <v>153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156</v>
      </c>
      <c r="B62" s="170">
        <f>B7+(2/0.017)*(B8*B50-B23*B51)</f>
        <v>10000.30342657772</v>
      </c>
      <c r="C62" s="170">
        <f>C7+(2/0.017)*(C8*C50-C23*C51)</f>
        <v>10000.00516729749</v>
      </c>
      <c r="D62" s="170">
        <f>D7+(2/0.017)*(D8*D50-D23*D51)</f>
        <v>9999.952228161106</v>
      </c>
      <c r="E62" s="170">
        <f>E7+(2/0.017)*(E8*E50-E23*E51)</f>
        <v>9999.961650378653</v>
      </c>
      <c r="F62" s="170">
        <f>F7+(2/0.017)*(F8*F50-F23*F51)</f>
        <v>9999.17744087175</v>
      </c>
    </row>
    <row r="63" spans="1:6" ht="12.75">
      <c r="A63" s="170" t="s">
        <v>157</v>
      </c>
      <c r="B63" s="170">
        <f>B8+(3/0.017)*(B9*B50-B24*B51)</f>
        <v>1.4275988171868923</v>
      </c>
      <c r="C63" s="170">
        <f>C8+(3/0.017)*(C9*C50-C24*C51)</f>
        <v>0.017756912943861988</v>
      </c>
      <c r="D63" s="170">
        <f>D8+(3/0.017)*(D9*D50-D24*D51)</f>
        <v>-0.12169171139899819</v>
      </c>
      <c r="E63" s="170">
        <f>E8+(3/0.017)*(E9*E50-E24*E51)</f>
        <v>1.1142192284239578</v>
      </c>
      <c r="F63" s="170">
        <f>F8+(3/0.017)*(F9*F50-F24*F51)</f>
        <v>-1.411497536513136</v>
      </c>
    </row>
    <row r="64" spans="1:6" ht="12.75">
      <c r="A64" s="170" t="s">
        <v>158</v>
      </c>
      <c r="B64" s="170">
        <f>B9+(4/0.017)*(B10*B50-B25*B51)</f>
        <v>0.5596195188184498</v>
      </c>
      <c r="C64" s="170">
        <f>C9+(4/0.017)*(C10*C50-C25*C51)</f>
        <v>0.6134999998265274</v>
      </c>
      <c r="D64" s="170">
        <f>D9+(4/0.017)*(D10*D50-D25*D51)</f>
        <v>0.23012881658867024</v>
      </c>
      <c r="E64" s="170">
        <f>E9+(4/0.017)*(E10*E50-E25*E51)</f>
        <v>0.39539912063427485</v>
      </c>
      <c r="F64" s="170">
        <f>F9+(4/0.017)*(F10*F50-F25*F51)</f>
        <v>-0.9578786098618844</v>
      </c>
    </row>
    <row r="65" spans="1:6" ht="12.75">
      <c r="A65" s="170" t="s">
        <v>159</v>
      </c>
      <c r="B65" s="170">
        <f>B10+(5/0.017)*(B11*B50-B26*B51)</f>
        <v>-0.11861900411370369</v>
      </c>
      <c r="C65" s="170">
        <f>C10+(5/0.017)*(C11*C50-C26*C51)</f>
        <v>-0.38337612483869765</v>
      </c>
      <c r="D65" s="170">
        <f>D10+(5/0.017)*(D11*D50-D26*D51)</f>
        <v>-0.3975303513356172</v>
      </c>
      <c r="E65" s="170">
        <f>E10+(5/0.017)*(E11*E50-E26*E51)</f>
        <v>-0.666973364923382</v>
      </c>
      <c r="F65" s="170">
        <f>F10+(5/0.017)*(F11*F50-F26*F51)</f>
        <v>-0.8601917348006141</v>
      </c>
    </row>
    <row r="66" spans="1:6" ht="12.75">
      <c r="A66" s="170" t="s">
        <v>160</v>
      </c>
      <c r="B66" s="170">
        <f>B11+(6/0.017)*(B12*B50-B27*B51)</f>
        <v>3.8810790543577816</v>
      </c>
      <c r="C66" s="170">
        <f>C11+(6/0.017)*(C12*C50-C27*C51)</f>
        <v>4.819183649407205</v>
      </c>
      <c r="D66" s="170">
        <f>D11+(6/0.017)*(D12*D50-D27*D51)</f>
        <v>5.19534385048445</v>
      </c>
      <c r="E66" s="170">
        <f>E11+(6/0.017)*(E12*E50-E27*E51)</f>
        <v>4.706310696597572</v>
      </c>
      <c r="F66" s="170">
        <f>F11+(6/0.017)*(F12*F50-F27*F51)</f>
        <v>14.28083585230566</v>
      </c>
    </row>
    <row r="67" spans="1:6" ht="12.75">
      <c r="A67" s="170" t="s">
        <v>161</v>
      </c>
      <c r="B67" s="170">
        <f>B12+(7/0.017)*(B13*B50-B28*B51)</f>
        <v>0.0026646939135813313</v>
      </c>
      <c r="C67" s="170">
        <f>C12+(7/0.017)*(C13*C50-C28*C51)</f>
        <v>0.04790957690476653</v>
      </c>
      <c r="D67" s="170">
        <f>D12+(7/0.017)*(D13*D50-D28*D51)</f>
        <v>0.10653386764471787</v>
      </c>
      <c r="E67" s="170">
        <f>E12+(7/0.017)*(E13*E50-E28*E51)</f>
        <v>0.1340550603220451</v>
      </c>
      <c r="F67" s="170">
        <f>F12+(7/0.017)*(F13*F50-F28*F51)</f>
        <v>-0.10798380924329522</v>
      </c>
    </row>
    <row r="68" spans="1:6" ht="12.75">
      <c r="A68" s="170" t="s">
        <v>162</v>
      </c>
      <c r="B68" s="170">
        <f>B13+(8/0.017)*(B14*B50-B29*B51)</f>
        <v>-0.06341849396461889</v>
      </c>
      <c r="C68" s="170">
        <f>C13+(8/0.017)*(C14*C50-C29*C51)</f>
        <v>-0.028991662435642298</v>
      </c>
      <c r="D68" s="170">
        <f>D13+(8/0.017)*(D14*D50-D29*D51)</f>
        <v>-0.07294051261918663</v>
      </c>
      <c r="E68" s="170">
        <f>E13+(8/0.017)*(E14*E50-E29*E51)</f>
        <v>-0.10077150147994207</v>
      </c>
      <c r="F68" s="170">
        <f>F13+(8/0.017)*(F14*F50-F29*F51)</f>
        <v>-0.051329662206991485</v>
      </c>
    </row>
    <row r="69" spans="1:6" ht="12.75">
      <c r="A69" s="170" t="s">
        <v>163</v>
      </c>
      <c r="B69" s="170">
        <f>B14+(9/0.017)*(B15*B50-B30*B51)</f>
        <v>0.012314254749996707</v>
      </c>
      <c r="C69" s="170">
        <f>C14+(9/0.017)*(C15*C50-C30*C51)</f>
        <v>-0.029195461778053593</v>
      </c>
      <c r="D69" s="170">
        <f>D14+(9/0.017)*(D15*D50-D30*D51)</f>
        <v>-0.06962747814958685</v>
      </c>
      <c r="E69" s="170">
        <f>E14+(9/0.017)*(E15*E50-E30*E51)</f>
        <v>-0.0668311294144926</v>
      </c>
      <c r="F69" s="170">
        <f>F14+(9/0.017)*(F15*F50-F30*F51)</f>
        <v>-0.12235407349926972</v>
      </c>
    </row>
    <row r="70" spans="1:6" ht="12.75">
      <c r="A70" s="170" t="s">
        <v>164</v>
      </c>
      <c r="B70" s="170">
        <f>B15+(10/0.017)*(B16*B50-B31*B51)</f>
        <v>-0.36390291880977355</v>
      </c>
      <c r="C70" s="170">
        <f>C15+(10/0.017)*(C16*C50-C31*C51)</f>
        <v>-0.05824990367309135</v>
      </c>
      <c r="D70" s="170">
        <f>D15+(10/0.017)*(D16*D50-D31*D51)</f>
        <v>0.0010441322229524151</v>
      </c>
      <c r="E70" s="170">
        <f>E15+(10/0.017)*(E16*E50-E31*E51)</f>
        <v>-0.026617167204382758</v>
      </c>
      <c r="F70" s="170">
        <f>F15+(10/0.017)*(F16*F50-F31*F51)</f>
        <v>-0.281018464982777</v>
      </c>
    </row>
    <row r="71" spans="1:6" ht="12.75">
      <c r="A71" s="170" t="s">
        <v>165</v>
      </c>
      <c r="B71" s="170">
        <f>B16+(11/0.017)*(B17*B50-B32*B51)</f>
        <v>-0.0032352936667662154</v>
      </c>
      <c r="C71" s="170">
        <f>C16+(11/0.017)*(C17*C50-C32*C51)</f>
        <v>0.016402144488680076</v>
      </c>
      <c r="D71" s="170">
        <f>D16+(11/0.017)*(D17*D50-D32*D51)</f>
        <v>0.002721701595847687</v>
      </c>
      <c r="E71" s="170">
        <f>E16+(11/0.017)*(E17*E50-E32*E51)</f>
        <v>0.024128204476037522</v>
      </c>
      <c r="F71" s="170">
        <f>F16+(11/0.017)*(F17*F50-F32*F51)</f>
        <v>-0.023660112072803614</v>
      </c>
    </row>
    <row r="72" spans="1:6" ht="12.75">
      <c r="A72" s="170" t="s">
        <v>166</v>
      </c>
      <c r="B72" s="170">
        <f>B17+(12/0.017)*(B18*B50-B33*B51)</f>
        <v>-0.02610670080361808</v>
      </c>
      <c r="C72" s="170">
        <f>C17+(12/0.017)*(C18*C50-C33*C51)</f>
        <v>-0.013675424345940101</v>
      </c>
      <c r="D72" s="170">
        <f>D17+(12/0.017)*(D18*D50-D33*D51)</f>
        <v>-0.012873308309428375</v>
      </c>
      <c r="E72" s="170">
        <f>E17+(12/0.017)*(E18*E50-E33*E51)</f>
        <v>-0.016006242990911797</v>
      </c>
      <c r="F72" s="170">
        <f>F17+(12/0.017)*(F18*F50-F33*F51)</f>
        <v>-0.01657232663514853</v>
      </c>
    </row>
    <row r="73" spans="1:6" ht="12.75">
      <c r="A73" s="170" t="s">
        <v>167</v>
      </c>
      <c r="B73" s="170">
        <f>B18+(13/0.017)*(B19*B50-B34*B51)</f>
        <v>-0.010055094127272207</v>
      </c>
      <c r="C73" s="170">
        <f>C18+(13/0.017)*(C19*C50-C34*C51)</f>
        <v>-0.011674235536593684</v>
      </c>
      <c r="D73" s="170">
        <f>D18+(13/0.017)*(D19*D50-D34*D51)</f>
        <v>-0.016413217209685256</v>
      </c>
      <c r="E73" s="170">
        <f>E18+(13/0.017)*(E19*E50-E34*E51)</f>
        <v>-0.020930080531322393</v>
      </c>
      <c r="F73" s="170">
        <f>F18+(13/0.017)*(F19*F50-F34*F51)</f>
        <v>-0.01200638588747776</v>
      </c>
    </row>
    <row r="74" spans="1:6" ht="12.75">
      <c r="A74" s="170" t="s">
        <v>168</v>
      </c>
      <c r="B74" s="170">
        <f>B19+(14/0.017)*(B20*B50-B35*B51)</f>
        <v>-0.19908756835386782</v>
      </c>
      <c r="C74" s="170">
        <f>C19+(14/0.017)*(C20*C50-C35*C51)</f>
        <v>-0.194137030859367</v>
      </c>
      <c r="D74" s="170">
        <f>D19+(14/0.017)*(D20*D50-D35*D51)</f>
        <v>-0.2003144586876062</v>
      </c>
      <c r="E74" s="170">
        <f>E19+(14/0.017)*(E20*E50-E35*E51)</f>
        <v>-0.1886688654512136</v>
      </c>
      <c r="F74" s="170">
        <f>F19+(14/0.017)*(F20*F50-F35*F51)</f>
        <v>-0.11626380121330301</v>
      </c>
    </row>
    <row r="75" spans="1:6" ht="12.75">
      <c r="A75" s="170" t="s">
        <v>169</v>
      </c>
      <c r="B75" s="171">
        <f>B20</f>
        <v>-0.0007872995</v>
      </c>
      <c r="C75" s="171">
        <f>C20</f>
        <v>-0.0003966435</v>
      </c>
      <c r="D75" s="171">
        <f>D20</f>
        <v>0.003467792</v>
      </c>
      <c r="E75" s="171">
        <f>E20</f>
        <v>0.004842779</v>
      </c>
      <c r="F75" s="171">
        <f>F20</f>
        <v>0.003169463</v>
      </c>
    </row>
    <row r="76" spans="2:6" ht="12.75">
      <c r="B76" s="171"/>
      <c r="C76" s="171"/>
      <c r="D76" s="171"/>
      <c r="E76" s="171"/>
      <c r="F76" s="171"/>
    </row>
    <row r="78" ht="12.75">
      <c r="A78" s="170" t="s">
        <v>151</v>
      </c>
    </row>
    <row r="80" spans="2:6" ht="12.75">
      <c r="B80" s="170" t="s">
        <v>84</v>
      </c>
      <c r="C80" s="170" t="s">
        <v>85</v>
      </c>
      <c r="D80" s="170" t="s">
        <v>86</v>
      </c>
      <c r="E80" s="170" t="s">
        <v>87</v>
      </c>
      <c r="F80" s="170" t="s">
        <v>88</v>
      </c>
    </row>
    <row r="81" spans="1:6" ht="12.75">
      <c r="A81" s="170" t="s">
        <v>170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171</v>
      </c>
      <c r="B82" s="170">
        <f>B22+(2/0.017)*(B8*B51+B23*B50)</f>
        <v>124.51635345324074</v>
      </c>
      <c r="C82" s="170">
        <f>C22+(2/0.017)*(C8*C51+C23*C50)</f>
        <v>48.58552776555221</v>
      </c>
      <c r="D82" s="170">
        <f>D22+(2/0.017)*(D8*D51+D23*D50)</f>
        <v>-14.37004812842461</v>
      </c>
      <c r="E82" s="170">
        <f>E22+(2/0.017)*(E8*E51+E23*E50)</f>
        <v>-61.7571709905289</v>
      </c>
      <c r="F82" s="170">
        <f>F22+(2/0.017)*(F8*F51+F23*F50)</f>
        <v>-81.46104016303192</v>
      </c>
    </row>
    <row r="83" spans="1:6" ht="12.75">
      <c r="A83" s="170" t="s">
        <v>172</v>
      </c>
      <c r="B83" s="170">
        <f>B23+(3/0.017)*(B9*B51+B24*B50)</f>
        <v>-2.9649290890324105</v>
      </c>
      <c r="C83" s="170">
        <f>C23+(3/0.017)*(C9*C51+C24*C50)</f>
        <v>-0.06220570644233031</v>
      </c>
      <c r="D83" s="170">
        <f>D23+(3/0.017)*(D9*D51+D24*D50)</f>
        <v>0.49548522453089616</v>
      </c>
      <c r="E83" s="170">
        <f>E23+(3/0.017)*(E9*E51+E24*E50)</f>
        <v>0.7062585129617496</v>
      </c>
      <c r="F83" s="170">
        <f>F23+(3/0.017)*(F9*F51+F24*F50)</f>
        <v>7.084989886572919</v>
      </c>
    </row>
    <row r="84" spans="1:6" ht="12.75">
      <c r="A84" s="170" t="s">
        <v>173</v>
      </c>
      <c r="B84" s="170">
        <f>B24+(4/0.017)*(B10*B51+B25*B50)</f>
        <v>-1.7093141299782504</v>
      </c>
      <c r="C84" s="170">
        <f>C24+(4/0.017)*(C10*C51+C25*C50)</f>
        <v>-0.7288440893468885</v>
      </c>
      <c r="D84" s="170">
        <f>D24+(4/0.017)*(D10*D51+D25*D50)</f>
        <v>-0.13398887858615996</v>
      </c>
      <c r="E84" s="170">
        <f>E24+(4/0.017)*(E10*E51+E25*E50)</f>
        <v>-0.6341541400491271</v>
      </c>
      <c r="F84" s="170">
        <f>F24+(4/0.017)*(F10*F51+F25*F50)</f>
        <v>2.0750409357232678</v>
      </c>
    </row>
    <row r="85" spans="1:6" ht="12.75">
      <c r="A85" s="170" t="s">
        <v>174</v>
      </c>
      <c r="B85" s="170">
        <f>B25+(5/0.017)*(B11*B51+B26*B50)</f>
        <v>-0.8405471910190205</v>
      </c>
      <c r="C85" s="170">
        <f>C25+(5/0.017)*(C11*C51+C26*C50)</f>
        <v>-0.22989702261262934</v>
      </c>
      <c r="D85" s="170">
        <f>D25+(5/0.017)*(D11*D51+D26*D50)</f>
        <v>-0.20671725183925016</v>
      </c>
      <c r="E85" s="170">
        <f>E25+(5/0.017)*(E11*E51+E26*E50)</f>
        <v>0.048930912616150124</v>
      </c>
      <c r="F85" s="170">
        <f>F25+(5/0.017)*(F11*F51+F26*F50)</f>
        <v>-0.061535529614598516</v>
      </c>
    </row>
    <row r="86" spans="1:6" ht="12.75">
      <c r="A86" s="170" t="s">
        <v>175</v>
      </c>
      <c r="B86" s="170">
        <f>B26+(6/0.017)*(B12*B51+B27*B50)</f>
        <v>0.06276587532464359</v>
      </c>
      <c r="C86" s="170">
        <f>C26+(6/0.017)*(C12*C51+C27*C50)</f>
        <v>-0.2829724687706593</v>
      </c>
      <c r="D86" s="170">
        <f>D26+(6/0.017)*(D12*D51+D27*D50)</f>
        <v>-0.2484998137194848</v>
      </c>
      <c r="E86" s="170">
        <f>E26+(6/0.017)*(E12*E51+E27*E50)</f>
        <v>-0.2831176168784256</v>
      </c>
      <c r="F86" s="170">
        <f>F26+(6/0.017)*(F12*F51+F27*F50)</f>
        <v>1.966791327405295</v>
      </c>
    </row>
    <row r="87" spans="1:6" ht="12.75">
      <c r="A87" s="170" t="s">
        <v>176</v>
      </c>
      <c r="B87" s="170">
        <f>B27+(7/0.017)*(B13*B51+B28*B50)</f>
        <v>-0.353522631518431</v>
      </c>
      <c r="C87" s="170">
        <f>C27+(7/0.017)*(C13*C51+C28*C50)</f>
        <v>-0.17553842723947638</v>
      </c>
      <c r="D87" s="170">
        <f>D27+(7/0.017)*(D13*D51+D28*D50)</f>
        <v>0.1072103656586021</v>
      </c>
      <c r="E87" s="170">
        <f>E27+(7/0.017)*(E13*E51+E28*E50)</f>
        <v>-0.01085868348893978</v>
      </c>
      <c r="F87" s="170">
        <f>F27+(7/0.017)*(F13*F51+F28*F50)</f>
        <v>0.19100676815808232</v>
      </c>
    </row>
    <row r="88" spans="1:6" ht="12.75">
      <c r="A88" s="170" t="s">
        <v>177</v>
      </c>
      <c r="B88" s="170">
        <f>B28+(8/0.017)*(B14*B51+B29*B50)</f>
        <v>0.0728180838728248</v>
      </c>
      <c r="C88" s="170">
        <f>C28+(8/0.017)*(C14*C51+C29*C50)</f>
        <v>0.06995709857987918</v>
      </c>
      <c r="D88" s="170">
        <f>D28+(8/0.017)*(D14*D51+D29*D50)</f>
        <v>0.06269685424652957</v>
      </c>
      <c r="E88" s="170">
        <f>E28+(8/0.017)*(E14*E51+E29*E50)</f>
        <v>0.054486319103334194</v>
      </c>
      <c r="F88" s="170">
        <f>F28+(8/0.017)*(F14*F51+F29*F50)</f>
        <v>0.25787470012800884</v>
      </c>
    </row>
    <row r="89" spans="1:6" ht="12.75">
      <c r="A89" s="170" t="s">
        <v>178</v>
      </c>
      <c r="B89" s="170">
        <f>B29+(9/0.017)*(B15*B51+B30*B50)</f>
        <v>-0.0902029083256174</v>
      </c>
      <c r="C89" s="170">
        <f>C29+(9/0.017)*(C15*C51+C30*C50)</f>
        <v>-0.09638185496739013</v>
      </c>
      <c r="D89" s="170">
        <f>D29+(9/0.017)*(D15*D51+D30*D50)</f>
        <v>-0.0293753817461618</v>
      </c>
      <c r="E89" s="170">
        <f>E29+(9/0.017)*(E15*E51+E30*E50)</f>
        <v>-0.016993198497084777</v>
      </c>
      <c r="F89" s="170">
        <f>F29+(9/0.017)*(F15*F51+F30*F50)</f>
        <v>0.018213341862614474</v>
      </c>
    </row>
    <row r="90" spans="1:6" ht="12.75">
      <c r="A90" s="170" t="s">
        <v>179</v>
      </c>
      <c r="B90" s="170">
        <f>B30+(10/0.017)*(B16*B51+B31*B50)</f>
        <v>-0.11029700199620578</v>
      </c>
      <c r="C90" s="170">
        <f>C30+(10/0.017)*(C16*C51+C31*C50)</f>
        <v>-0.025021137500023622</v>
      </c>
      <c r="D90" s="170">
        <f>D30+(10/0.017)*(D16*D51+D31*D50)</f>
        <v>-0.00833921275057549</v>
      </c>
      <c r="E90" s="170">
        <f>E30+(10/0.017)*(E16*E51+E31*E50)</f>
        <v>-0.07532570831090132</v>
      </c>
      <c r="F90" s="170">
        <f>F30+(10/0.017)*(F16*F51+F31*F50)</f>
        <v>0.012737792201608195</v>
      </c>
    </row>
    <row r="91" spans="1:6" ht="12.75">
      <c r="A91" s="170" t="s">
        <v>180</v>
      </c>
      <c r="B91" s="170">
        <f>B31+(11/0.017)*(B17*B51+B32*B50)</f>
        <v>-0.032822403803870026</v>
      </c>
      <c r="C91" s="170">
        <f>C31+(11/0.017)*(C17*C51+C32*C50)</f>
        <v>-0.047750820973864364</v>
      </c>
      <c r="D91" s="170">
        <f>D31+(11/0.017)*(D17*D51+D32*D50)</f>
        <v>-0.009940527390356701</v>
      </c>
      <c r="E91" s="170">
        <f>E31+(11/0.017)*(E17*E51+E32*E50)</f>
        <v>-0.007429763519166622</v>
      </c>
      <c r="F91" s="170">
        <f>F31+(11/0.017)*(F17*F51+F32*F50)</f>
        <v>0.0107360632409415</v>
      </c>
    </row>
    <row r="92" spans="1:6" ht="12.75">
      <c r="A92" s="170" t="s">
        <v>181</v>
      </c>
      <c r="B92" s="170">
        <f>B32+(12/0.017)*(B18*B51+B33*B50)</f>
        <v>0.012258174879339081</v>
      </c>
      <c r="C92" s="170">
        <f>C32+(12/0.017)*(C18*C51+C33*C50)</f>
        <v>0.02020624305648694</v>
      </c>
      <c r="D92" s="170">
        <f>D32+(12/0.017)*(D18*D51+D33*D50)</f>
        <v>0.006107960003529825</v>
      </c>
      <c r="E92" s="170">
        <f>E32+(12/0.017)*(E18*E51+E33*E50)</f>
        <v>0.007246824893326627</v>
      </c>
      <c r="F92" s="170">
        <f>F32+(12/0.017)*(F18*F51+F33*F50)</f>
        <v>0.019599834116176225</v>
      </c>
    </row>
    <row r="93" spans="1:6" ht="12.75">
      <c r="A93" s="170" t="s">
        <v>182</v>
      </c>
      <c r="B93" s="170">
        <f>B33+(13/0.017)*(B19*B51+B34*B50)</f>
        <v>-0.049263984398686275</v>
      </c>
      <c r="C93" s="170">
        <f>C33+(13/0.017)*(C19*C51+C34*C50)</f>
        <v>-0.05658496931389788</v>
      </c>
      <c r="D93" s="170">
        <f>D33+(13/0.017)*(D19*D51+D34*D50)</f>
        <v>-0.04876748076559484</v>
      </c>
      <c r="E93" s="170">
        <f>E33+(13/0.017)*(E19*E51+E34*E50)</f>
        <v>-0.05033645611241806</v>
      </c>
      <c r="F93" s="170">
        <f>F33+(13/0.017)*(F19*F51+F34*F50)</f>
        <v>-0.03800285140227331</v>
      </c>
    </row>
    <row r="94" spans="1:6" ht="12.75">
      <c r="A94" s="170" t="s">
        <v>183</v>
      </c>
      <c r="B94" s="170">
        <f>B34+(14/0.017)*(B20*B51+B35*B50)</f>
        <v>-0.03171357244988166</v>
      </c>
      <c r="C94" s="170">
        <f>C34+(14/0.017)*(C20*C51+C35*C50)</f>
        <v>-0.010496036029152812</v>
      </c>
      <c r="D94" s="170">
        <f>D34+(14/0.017)*(D20*D51+D35*D50)</f>
        <v>-0.0013992773942203543</v>
      </c>
      <c r="E94" s="170">
        <f>E34+(14/0.017)*(E20*E51+E35*E50)</f>
        <v>0.0012839115179796878</v>
      </c>
      <c r="F94" s="170">
        <f>F34+(14/0.017)*(F20*F51+F35*F50)</f>
        <v>-0.02122836559145696</v>
      </c>
    </row>
    <row r="95" spans="1:6" ht="12.75">
      <c r="A95" s="170" t="s">
        <v>184</v>
      </c>
      <c r="B95" s="171">
        <f>B35</f>
        <v>0.001745974</v>
      </c>
      <c r="C95" s="171">
        <f>C35</f>
        <v>0.001974817</v>
      </c>
      <c r="D95" s="171">
        <f>D35</f>
        <v>0.003179148</v>
      </c>
      <c r="E95" s="171">
        <f>E35</f>
        <v>0.001777691</v>
      </c>
      <c r="F95" s="171">
        <f>F35</f>
        <v>0.002950235</v>
      </c>
    </row>
    <row r="96" spans="2:6" ht="12.75">
      <c r="B96" s="171"/>
      <c r="C96" s="171"/>
      <c r="D96" s="171"/>
      <c r="E96" s="171"/>
      <c r="F96" s="171"/>
    </row>
    <row r="98" ht="12.75">
      <c r="A98" s="170" t="s">
        <v>152</v>
      </c>
    </row>
    <row r="100" spans="2:11" ht="12.75">
      <c r="B100" s="170" t="s">
        <v>84</v>
      </c>
      <c r="C100" s="170" t="s">
        <v>85</v>
      </c>
      <c r="D100" s="170" t="s">
        <v>86</v>
      </c>
      <c r="E100" s="170" t="s">
        <v>87</v>
      </c>
      <c r="F100" s="170" t="s">
        <v>88</v>
      </c>
      <c r="G100" s="170" t="s">
        <v>154</v>
      </c>
      <c r="H100" s="170" t="s">
        <v>155</v>
      </c>
      <c r="I100" s="170" t="s">
        <v>188</v>
      </c>
      <c r="K100" s="170" t="s">
        <v>185</v>
      </c>
    </row>
    <row r="101" spans="1:9" ht="12.75">
      <c r="A101" s="170" t="s">
        <v>153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156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10000</v>
      </c>
    </row>
    <row r="103" spans="1:11" ht="12.75">
      <c r="A103" s="170" t="s">
        <v>157</v>
      </c>
      <c r="B103" s="170">
        <f>B63*10000/B62</f>
        <v>1.4275555013588639</v>
      </c>
      <c r="C103" s="170">
        <f>C63*10000/C62</f>
        <v>0.01775690376834156</v>
      </c>
      <c r="D103" s="170">
        <f>D63*10000/D62</f>
        <v>-0.12169229274545856</v>
      </c>
      <c r="E103" s="170">
        <f>E63*10000/E62</f>
        <v>1.1142235014288955</v>
      </c>
      <c r="F103" s="170">
        <f>F63*10000/F62</f>
        <v>-1.4116136500824796</v>
      </c>
      <c r="G103" s="170">
        <f>AVERAGE(C103:E103)</f>
        <v>0.3367627041505928</v>
      </c>
      <c r="H103" s="170">
        <f>STDEV(C103:E103)</f>
        <v>0.6769013872644573</v>
      </c>
      <c r="I103" s="170">
        <f>(B103*B4+C103*C4+D103*D4+E103*E4+F103*F4)/SUM(B4:F4)</f>
        <v>0.2535802633183706</v>
      </c>
      <c r="K103" s="170">
        <f>(LN(H103)+LN(H123))/2-LN(K114*K115^3)</f>
        <v>-4.535486433792542</v>
      </c>
    </row>
    <row r="104" spans="1:11" ht="12.75">
      <c r="A104" s="170" t="s">
        <v>158</v>
      </c>
      <c r="B104" s="170">
        <f>B64*10000/B62</f>
        <v>0.5596025389901209</v>
      </c>
      <c r="C104" s="170">
        <f>C64*10000/C62</f>
        <v>0.6134996828129903</v>
      </c>
      <c r="D104" s="170">
        <f>D64*10000/D62</f>
        <v>0.2301299159615972</v>
      </c>
      <c r="E104" s="170">
        <f>E64*10000/E62</f>
        <v>0.39540063698074573</v>
      </c>
      <c r="F104" s="170">
        <f>F64*10000/F62</f>
        <v>-0.9579574075228877</v>
      </c>
      <c r="G104" s="170">
        <f>AVERAGE(C104:E104)</f>
        <v>0.413010078585111</v>
      </c>
      <c r="H104" s="170">
        <f>STDEV(C104:E104)</f>
        <v>0.192290571425476</v>
      </c>
      <c r="I104" s="170">
        <f>(B104*B4+C104*C4+D104*D4+E104*E4+F104*F4)/SUM(B4:F4)</f>
        <v>0.2470341490302978</v>
      </c>
      <c r="K104" s="170">
        <f>(LN(H104)+LN(H124))/2-LN(K114*K115^4)</f>
        <v>-4.681905387900088</v>
      </c>
    </row>
    <row r="105" spans="1:11" ht="12.75">
      <c r="A105" s="170" t="s">
        <v>159</v>
      </c>
      <c r="B105" s="170">
        <f>B65*10000/B62</f>
        <v>-0.11861540500706307</v>
      </c>
      <c r="C105" s="170">
        <f>C65*10000/C62</f>
        <v>-0.38337592673695126</v>
      </c>
      <c r="D105" s="170">
        <f>D65*10000/D62</f>
        <v>-0.3975322504202794</v>
      </c>
      <c r="E105" s="170">
        <f>E65*10000/E62</f>
        <v>-0.6669759227507905</v>
      </c>
      <c r="F105" s="170">
        <f>F65*10000/F62</f>
        <v>-0.8602624964775308</v>
      </c>
      <c r="G105" s="170">
        <f>AVERAGE(C105:E105)</f>
        <v>-0.48262803330267373</v>
      </c>
      <c r="H105" s="170">
        <f>STDEV(C105:E105)</f>
        <v>0.15980678531601275</v>
      </c>
      <c r="I105" s="170">
        <f>(B105*B4+C105*C4+D105*D4+E105*E4+F105*F4)/SUM(B4:F4)</f>
        <v>-0.48234076529542336</v>
      </c>
      <c r="K105" s="170">
        <f>(LN(H105)+LN(H125))/2-LN(K114*K115^5)</f>
        <v>-4.545872774040755</v>
      </c>
    </row>
    <row r="106" spans="1:11" ht="12.75">
      <c r="A106" s="170" t="s">
        <v>160</v>
      </c>
      <c r="B106" s="170">
        <f>B66*10000/B62</f>
        <v>3.88096129567736</v>
      </c>
      <c r="C106" s="170">
        <f>C66*10000/C62</f>
        <v>4.819181159192935</v>
      </c>
      <c r="D106" s="170">
        <f>D66*10000/D62</f>
        <v>5.1953686697159585</v>
      </c>
      <c r="E106" s="170">
        <f>E66*10000/E62</f>
        <v>4.7063287451901035</v>
      </c>
      <c r="F106" s="170">
        <f>F66*10000/F62</f>
        <v>14.282010632127182</v>
      </c>
      <c r="G106" s="170">
        <f>AVERAGE(C106:E106)</f>
        <v>4.906959524699666</v>
      </c>
      <c r="H106" s="170">
        <f>STDEV(C106:E106)</f>
        <v>0.2560640408830098</v>
      </c>
      <c r="I106" s="170">
        <f>(B106*B4+C106*C4+D106*D4+E106*E4+F106*F4)/SUM(B4:F4)</f>
        <v>6.03859942108053</v>
      </c>
      <c r="K106" s="170">
        <f>(LN(H106)+LN(H126))/2-LN(K114*K115^6)</f>
        <v>-4.743178786370553</v>
      </c>
    </row>
    <row r="107" spans="1:11" ht="12.75">
      <c r="A107" s="170" t="s">
        <v>161</v>
      </c>
      <c r="B107" s="170">
        <f>B67*10000/B62</f>
        <v>0.0026646130621390918</v>
      </c>
      <c r="C107" s="170">
        <f>C67*10000/C62</f>
        <v>0.04790955214847567</v>
      </c>
      <c r="D107" s="170">
        <f>D67*10000/D62</f>
        <v>0.10653437657902531</v>
      </c>
      <c r="E107" s="170">
        <f>E67*10000/E62</f>
        <v>0.13405557442009694</v>
      </c>
      <c r="F107" s="170">
        <f>F67*10000/F62</f>
        <v>-0.1079926922807772</v>
      </c>
      <c r="G107" s="170">
        <f>AVERAGE(C107:E107)</f>
        <v>0.09616650104919931</v>
      </c>
      <c r="H107" s="170">
        <f>STDEV(C107:E107)</f>
        <v>0.043998908174602946</v>
      </c>
      <c r="I107" s="170">
        <f>(B107*B4+C107*C4+D107*D4+E107*E4+F107*F4)/SUM(B4:F4)</f>
        <v>0.055055222514971164</v>
      </c>
      <c r="K107" s="170">
        <f>(LN(H107)+LN(H127))/2-LN(K114*K115^7)</f>
        <v>-4.051011033055071</v>
      </c>
    </row>
    <row r="108" spans="1:9" ht="12.75">
      <c r="A108" s="170" t="s">
        <v>162</v>
      </c>
      <c r="B108" s="170">
        <f>B68*10000/B62</f>
        <v>-0.06341656973734627</v>
      </c>
      <c r="C108" s="170">
        <f>C68*10000/C62</f>
        <v>-0.028991647454795585</v>
      </c>
      <c r="D108" s="170">
        <f>D68*10000/D62</f>
        <v>-0.07294086107109302</v>
      </c>
      <c r="E108" s="170">
        <f>E68*10000/E62</f>
        <v>-0.10077188793631656</v>
      </c>
      <c r="F108" s="170">
        <f>F68*10000/F62</f>
        <v>-0.05133388472253819</v>
      </c>
      <c r="G108" s="170">
        <f>AVERAGE(C108:E108)</f>
        <v>-0.06756813215406839</v>
      </c>
      <c r="H108" s="170">
        <f>STDEV(C108:E108)</f>
        <v>0.03619047378673177</v>
      </c>
      <c r="I108" s="170">
        <f>(B108*B4+C108*C4+D108*D4+E108*E4+F108*F4)/SUM(B4:F4)</f>
        <v>-0.0647658194998654</v>
      </c>
    </row>
    <row r="109" spans="1:9" ht="12.75">
      <c r="A109" s="170" t="s">
        <v>163</v>
      </c>
      <c r="B109" s="170">
        <f>B69*10000/B62</f>
        <v>0.012313881114116217</v>
      </c>
      <c r="C109" s="170">
        <f>C69*10000/C62</f>
        <v>-0.029195446691897754</v>
      </c>
      <c r="D109" s="170">
        <f>D69*10000/D62</f>
        <v>-0.06962781077444273</v>
      </c>
      <c r="E109" s="170">
        <f>E69*10000/E62</f>
        <v>-0.0668313857103262</v>
      </c>
      <c r="F109" s="170">
        <f>F69*10000/F62</f>
        <v>-0.12236413867319333</v>
      </c>
      <c r="G109" s="170">
        <f>AVERAGE(C109:E109)</f>
        <v>-0.05521821439222222</v>
      </c>
      <c r="H109" s="170">
        <f>STDEV(C109:E109)</f>
        <v>0.022579710524574775</v>
      </c>
      <c r="I109" s="170">
        <f>(B109*B4+C109*C4+D109*D4+E109*E4+F109*F4)/SUM(B4:F4)</f>
        <v>-0.05476793844973694</v>
      </c>
    </row>
    <row r="110" spans="1:11" ht="12.75">
      <c r="A110" s="170" t="s">
        <v>164</v>
      </c>
      <c r="B110" s="170">
        <f>B70*10000/B62</f>
        <v>-0.3638918773630727</v>
      </c>
      <c r="C110" s="170">
        <f>C70*10000/C62</f>
        <v>-0.0582498735736488</v>
      </c>
      <c r="D110" s="170">
        <f>D70*10000/D62</f>
        <v>0.0010441372109878779</v>
      </c>
      <c r="E110" s="170">
        <f>E70*10000/E62</f>
        <v>-0.02661726928060258</v>
      </c>
      <c r="F110" s="170">
        <f>F70*10000/F62</f>
        <v>-0.2810415823146721</v>
      </c>
      <c r="G110" s="170">
        <f>AVERAGE(C110:E110)</f>
        <v>-0.027941001881087835</v>
      </c>
      <c r="H110" s="170">
        <f>STDEV(C110:E110)</f>
        <v>0.02966916125761467</v>
      </c>
      <c r="I110" s="170">
        <f>(B110*B4+C110*C4+D110*D4+E110*E4+F110*F4)/SUM(B4:F4)</f>
        <v>-0.11018613950196529</v>
      </c>
      <c r="K110" s="170">
        <f>EXP(AVERAGE(K103:K107))</f>
        <v>0.010982074975398446</v>
      </c>
    </row>
    <row r="111" spans="1:9" ht="12.75">
      <c r="A111" s="170" t="s">
        <v>165</v>
      </c>
      <c r="B111" s="170">
        <f>B71*10000/B62</f>
        <v>-0.0032351955023362626</v>
      </c>
      <c r="C111" s="170">
        <f>C71*10000/C62</f>
        <v>0.016402136013208453</v>
      </c>
      <c r="D111" s="170">
        <f>D71*10000/D62</f>
        <v>0.0027217145979788163</v>
      </c>
      <c r="E111" s="170">
        <f>E71*10000/E62</f>
        <v>0.024128297007142918</v>
      </c>
      <c r="F111" s="170">
        <f>F71*10000/F62</f>
        <v>-0.023662058417018024</v>
      </c>
      <c r="G111" s="170">
        <f>AVERAGE(C111:E111)</f>
        <v>0.014417382539443394</v>
      </c>
      <c r="H111" s="170">
        <f>STDEV(C111:E111)</f>
        <v>0.010840427914699696</v>
      </c>
      <c r="I111" s="170">
        <f>(B111*B4+C111*C4+D111*D4+E111*E4+F111*F4)/SUM(B4:F4)</f>
        <v>0.006719129491113967</v>
      </c>
    </row>
    <row r="112" spans="1:9" ht="12.75">
      <c r="A112" s="170" t="s">
        <v>166</v>
      </c>
      <c r="B112" s="170">
        <f>B72*10000/B62</f>
        <v>-0.026105908680965142</v>
      </c>
      <c r="C112" s="170">
        <f>C72*10000/C62</f>
        <v>-0.013675417279445164</v>
      </c>
      <c r="D112" s="170">
        <f>D72*10000/D62</f>
        <v>-0.012873369807883225</v>
      </c>
      <c r="E112" s="170">
        <f>E72*10000/E62</f>
        <v>-0.016006304374482992</v>
      </c>
      <c r="F112" s="170">
        <f>F72*10000/F62</f>
        <v>-0.016573689919141706</v>
      </c>
      <c r="G112" s="170">
        <f>AVERAGE(C112:E112)</f>
        <v>-0.014185030487270461</v>
      </c>
      <c r="H112" s="170">
        <f>STDEV(C112:E112)</f>
        <v>0.0016274516784965816</v>
      </c>
      <c r="I112" s="170">
        <f>(B112*B4+C112*C4+D112*D4+E112*E4+F112*F4)/SUM(B4:F4)</f>
        <v>-0.016205110261889623</v>
      </c>
    </row>
    <row r="113" spans="1:9" ht="12.75">
      <c r="A113" s="170" t="s">
        <v>167</v>
      </c>
      <c r="B113" s="170">
        <f>B73*10000/B62</f>
        <v>-0.010054789038249448</v>
      </c>
      <c r="C113" s="170">
        <f>C73*10000/C62</f>
        <v>-0.011674229504172004</v>
      </c>
      <c r="D113" s="170">
        <f>D73*10000/D62</f>
        <v>-0.01641329561901666</v>
      </c>
      <c r="E113" s="170">
        <f>E73*10000/E62</f>
        <v>-0.020930160797696523</v>
      </c>
      <c r="F113" s="170">
        <f>F73*10000/F62</f>
        <v>-0.012007373564950975</v>
      </c>
      <c r="G113" s="170">
        <f>AVERAGE(C113:E113)</f>
        <v>-0.01633922864029506</v>
      </c>
      <c r="H113" s="170">
        <f>STDEV(C113:E113)</f>
        <v>0.004628410144489612</v>
      </c>
      <c r="I113" s="170">
        <f>(B113*B4+C113*C4+D113*D4+E113*E4+F113*F4)/SUM(B4:F4)</f>
        <v>-0.014855597059934663</v>
      </c>
    </row>
    <row r="114" spans="1:11" ht="12.75">
      <c r="A114" s="170" t="s">
        <v>168</v>
      </c>
      <c r="B114" s="170">
        <f>B74*10000/B62</f>
        <v>-0.19908152769120435</v>
      </c>
      <c r="C114" s="170">
        <f>C74*10000/C62</f>
        <v>-0.19413693054303963</v>
      </c>
      <c r="D114" s="170">
        <f>D74*10000/D62</f>
        <v>-0.20031541563118255</v>
      </c>
      <c r="E114" s="170">
        <f>E74*10000/E62</f>
        <v>-0.18866958899194336</v>
      </c>
      <c r="F114" s="170">
        <f>F74*10000/F62</f>
        <v>-0.11627336538510999</v>
      </c>
      <c r="G114" s="170">
        <f>AVERAGE(C114:E114)</f>
        <v>-0.19437397838872186</v>
      </c>
      <c r="H114" s="170">
        <f>STDEV(C114:E114)</f>
        <v>0.0058265309823807235</v>
      </c>
      <c r="I114" s="170">
        <f>(B114*B4+C114*C4+D114*D4+E114*E4+F114*F4)/SUM(B4:F4)</f>
        <v>-0.1844008128687605</v>
      </c>
      <c r="J114" s="170" t="s">
        <v>186</v>
      </c>
      <c r="K114" s="170">
        <v>285</v>
      </c>
    </row>
    <row r="115" spans="1:11" ht="12.75">
      <c r="A115" s="170" t="s">
        <v>169</v>
      </c>
      <c r="B115" s="170">
        <f>B75*10000/B62</f>
        <v>-0.0007872756119655338</v>
      </c>
      <c r="C115" s="170">
        <f>C75*10000/C62</f>
        <v>-0.0003966432950426097</v>
      </c>
      <c r="D115" s="170">
        <f>D75*10000/D62</f>
        <v>0.003467808566359215</v>
      </c>
      <c r="E115" s="170">
        <f>E75*10000/E62</f>
        <v>0.004842797571945314</v>
      </c>
      <c r="F115" s="170">
        <f>F75*10000/F62</f>
        <v>0.003169723728518692</v>
      </c>
      <c r="G115" s="170">
        <f>AVERAGE(C115:E115)</f>
        <v>0.0026379876144206394</v>
      </c>
      <c r="H115" s="170">
        <f>STDEV(C115:E115)</f>
        <v>0.0027165027625373358</v>
      </c>
      <c r="I115" s="170">
        <f>(B115*B4+C115*C4+D115*D4+E115*E4+F115*F4)/SUM(B4:F4)</f>
        <v>0.002223532709217815</v>
      </c>
      <c r="J115" s="170" t="s">
        <v>187</v>
      </c>
      <c r="K115" s="170">
        <v>0.5536</v>
      </c>
    </row>
    <row r="118" ht="12.75">
      <c r="A118" s="170" t="s">
        <v>152</v>
      </c>
    </row>
    <row r="120" spans="2:9" ht="12.75">
      <c r="B120" s="170" t="s">
        <v>84</v>
      </c>
      <c r="C120" s="170" t="s">
        <v>85</v>
      </c>
      <c r="D120" s="170" t="s">
        <v>86</v>
      </c>
      <c r="E120" s="170" t="s">
        <v>87</v>
      </c>
      <c r="F120" s="170" t="s">
        <v>88</v>
      </c>
      <c r="G120" s="170" t="s">
        <v>154</v>
      </c>
      <c r="H120" s="170" t="s">
        <v>155</v>
      </c>
      <c r="I120" s="170" t="s">
        <v>188</v>
      </c>
    </row>
    <row r="121" spans="1:9" ht="12.75">
      <c r="A121" s="170" t="s">
        <v>170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171</v>
      </c>
      <c r="B122" s="170">
        <f>B82*10000/B62</f>
        <v>124.51257541077672</v>
      </c>
      <c r="C122" s="170">
        <f>C82*10000/C62</f>
        <v>48.585502659977614</v>
      </c>
      <c r="D122" s="170">
        <f>D82*10000/D62</f>
        <v>-14.370116777114967</v>
      </c>
      <c r="E122" s="170">
        <f>E82*10000/E62</f>
        <v>-61.757407827849455</v>
      </c>
      <c r="F122" s="170">
        <f>F82*10000/F62</f>
        <v>-81.46774136646381</v>
      </c>
      <c r="G122" s="170">
        <f>AVERAGE(C122:E122)</f>
        <v>-9.180673981662268</v>
      </c>
      <c r="H122" s="170">
        <f>STDEV(C122:E122)</f>
        <v>55.35419777330903</v>
      </c>
      <c r="I122" s="170">
        <f>(B122*B4+C122*C4+D122*D4+E122*E4+F122*F4)/SUM(B4:F4)</f>
        <v>-0.025941490727521797</v>
      </c>
    </row>
    <row r="123" spans="1:9" ht="12.75">
      <c r="A123" s="170" t="s">
        <v>172</v>
      </c>
      <c r="B123" s="170">
        <f>B83*10000/B62</f>
        <v>-2.9648391279334025</v>
      </c>
      <c r="C123" s="170">
        <f>C83*10000/C62</f>
        <v>-0.06220567429880785</v>
      </c>
      <c r="D123" s="170">
        <f>D83*10000/D62</f>
        <v>0.495487591566236</v>
      </c>
      <c r="E123" s="170">
        <f>E83*10000/E62</f>
        <v>0.706261221446791</v>
      </c>
      <c r="F123" s="170">
        <f>F83*10000/F62</f>
        <v>7.08557271682463</v>
      </c>
      <c r="G123" s="170">
        <f>AVERAGE(C123:E123)</f>
        <v>0.37984771290473973</v>
      </c>
      <c r="H123" s="170">
        <f>STDEV(C123:E123)</f>
        <v>0.39707024393280027</v>
      </c>
      <c r="I123" s="170">
        <f>(B123*B4+C123*C4+D123*D4+E123*E4+F123*F4)/SUM(B4:F4)</f>
        <v>0.8181438636884016</v>
      </c>
    </row>
    <row r="124" spans="1:9" ht="12.75">
      <c r="A124" s="170" t="s">
        <v>173</v>
      </c>
      <c r="B124" s="170">
        <f>B84*10000/B62</f>
        <v>-1.7092622664182577</v>
      </c>
      <c r="C124" s="170">
        <f>C84*10000/C62</f>
        <v>-0.7288437127316597</v>
      </c>
      <c r="D124" s="170">
        <f>D84*10000/D62</f>
        <v>-0.13398951867872994</v>
      </c>
      <c r="E124" s="170">
        <f>E84*10000/E62</f>
        <v>-0.6341565720155683</v>
      </c>
      <c r="F124" s="170">
        <f>F84*10000/F62</f>
        <v>2.07521163415054</v>
      </c>
      <c r="G124" s="170">
        <f>AVERAGE(C124:E124)</f>
        <v>-0.49899660114198596</v>
      </c>
      <c r="H124" s="170">
        <f>STDEV(C124:E124)</f>
        <v>0.31963110196052724</v>
      </c>
      <c r="I124" s="170">
        <f>(B124*B4+C124*C4+D124*D4+E124*E4+F124*F4)/SUM(B4:F4)</f>
        <v>-0.32026584779078354</v>
      </c>
    </row>
    <row r="125" spans="1:9" ht="12.75">
      <c r="A125" s="170" t="s">
        <v>174</v>
      </c>
      <c r="B125" s="170">
        <f>B85*10000/B62</f>
        <v>-0.840521687357111</v>
      </c>
      <c r="C125" s="170">
        <f>C85*10000/C62</f>
        <v>-0.22989690381805994</v>
      </c>
      <c r="D125" s="170">
        <f>D85*10000/D62</f>
        <v>-0.2067182393702929</v>
      </c>
      <c r="E125" s="170">
        <f>E85*10000/E62</f>
        <v>0.04893110026506685</v>
      </c>
      <c r="F125" s="170">
        <f>F85*10000/F62</f>
        <v>-0.06154059169214395</v>
      </c>
      <c r="G125" s="170">
        <f>AVERAGE(C125:E125)</f>
        <v>-0.12922801430776198</v>
      </c>
      <c r="H125" s="170">
        <f>STDEV(C125:E125)</f>
        <v>0.1547249663125713</v>
      </c>
      <c r="I125" s="170">
        <f>(B125*B4+C125*C4+D125*D4+E125*E4+F125*F4)/SUM(B4:F4)</f>
        <v>-0.22111720562201911</v>
      </c>
    </row>
    <row r="126" spans="1:9" ht="12.75">
      <c r="A126" s="170" t="s">
        <v>175</v>
      </c>
      <c r="B126" s="170">
        <f>B86*10000/B62</f>
        <v>0.06276397089895419</v>
      </c>
      <c r="C126" s="170">
        <f>C86*10000/C62</f>
        <v>-0.2829723225504421</v>
      </c>
      <c r="D126" s="170">
        <f>D86*10000/D62</f>
        <v>-0.24850100085446256</v>
      </c>
      <c r="E126" s="170">
        <f>E86*10000/E62</f>
        <v>-0.2831187026279298</v>
      </c>
      <c r="F126" s="170">
        <f>F86*10000/F62</f>
        <v>1.966953120929741</v>
      </c>
      <c r="G126" s="170">
        <f>AVERAGE(C126:E126)</f>
        <v>-0.27153067534427816</v>
      </c>
      <c r="H126" s="170">
        <f>STDEV(C126:E126)</f>
        <v>0.019944417442280236</v>
      </c>
      <c r="I126" s="170">
        <f>(B126*B4+C126*C4+D126*D4+E126*E4+F126*F4)/SUM(B4:F4)</f>
        <v>0.08101671402935254</v>
      </c>
    </row>
    <row r="127" spans="1:9" ht="12.75">
      <c r="A127" s="170" t="s">
        <v>176</v>
      </c>
      <c r="B127" s="170">
        <f>B87*10000/B62</f>
        <v>-0.3535119050276784</v>
      </c>
      <c r="C127" s="170">
        <f>C87*10000/C62</f>
        <v>-0.17553833653359582</v>
      </c>
      <c r="D127" s="170">
        <f>D87*10000/D62</f>
        <v>0.10721087782468042</v>
      </c>
      <c r="E127" s="170">
        <f>E87*10000/E62</f>
        <v>-0.010858725131739492</v>
      </c>
      <c r="F127" s="170">
        <f>F87*10000/F62</f>
        <v>0.19102248088661772</v>
      </c>
      <c r="G127" s="170">
        <f>AVERAGE(C127:E127)</f>
        <v>-0.026395394613551632</v>
      </c>
      <c r="H127" s="170">
        <f>STDEV(C127:E127)</f>
        <v>0.14201345228180293</v>
      </c>
      <c r="I127" s="170">
        <f>(B127*B4+C127*C4+D127*D4+E127*E4+F127*F4)/SUM(B4:F4)</f>
        <v>-0.04326963377701265</v>
      </c>
    </row>
    <row r="128" spans="1:9" ht="12.75">
      <c r="A128" s="170" t="s">
        <v>177</v>
      </c>
      <c r="B128" s="170">
        <f>B88*10000/B62</f>
        <v>0.07281587444566613</v>
      </c>
      <c r="C128" s="170">
        <f>C88*10000/C62</f>
        <v>0.06995706243098387</v>
      </c>
      <c r="D128" s="170">
        <f>D88*10000/D62</f>
        <v>0.06269715376236244</v>
      </c>
      <c r="E128" s="170">
        <f>E88*10000/E62</f>
        <v>0.05448652805710615</v>
      </c>
      <c r="F128" s="170">
        <f>F88*10000/F62</f>
        <v>0.25789591359179515</v>
      </c>
      <c r="G128" s="170">
        <f>AVERAGE(C128:E128)</f>
        <v>0.06238024808348416</v>
      </c>
      <c r="H128" s="170">
        <f>STDEV(C128:E128)</f>
        <v>0.0077401343890342745</v>
      </c>
      <c r="I128" s="170">
        <f>(B128*B4+C128*C4+D128*D4+E128*E4+F128*F4)/SUM(B4:F4)</f>
        <v>0.09050559229864036</v>
      </c>
    </row>
    <row r="129" spans="1:9" ht="12.75">
      <c r="A129" s="170" t="s">
        <v>178</v>
      </c>
      <c r="B129" s="170">
        <f>B89*10000/B62</f>
        <v>-0.09020017141268526</v>
      </c>
      <c r="C129" s="170">
        <f>C89*10000/C62</f>
        <v>-0.09638180516404414</v>
      </c>
      <c r="D129" s="170">
        <f>D89*10000/D62</f>
        <v>-0.02937552207843262</v>
      </c>
      <c r="E129" s="170">
        <f>E89*10000/E62</f>
        <v>-0.01699326366560748</v>
      </c>
      <c r="F129" s="170">
        <f>F89*10000/F62</f>
        <v>0.018214840140917225</v>
      </c>
      <c r="G129" s="170">
        <f>AVERAGE(C129:E129)</f>
        <v>-0.04758353030269474</v>
      </c>
      <c r="H129" s="170">
        <f>STDEV(C129:E129)</f>
        <v>0.04271163545140069</v>
      </c>
      <c r="I129" s="170">
        <f>(B129*B4+C129*C4+D129*D4+E129*E4+F129*F4)/SUM(B4:F4)</f>
        <v>-0.044675621267290175</v>
      </c>
    </row>
    <row r="130" spans="1:9" ht="12.75">
      <c r="A130" s="170" t="s">
        <v>179</v>
      </c>
      <c r="B130" s="170">
        <f>B90*10000/B62</f>
        <v>-0.11029365539356573</v>
      </c>
      <c r="C130" s="170">
        <f>C90*10000/C62</f>
        <v>-0.025021124570864202</v>
      </c>
      <c r="D130" s="170">
        <f>D90*10000/D62</f>
        <v>-0.008339252588718607</v>
      </c>
      <c r="E130" s="170">
        <f>E90*10000/E62</f>
        <v>-0.07532599718324828</v>
      </c>
      <c r="F130" s="170">
        <f>F90*10000/F62</f>
        <v>0.012738840046524553</v>
      </c>
      <c r="G130" s="170">
        <f>AVERAGE(C130:E130)</f>
        <v>-0.03622879144761037</v>
      </c>
      <c r="H130" s="170">
        <f>STDEV(C130:E130)</f>
        <v>0.03487140426564827</v>
      </c>
      <c r="I130" s="170">
        <f>(B130*B4+C130*C4+D130*D4+E130*E4+F130*F4)/SUM(B4:F4)</f>
        <v>-0.04008478065478866</v>
      </c>
    </row>
    <row r="131" spans="1:9" ht="12.75">
      <c r="A131" s="170" t="s">
        <v>180</v>
      </c>
      <c r="B131" s="170">
        <f>B91*10000/B62</f>
        <v>-0.03282140791512206</v>
      </c>
      <c r="C131" s="170">
        <f>C91*10000/C62</f>
        <v>-0.04775079629960738</v>
      </c>
      <c r="D131" s="170">
        <f>D91*10000/D62</f>
        <v>-0.00994057487831086</v>
      </c>
      <c r="E131" s="170">
        <f>E91*10000/E62</f>
        <v>-0.007429792012137657</v>
      </c>
      <c r="F131" s="170">
        <f>F91*10000/F62</f>
        <v>0.010736946418270088</v>
      </c>
      <c r="G131" s="170">
        <f>AVERAGE(C131:E131)</f>
        <v>-0.0217070543966853</v>
      </c>
      <c r="H131" s="170">
        <f>STDEV(C131:E131)</f>
        <v>0.02258945277955581</v>
      </c>
      <c r="I131" s="170">
        <f>(B131*B4+C131*C4+D131*D4+E131*E4+F131*F4)/SUM(B4:F4)</f>
        <v>-0.0188660214620596</v>
      </c>
    </row>
    <row r="132" spans="1:9" ht="12.75">
      <c r="A132" s="170" t="s">
        <v>181</v>
      </c>
      <c r="B132" s="170">
        <f>B92*10000/B62</f>
        <v>0.012257802945019283</v>
      </c>
      <c r="C132" s="170">
        <f>C92*10000/C62</f>
        <v>0.020206232615325434</v>
      </c>
      <c r="D132" s="170">
        <f>D92*10000/D62</f>
        <v>0.006107989182517344</v>
      </c>
      <c r="E132" s="170">
        <f>E92*10000/E62</f>
        <v>0.007246852684732268</v>
      </c>
      <c r="F132" s="170">
        <f>F92*10000/F62</f>
        <v>0.019601446451046747</v>
      </c>
      <c r="G132" s="170">
        <f>AVERAGE(C132:E132)</f>
        <v>0.011187024827525016</v>
      </c>
      <c r="H132" s="170">
        <f>STDEV(C132:E132)</f>
        <v>0.007831592070505787</v>
      </c>
      <c r="I132" s="170">
        <f>(B132*B4+C132*C4+D132*D4+E132*E4+F132*F4)/SUM(B4:F4)</f>
        <v>0.012485828068400115</v>
      </c>
    </row>
    <row r="133" spans="1:9" ht="12.75">
      <c r="A133" s="170" t="s">
        <v>182</v>
      </c>
      <c r="B133" s="170">
        <f>B93*10000/B62</f>
        <v>-0.04926248964382201</v>
      </c>
      <c r="C133" s="170">
        <f>C93*10000/C62</f>
        <v>-0.056584940074776</v>
      </c>
      <c r="D133" s="170">
        <f>D93*10000/D62</f>
        <v>-0.04876771373793123</v>
      </c>
      <c r="E133" s="170">
        <f>E93*10000/E62</f>
        <v>-0.050336649151561545</v>
      </c>
      <c r="F133" s="170">
        <f>F93*10000/F62</f>
        <v>-0.03800597761865514</v>
      </c>
      <c r="G133" s="170">
        <f>AVERAGE(C133:E133)</f>
        <v>-0.05189643432142293</v>
      </c>
      <c r="H133" s="170">
        <f>STDEV(C133:E133)</f>
        <v>0.0041354509104152845</v>
      </c>
      <c r="I133" s="170">
        <f>(B133*B4+C133*C4+D133*D4+E133*E4+F133*F4)/SUM(B4:F4)</f>
        <v>-0.04962923171971118</v>
      </c>
    </row>
    <row r="134" spans="1:9" ht="12.75">
      <c r="A134" s="170" t="s">
        <v>183</v>
      </c>
      <c r="B134" s="170">
        <f>B94*10000/B62</f>
        <v>-0.031712610205003156</v>
      </c>
      <c r="C134" s="170">
        <f>C94*10000/C62</f>
        <v>-0.010496030605541553</v>
      </c>
      <c r="D134" s="170">
        <f>D94*10000/D62</f>
        <v>-0.0013992840788577124</v>
      </c>
      <c r="E134" s="170">
        <f>E94*10000/E62</f>
        <v>0.001283916441750626</v>
      </c>
      <c r="F134" s="170">
        <f>F94*10000/F62</f>
        <v>-0.02123011189369015</v>
      </c>
      <c r="G134" s="170">
        <f>AVERAGE(C134:E134)</f>
        <v>-0.0035371327475495463</v>
      </c>
      <c r="H134" s="170">
        <f>STDEV(C134:E134)</f>
        <v>0.006174106073507526</v>
      </c>
      <c r="I134" s="170">
        <f>(B134*B4+C134*C4+D134*D4+E134*E4+F134*F4)/SUM(B4:F4)</f>
        <v>-0.009953293016055551</v>
      </c>
    </row>
    <row r="135" spans="1:9" ht="12.75">
      <c r="A135" s="170" t="s">
        <v>184</v>
      </c>
      <c r="B135" s="170">
        <f>B95*10000/B62</f>
        <v>0.0017459210241158683</v>
      </c>
      <c r="C135" s="170">
        <f>C95*10000/C62</f>
        <v>0.0019748159795538343</v>
      </c>
      <c r="D135" s="170">
        <f>D95*10000/D62</f>
        <v>0.0031791631874471607</v>
      </c>
      <c r="E135" s="170">
        <f>E95*10000/E62</f>
        <v>0.001777697817403817</v>
      </c>
      <c r="F135" s="170">
        <f>F95*10000/F62</f>
        <v>0.002950477694236009</v>
      </c>
      <c r="G135" s="170">
        <f>AVERAGE(C135:E135)</f>
        <v>0.0023105589948016043</v>
      </c>
      <c r="H135" s="170">
        <f>STDEV(C135:E135)</f>
        <v>0.0007586625238361438</v>
      </c>
      <c r="I135" s="170">
        <f>(B135*B4+C135*C4+D135*D4+E135*E4+F135*F4)/SUM(B4:F4)</f>
        <v>0.0023174923011381903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2003-09-26T12:25:13Z</dcterms:modified>
  <cp:category/>
  <cp:version/>
  <cp:contentType/>
  <cp:contentStatus/>
</cp:coreProperties>
</file>