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40_pos5ap2" sheetId="2" r:id="rId2"/>
    <sheet name="HCMQAP040_pos2ap2" sheetId="3" r:id="rId3"/>
    <sheet name="HCMQAP040_pos3ap2" sheetId="4" r:id="rId4"/>
    <sheet name="HCMQAP040_pos4ap2" sheetId="5" r:id="rId5"/>
    <sheet name="HCMQAP040_pos1ap2" sheetId="6" r:id="rId6"/>
    <sheet name="Lmag_hcmqap" sheetId="7" r:id="rId7"/>
    <sheet name="Result_HCMQAP" sheetId="8" r:id="rId8"/>
  </sheets>
  <definedNames>
    <definedName name="_xlnm.Print_Area" localSheetId="5">'HCMQAP040_pos1ap2'!$A$1:$N$28</definedName>
    <definedName name="_xlnm.Print_Area" localSheetId="2">'HCMQAP040_pos2ap2'!$A$1:$N$28</definedName>
    <definedName name="_xlnm.Print_Area" localSheetId="3">'HCMQAP040_pos3ap2'!$A$1:$N$28</definedName>
    <definedName name="_xlnm.Print_Area" localSheetId="4">'HCMQAP040_pos4ap2'!$A$1:$N$28</definedName>
    <definedName name="_xlnm.Print_Area" localSheetId="1">'HCMQAP040_pos5ap2'!$A$1:$N$28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<sst xmlns="http://schemas.openxmlformats.org/spreadsheetml/2006/main" count="505" uniqueCount="192">
  <si>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</si>
  <si>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</si>
  <si>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</si>
  <si>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</si>
  <si>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</si>
  <si>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</si>
  <si>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</si>
  <si>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</si>
  <si>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</si>
  <si>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</si>
  <si>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</si>
  <si>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</si>
  <si>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</si>
  <si>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</si>
  <si>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</si>
  <si>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</si>
  <si>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</si>
  <si>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</si>
  <si>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</si>
  <si>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</si>
  <si>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</si>
  <si>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</si>
  <si>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</si>
  <si>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</si>
  <si>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</si>
  <si>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</si>
  <si>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</si>
  <si>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</si>
  <si>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</si>
  <si>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</si>
  <si>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</si>
  <si>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</si>
  <si>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</si>
  <si>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</si>
  <si>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</si>
  <si>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</si>
  <si>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</si>
  <si>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</si>
  <si>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</si>
  <si>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</si>
  <si>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</si>
  <si>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</si>
  <si>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</si>
  <si>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</si>
  <si>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</si>
  <si>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</si>
  <si>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</si>
  <si>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</si>
  <si>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</si>
  <si>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</si>
  <si>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</si>
  <si>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</si>
  <si>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</si>
  <si>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</si>
  <si>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</si>
  <si>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</si>
  <si>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</si>
  <si>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</si>
  <si>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</si>
  <si>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</si>
  <si>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</si>
  <si>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</si>
  <si>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</si>
  <si>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</si>
  <si>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</si>
  <si>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</si>
  <si>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</si>
  <si>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</si>
  <si>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HCMQAP040_pos5ap2</t>
  </si>
  <si>
    <t>±12.5</t>
  </si>
  <si>
    <t>THCMQAP040_pos5ap2.xls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</si>
  <si>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-3.768 mT)</t>
    </r>
  </si>
  <si>
    <t>HCMQAP040_pos2ap2</t>
  </si>
  <si>
    <t>THCMQAP040_pos2ap2.xls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</si>
  <si>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</si>
  <si>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HCMQAP040_pos3ap2</t>
  </si>
  <si>
    <t>THCMQAP040_pos3ap2.xls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</si>
  <si>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-3.765 mT)</t>
    </r>
  </si>
  <si>
    <t>HCMQAP040_pos4ap2</t>
  </si>
  <si>
    <t>THCMQAP040_pos4ap2.xls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</si>
  <si>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-2.261 mT)</t>
    </r>
  </si>
  <si>
    <t>HCMQAP040_pos1ap2</t>
  </si>
  <si>
    <t>THCMQAP040_pos1ap2.xls</t>
  </si>
  <si>
    <t>Sommaire : Valeurs intégrales calculées avec les fichiers: HCMQAP040_pos5ap2+HCMQAP040_pos2ap2+HCMQAP040_pos3ap2+HCMQAP040_pos4ap2+HCMQAP040_pos1ap2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</si>
  <si>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</si>
  <si>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</si>
  <si>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</si>
  <si>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</si>
  <si>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</si>
  <si>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</si>
  <si>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</si>
  <si>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</si>
  <si>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</si>
  <si>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</si>
  <si>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</si>
  <si>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</si>
  <si>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</si>
  <si>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</si>
  <si>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</si>
  <si>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</si>
  <si>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</si>
  <si>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</si>
  <si>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</si>
  <si>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</si>
  <si>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</si>
  <si>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</si>
  <si>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</si>
  <si>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</si>
  <si>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</si>
  <si>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</si>
  <si>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</si>
  <si>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</si>
  <si>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</si>
  <si>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</si>
  <si>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</si>
  <si>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</si>
  <si>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</si>
  <si>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</si>
  <si>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</si>
  <si>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</si>
  <si>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</si>
  <si>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</si>
  <si>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</si>
  <si>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</si>
  <si>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</si>
  <si>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</si>
  <si>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</si>
  <si>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=-3.766</t>
    </r>
  </si>
  <si>
    <t>Gradient (T/m)</t>
  </si>
  <si>
    <t xml:space="preserve"> Tue 06/05/2003       15:31:29</t>
  </si>
  <si>
    <t>LISSNER</t>
  </si>
  <si>
    <t>HCMQAP040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</si>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</sst>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9"/>
      <name val="Arial"/>
      <family val="0"/>
    </font>
    <font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3" fontId="6" fillId="0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3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3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539516"/>
        <c:crosses val="autoZero"/>
        <c:auto val="1"/>
        <c:lblOffset val="100"/>
        <c:noMultiLvlLbl val="0"/>
      </c:catAx>
      <c:valAx>
        <c:axId val="3853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90214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0</xdr:rowOff>
    </xdr:from>
    <xdr:to>
      <xdr:col>7</xdr:col>
      <xdr:colOff>19050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71450" y="5981700"/>
        <a:ext cx="5381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37777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1670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37777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1670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37777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1670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37777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1670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37777</v>
      </c>
      <c r="B6" s="24">
        <v>80</v>
      </c>
      <c r="C6" s="24" t="s">
        <v>69</v>
      </c>
      <c r="D6" s="25">
        <v>5</v>
      </c>
      <c r="E6" s="25">
        <v>1</v>
      </c>
      <c r="F6" s="26"/>
      <c r="G6" s="26" t="s">
        <v>81</v>
      </c>
      <c r="H6" s="25">
        <v>1670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4.0872809E-05</v>
      </c>
      <c r="L2" s="54">
        <v>3.689906427284702E-08</v>
      </c>
      <c r="M2" s="54">
        <v>0.00013429465</v>
      </c>
      <c r="N2" s="55">
        <v>9.152915926952193E-08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-3.0199597000000003E-05</v>
      </c>
      <c r="L3" s="54">
        <v>1.1488480715865124E-07</v>
      </c>
      <c r="M3" s="54">
        <v>1.0108570000000001E-05</v>
      </c>
      <c r="N3" s="55">
        <v>1.526878993241107E-07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-0.0020916691774160267</v>
      </c>
      <c r="L4" s="54">
        <v>3.671037351282341E-05</v>
      </c>
      <c r="M4" s="54">
        <v>2.4512456163811422E-08</v>
      </c>
      <c r="N4" s="55">
        <v>-8.7744767</v>
      </c>
    </row>
    <row r="5" spans="1:14" ht="15" customHeight="1" thickBot="1">
      <c r="A5" t="s">
        <v>18</v>
      </c>
      <c r="B5" s="58">
        <v>37747.64334490741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-5.8284088</v>
      </c>
      <c r="E8" s="77">
        <v>0.02948999002488866</v>
      </c>
      <c r="F8" s="78">
        <v>5.4101563</v>
      </c>
      <c r="G8" s="77">
        <v>0.026754971208406225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-2.4127142999999998</v>
      </c>
      <c r="E9" s="80">
        <v>0.030076918990515383</v>
      </c>
      <c r="F9" s="80">
        <v>2.2473029</v>
      </c>
      <c r="G9" s="80">
        <v>0.04137644887058167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-2.4437068999999996</v>
      </c>
      <c r="E10" s="80">
        <v>0.0034960264216039017</v>
      </c>
      <c r="F10" s="85">
        <v>-10.1368908</v>
      </c>
      <c r="G10" s="80">
        <v>0.01995465965029159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76">
        <v>15.262617</v>
      </c>
      <c r="E11" s="77">
        <v>0.008441649485028072</v>
      </c>
      <c r="F11" s="77">
        <v>1.4032484</v>
      </c>
      <c r="G11" s="77">
        <v>0.015430414762412602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-0.27016235999999993</v>
      </c>
      <c r="E12" s="80">
        <v>0.010097662473831977</v>
      </c>
      <c r="F12" s="85">
        <v>0.61984446</v>
      </c>
      <c r="G12" s="80">
        <v>0.0038109847836777953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22.351075</v>
      </c>
      <c r="D13" s="83">
        <v>0.13204917</v>
      </c>
      <c r="E13" s="80">
        <v>0.0048576448947616315</v>
      </c>
      <c r="F13" s="80">
        <v>-0.113889814</v>
      </c>
      <c r="G13" s="80">
        <v>0.0052819893127016605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0.24629706999999995</v>
      </c>
      <c r="E14" s="80">
        <v>0.004410601058203362</v>
      </c>
      <c r="F14" s="80">
        <v>0.37206715999999995</v>
      </c>
      <c r="G14" s="80">
        <v>0.004338103013921386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-0.30036545000000003</v>
      </c>
      <c r="E15" s="77">
        <v>0.0027535381807759786</v>
      </c>
      <c r="F15" s="77">
        <v>0.12973205000000002</v>
      </c>
      <c r="G15" s="77">
        <v>0.0027373499518691864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-0.02795910409</v>
      </c>
      <c r="E16" s="80">
        <v>0.004578501067198928</v>
      </c>
      <c r="F16" s="80">
        <v>0.0064563438</v>
      </c>
      <c r="G16" s="80">
        <v>0.0020342956784014095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0.25699999928474426</v>
      </c>
      <c r="D17" s="83">
        <v>0.13435430999999998</v>
      </c>
      <c r="E17" s="80">
        <v>0.004039388751953213</v>
      </c>
      <c r="F17" s="80">
        <v>-0.044179830999999996</v>
      </c>
      <c r="G17" s="80">
        <v>0.003947720352415341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-207.52000427246094</v>
      </c>
      <c r="D18" s="83">
        <v>0.009845220200000001</v>
      </c>
      <c r="E18" s="80">
        <v>0.0006308913116272339</v>
      </c>
      <c r="F18" s="85">
        <v>0.15409992999999997</v>
      </c>
      <c r="G18" s="80">
        <v>0.0009028553353720885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-0.210999995470047</v>
      </c>
      <c r="D19" s="83">
        <v>-0.13548625000000003</v>
      </c>
      <c r="E19" s="80">
        <v>0.001146539823554164</v>
      </c>
      <c r="F19" s="80">
        <v>-0.034148396000000004</v>
      </c>
      <c r="G19" s="80">
        <v>0.0014514816926381356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0.3128828</v>
      </c>
      <c r="D20" s="90">
        <v>-0.0034770193699999994</v>
      </c>
      <c r="E20" s="91">
        <v>0.0013942668355901536</v>
      </c>
      <c r="F20" s="91">
        <v>0.00395551898</v>
      </c>
      <c r="G20" s="91">
        <v>0.0007739379559975394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1.0969775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-0.5027409069929557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-2.0919912999999997</v>
      </c>
      <c r="I25" s="103" t="s">
        <v>65</v>
      </c>
      <c r="J25" s="104"/>
      <c r="K25" s="103"/>
      <c r="L25" s="106">
        <v>15.326988737543704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7.95236696401437</v>
      </c>
      <c r="I26" s="108" t="s">
        <v>67</v>
      </c>
      <c r="J26" s="109"/>
      <c r="K26" s="108"/>
      <c r="L26" s="111">
        <v>0.3271846701037581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HCMQAP040_pos5ap2res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-1.3837986E-05</v>
      </c>
      <c r="L2" s="54">
        <v>1.3005247115695488E-07</v>
      </c>
      <c r="M2" s="54">
        <v>0.00018290951</v>
      </c>
      <c r="N2" s="55">
        <v>8.80740733509051E-08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-2.8983956E-05</v>
      </c>
      <c r="L3" s="54">
        <v>7.34083020784138E-08</v>
      </c>
      <c r="M3" s="54">
        <v>1.349093E-05</v>
      </c>
      <c r="N3" s="55">
        <v>1.7057835032616442E-07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-0.0037684517082750683</v>
      </c>
      <c r="L4" s="54">
        <v>1.202086655940641E-06</v>
      </c>
      <c r="M4" s="54">
        <v>3.6654287974683156E-08</v>
      </c>
      <c r="N4" s="55">
        <v>-0.15949343500000002</v>
      </c>
    </row>
    <row r="5" spans="1:14" ht="15" customHeight="1" thickBot="1">
      <c r="A5" t="s">
        <v>18</v>
      </c>
      <c r="B5" s="58">
        <v>37747.62986111111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88">
        <v>-3.9020527</v>
      </c>
      <c r="E8" s="77">
        <v>0.015521174841475773</v>
      </c>
      <c r="F8" s="77">
        <v>-1.9133143000000001</v>
      </c>
      <c r="G8" s="77">
        <v>0.008822981540247046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-0.6611306</v>
      </c>
      <c r="E9" s="80">
        <v>0.012793257820743916</v>
      </c>
      <c r="F9" s="80">
        <v>-0.45878189999999996</v>
      </c>
      <c r="G9" s="80">
        <v>0.017149912005343604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1.0280767000000002</v>
      </c>
      <c r="E10" s="80">
        <v>0.0058184262270498275</v>
      </c>
      <c r="F10" s="80">
        <v>-1.9892369000000003</v>
      </c>
      <c r="G10" s="80">
        <v>0.0032721014408545737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88">
        <v>3.9737544999999996</v>
      </c>
      <c r="E11" s="77">
        <v>0.0030323487758188946</v>
      </c>
      <c r="F11" s="77">
        <v>0.225172295</v>
      </c>
      <c r="G11" s="77">
        <v>0.007785162342694408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0.01872942493</v>
      </c>
      <c r="E12" s="80">
        <v>0.004533938531403258</v>
      </c>
      <c r="F12" s="80">
        <v>-0.15885536</v>
      </c>
      <c r="G12" s="80">
        <v>0.0038693861224228265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21.792603</v>
      </c>
      <c r="D13" s="83">
        <v>0.06830043599999999</v>
      </c>
      <c r="E13" s="80">
        <v>0.002355575350247529</v>
      </c>
      <c r="F13" s="80">
        <v>0.14776145899999998</v>
      </c>
      <c r="G13" s="80">
        <v>0.0031273298061235497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0.05010343650000001</v>
      </c>
      <c r="E14" s="80">
        <v>0.002266313723470264</v>
      </c>
      <c r="F14" s="80">
        <v>0.03981853889999999</v>
      </c>
      <c r="G14" s="80">
        <v>0.0018349571646071898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-0.061441483</v>
      </c>
      <c r="E15" s="77">
        <v>0.0019027262896922775</v>
      </c>
      <c r="F15" s="77">
        <v>0.041837492</v>
      </c>
      <c r="G15" s="77">
        <v>0.0016870482530965728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0.05634135</v>
      </c>
      <c r="E16" s="80">
        <v>0.0014863734644059115</v>
      </c>
      <c r="F16" s="80">
        <v>-0.059102413</v>
      </c>
      <c r="G16" s="80">
        <v>0.0025127413715912007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0.07900000363588333</v>
      </c>
      <c r="D17" s="83">
        <v>0.11996839000000001</v>
      </c>
      <c r="E17" s="80">
        <v>0.002300985965493548</v>
      </c>
      <c r="F17" s="80">
        <v>0.042933058</v>
      </c>
      <c r="G17" s="80">
        <v>0.001229902022230198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195.8209991455078</v>
      </c>
      <c r="D18" s="83">
        <v>-0.00774493934</v>
      </c>
      <c r="E18" s="80">
        <v>0.0020782737370869816</v>
      </c>
      <c r="F18" s="116">
        <v>0.14946908</v>
      </c>
      <c r="G18" s="80">
        <v>0.0014681845866902992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-0.29499998688697815</v>
      </c>
      <c r="D19" s="84">
        <v>-0.17939918000000002</v>
      </c>
      <c r="E19" s="80">
        <v>0.001633712472742668</v>
      </c>
      <c r="F19" s="80">
        <v>0.00144702001</v>
      </c>
      <c r="G19" s="80">
        <v>0.0006473637450658712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-0.0626956</v>
      </c>
      <c r="D20" s="90">
        <v>0.0004313246699999999</v>
      </c>
      <c r="E20" s="91">
        <v>0.0013105833553637616</v>
      </c>
      <c r="F20" s="91">
        <v>0.0030605642</v>
      </c>
      <c r="G20" s="91">
        <v>0.0010296983818026807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0.8251134999999999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-0.009138308404343026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-3.7684518999999996</v>
      </c>
      <c r="I25" s="103" t="s">
        <v>65</v>
      </c>
      <c r="J25" s="104"/>
      <c r="K25" s="103"/>
      <c r="L25" s="106">
        <v>3.9801290668401466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4.345893105468861</v>
      </c>
      <c r="I26" s="108" t="s">
        <v>67</v>
      </c>
      <c r="J26" s="109"/>
      <c r="K26" s="108"/>
      <c r="L26" s="111">
        <v>0.07433324673448183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HCMQAP040_pos2ap2res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-8.434120000000003E-07</v>
      </c>
      <c r="L2" s="54">
        <v>1.0707788098388968E-07</v>
      </c>
      <c r="M2" s="54">
        <v>0.00018766066</v>
      </c>
      <c r="N2" s="55">
        <v>1.1534422135415869E-07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-2.7768324000000005E-05</v>
      </c>
      <c r="L3" s="54">
        <v>7.975271320555485E-08</v>
      </c>
      <c r="M3" s="54">
        <v>1.1865159999999998E-05</v>
      </c>
      <c r="N3" s="55">
        <v>2.444013858389401E-07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-0.0037654944757544604</v>
      </c>
      <c r="L4" s="54">
        <v>4.3601237622923215E-05</v>
      </c>
      <c r="M4" s="54">
        <v>3.7705972068524924E-08</v>
      </c>
      <c r="N4" s="55">
        <v>-5.7893179</v>
      </c>
    </row>
    <row r="5" spans="1:14" ht="15" customHeight="1" thickBot="1">
      <c r="A5" t="s">
        <v>18</v>
      </c>
      <c r="B5" s="58">
        <v>37747.63447916666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88">
        <v>-1.5436206000000001</v>
      </c>
      <c r="E8" s="77">
        <v>0.0070098895454694925</v>
      </c>
      <c r="F8" s="77">
        <v>-2.4064332</v>
      </c>
      <c r="G8" s="77">
        <v>0.012673469424698346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-0.561094</v>
      </c>
      <c r="E9" s="80">
        <v>0.00937765184553765</v>
      </c>
      <c r="F9" s="80">
        <v>1.7106771000000003</v>
      </c>
      <c r="G9" s="80">
        <v>0.007594996329123932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0.37881286000000003</v>
      </c>
      <c r="E10" s="80">
        <v>0.0031219186035764284</v>
      </c>
      <c r="F10" s="85">
        <v>-2.8876717</v>
      </c>
      <c r="G10" s="80">
        <v>0.006556627720139349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88">
        <v>4.2948644</v>
      </c>
      <c r="E11" s="77">
        <v>0.00493407189198002</v>
      </c>
      <c r="F11" s="77">
        <v>0.0585449</v>
      </c>
      <c r="G11" s="77">
        <v>0.00417259561061934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0.05935533900000001</v>
      </c>
      <c r="E12" s="80">
        <v>0.0037527859010505565</v>
      </c>
      <c r="F12" s="80">
        <v>0.039875572</v>
      </c>
      <c r="G12" s="80">
        <v>0.003201193784279013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21.932984</v>
      </c>
      <c r="D13" s="83">
        <v>0.069869665</v>
      </c>
      <c r="E13" s="80">
        <v>0.002119480213049641</v>
      </c>
      <c r="F13" s="80">
        <v>0.17696426999999998</v>
      </c>
      <c r="G13" s="80">
        <v>0.0017212883432502274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0.009948416</v>
      </c>
      <c r="E14" s="80">
        <v>0.0025309725053887858</v>
      </c>
      <c r="F14" s="80">
        <v>-0.068134072</v>
      </c>
      <c r="G14" s="80">
        <v>0.0027967985490029786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0.038801008000000005</v>
      </c>
      <c r="E15" s="77">
        <v>0.0029140698162785678</v>
      </c>
      <c r="F15" s="77">
        <v>0.0166221377</v>
      </c>
      <c r="G15" s="77">
        <v>0.0012078897851849444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-0.011608522999999999</v>
      </c>
      <c r="E16" s="80">
        <v>0.002300786435159949</v>
      </c>
      <c r="F16" s="80">
        <v>-0.0168038237</v>
      </c>
      <c r="G16" s="80">
        <v>0.002514427528462439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0.26100000739097595</v>
      </c>
      <c r="D17" s="83">
        <v>0.12734885</v>
      </c>
      <c r="E17" s="80">
        <v>0.0010566073135272437</v>
      </c>
      <c r="F17" s="80">
        <v>-0.0021485799999999998</v>
      </c>
      <c r="G17" s="80">
        <v>0.0010829658329097923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-11.697999954223633</v>
      </c>
      <c r="D18" s="83">
        <v>0.00558439256</v>
      </c>
      <c r="E18" s="80">
        <v>0.0008915256226438702</v>
      </c>
      <c r="F18" s="85">
        <v>0.16953883</v>
      </c>
      <c r="G18" s="80">
        <v>0.0015764537365858908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-0.19200000166893005</v>
      </c>
      <c r="D19" s="84">
        <v>-0.18047759000000002</v>
      </c>
      <c r="E19" s="80">
        <v>0.0006362486136672588</v>
      </c>
      <c r="F19" s="80">
        <v>0.00026622164</v>
      </c>
      <c r="G19" s="80">
        <v>0.0011011822669497174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-0.013612200000000001</v>
      </c>
      <c r="D20" s="90">
        <v>0.001113048252</v>
      </c>
      <c r="E20" s="91">
        <v>0.0008866644069640295</v>
      </c>
      <c r="F20" s="91">
        <v>-7.786585300000012E-05</v>
      </c>
      <c r="G20" s="91">
        <v>0.0016581342132701163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0.8470663999999999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-0.33170376210772257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-3.7657469</v>
      </c>
      <c r="I25" s="103" t="s">
        <v>65</v>
      </c>
      <c r="J25" s="104"/>
      <c r="K25" s="103"/>
      <c r="L25" s="106">
        <v>4.295263405159615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2.858965775032398</v>
      </c>
      <c r="I26" s="108" t="s">
        <v>67</v>
      </c>
      <c r="J26" s="109"/>
      <c r="K26" s="108"/>
      <c r="L26" s="111">
        <v>0.042211534958276814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HCMQAP040_pos3ap2res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-1.80203096E-05</v>
      </c>
      <c r="L2" s="54">
        <v>1.3630770684667428E-06</v>
      </c>
      <c r="M2" s="54">
        <v>0.00019828222</v>
      </c>
      <c r="N2" s="55">
        <v>6.629280402901136E-07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-2.83606224E-05</v>
      </c>
      <c r="L3" s="54">
        <v>3.215994421048749E-07</v>
      </c>
      <c r="M3" s="54">
        <v>1.08114E-05</v>
      </c>
      <c r="N3" s="55">
        <v>1.299094107444869E-07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-0.0037640733311514398</v>
      </c>
      <c r="L4" s="54">
        <v>5.770320925098972E-05</v>
      </c>
      <c r="M4" s="54">
        <v>6.513634399824092E-08</v>
      </c>
      <c r="N4" s="55">
        <v>-7.664395000000001</v>
      </c>
    </row>
    <row r="5" spans="1:14" ht="15" customHeight="1" thickBot="1">
      <c r="A5" t="s">
        <v>18</v>
      </c>
      <c r="B5" s="58">
        <v>37747.63888888889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88">
        <v>-4.4858899999999995</v>
      </c>
      <c r="E8" s="77">
        <v>0.01542977039684389</v>
      </c>
      <c r="F8" s="77">
        <v>-1.06202363</v>
      </c>
      <c r="G8" s="77">
        <v>0.010868861992533459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-0.0261352884</v>
      </c>
      <c r="E9" s="80">
        <v>0.025454213996079365</v>
      </c>
      <c r="F9" s="80">
        <v>0.02639170807</v>
      </c>
      <c r="G9" s="80">
        <v>0.024456643803777895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1.6692751000000001</v>
      </c>
      <c r="E10" s="80">
        <v>0.011916943670254209</v>
      </c>
      <c r="F10" s="80">
        <v>-2.1646922</v>
      </c>
      <c r="G10" s="80">
        <v>0.008071449768084044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88">
        <v>4.0263846</v>
      </c>
      <c r="E11" s="77">
        <v>0.006027681498024061</v>
      </c>
      <c r="F11" s="77">
        <v>0.44647250000000005</v>
      </c>
      <c r="G11" s="77">
        <v>0.0028522908480703205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0.14516822000000001</v>
      </c>
      <c r="E12" s="80">
        <v>0.003382675564342059</v>
      </c>
      <c r="F12" s="80">
        <v>-0.22016621</v>
      </c>
      <c r="G12" s="80">
        <v>0.003884941342594039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22.119141</v>
      </c>
      <c r="D13" s="83">
        <v>0.13160711</v>
      </c>
      <c r="E13" s="80">
        <v>0.0020299700836218268</v>
      </c>
      <c r="F13" s="80">
        <v>0.3523727</v>
      </c>
      <c r="G13" s="80">
        <v>0.004463821190752274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-0.054672441</v>
      </c>
      <c r="E14" s="80">
        <v>0.003305341029357406</v>
      </c>
      <c r="F14" s="80">
        <v>0.109011952</v>
      </c>
      <c r="G14" s="80">
        <v>0.003167233066829225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-0.022836794</v>
      </c>
      <c r="E15" s="77">
        <v>0.002599318011945442</v>
      </c>
      <c r="F15" s="77">
        <v>-0.0226121988</v>
      </c>
      <c r="G15" s="77">
        <v>0.0031738406383530495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0.087855453</v>
      </c>
      <c r="E16" s="80">
        <v>0.0017709859050561254</v>
      </c>
      <c r="F16" s="80">
        <v>-0.06440586699999999</v>
      </c>
      <c r="G16" s="80">
        <v>0.0019033720371083584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0.10199999809265137</v>
      </c>
      <c r="D17" s="83">
        <v>0.13721891</v>
      </c>
      <c r="E17" s="80">
        <v>0.0030949339216535814</v>
      </c>
      <c r="F17" s="80">
        <v>0.076234629</v>
      </c>
      <c r="G17" s="80">
        <v>0.00243193452689507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257.364990234375</v>
      </c>
      <c r="D18" s="83">
        <v>-0.021947242</v>
      </c>
      <c r="E18" s="80">
        <v>0.002338546715993937</v>
      </c>
      <c r="F18" s="85">
        <v>0.15707944999999998</v>
      </c>
      <c r="G18" s="80">
        <v>0.0014082936046874034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-0.3540000021457672</v>
      </c>
      <c r="D19" s="84">
        <v>-0.17390189000000003</v>
      </c>
      <c r="E19" s="80">
        <v>0.0008219983548558013</v>
      </c>
      <c r="F19" s="80">
        <v>-0.0007535506099999999</v>
      </c>
      <c r="G19" s="80">
        <v>0.0018550669273541746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-0.095112</v>
      </c>
      <c r="D20" s="90">
        <v>0.0013285863999999998</v>
      </c>
      <c r="E20" s="91">
        <v>0.0007104827043414901</v>
      </c>
      <c r="F20" s="91">
        <v>0.0045629082</v>
      </c>
      <c r="G20" s="91">
        <v>0.0013828361212186561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0.8940639000000001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-0.43913785694505014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-3.7645155999999997</v>
      </c>
      <c r="I25" s="103" t="s">
        <v>65</v>
      </c>
      <c r="J25" s="104"/>
      <c r="K25" s="103"/>
      <c r="L25" s="106">
        <v>4.051062902544641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4.6098918949123275</v>
      </c>
      <c r="I26" s="108" t="s">
        <v>67</v>
      </c>
      <c r="J26" s="109"/>
      <c r="K26" s="108"/>
      <c r="L26" s="111">
        <v>0.032137683407009246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HCMQAP040_pos4ap2res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5.9453706999999995E-05</v>
      </c>
      <c r="L2" s="54">
        <v>6.059494474839673E-07</v>
      </c>
      <c r="M2" s="54">
        <v>0.00014459765</v>
      </c>
      <c r="N2" s="55">
        <v>3.676160116206903E-07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-3.1243601E-05</v>
      </c>
      <c r="L3" s="54">
        <v>1.9244888457403164E-07</v>
      </c>
      <c r="M3" s="54">
        <v>1.456571E-05</v>
      </c>
      <c r="N3" s="55">
        <v>1.515697278482737E-07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-0.0022605799391282075</v>
      </c>
      <c r="L4" s="54">
        <v>-2.006654858492869E-05</v>
      </c>
      <c r="M4" s="54">
        <v>8.371737830331685E-08</v>
      </c>
      <c r="N4" s="55">
        <v>4.4382464</v>
      </c>
    </row>
    <row r="5" spans="1:14" ht="15" customHeight="1" thickBot="1">
      <c r="A5" t="s">
        <v>18</v>
      </c>
      <c r="B5" s="58">
        <v>37747.62525462963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1670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-5.6236871</v>
      </c>
      <c r="E8" s="77">
        <v>0.0259190317284085</v>
      </c>
      <c r="F8" s="77">
        <v>-1.6749803999999997</v>
      </c>
      <c r="G8" s="77">
        <v>0.018469875758688827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-1.2730146999999998</v>
      </c>
      <c r="E9" s="80">
        <v>0.014013760018664842</v>
      </c>
      <c r="F9" s="80">
        <v>-2.3120778</v>
      </c>
      <c r="G9" s="80">
        <v>0.026570184686249387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1.2857253</v>
      </c>
      <c r="E10" s="80">
        <v>0.0041018297453588645</v>
      </c>
      <c r="F10" s="85">
        <v>-2.5556937999999993</v>
      </c>
      <c r="G10" s="80">
        <v>0.0060286188270834715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88">
        <v>3.0475059</v>
      </c>
      <c r="E11" s="77">
        <v>0.005292056135419567</v>
      </c>
      <c r="F11" s="77">
        <v>0.7246544</v>
      </c>
      <c r="G11" s="77">
        <v>0.007253982655271918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-0.18412087000000002</v>
      </c>
      <c r="E12" s="80">
        <v>0.006140689116345381</v>
      </c>
      <c r="F12" s="80">
        <v>-0.18604726</v>
      </c>
      <c r="G12" s="80">
        <v>0.006393163311179094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21.697999</v>
      </c>
      <c r="D13" s="83">
        <v>0.15628095000000003</v>
      </c>
      <c r="E13" s="80">
        <v>0.001924873735597642</v>
      </c>
      <c r="F13" s="80">
        <v>-0.34040650999999994</v>
      </c>
      <c r="G13" s="80">
        <v>0.0089614200506632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4">
        <v>0.40381127</v>
      </c>
      <c r="E14" s="80">
        <v>0.0036934808929510094</v>
      </c>
      <c r="F14" s="85">
        <v>0.48156747000000005</v>
      </c>
      <c r="G14" s="80">
        <v>0.008142350360526476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-0.46079869999999995</v>
      </c>
      <c r="E15" s="77">
        <v>0.004333651656867143</v>
      </c>
      <c r="F15" s="77">
        <v>0.108855636</v>
      </c>
      <c r="G15" s="77">
        <v>0.0048069822957423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-0.08536347899999999</v>
      </c>
      <c r="E16" s="80">
        <v>0.0021146379706594373</v>
      </c>
      <c r="F16" s="80">
        <v>-0.07962506999999999</v>
      </c>
      <c r="G16" s="80">
        <v>0.0033448199265537315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0.1889999955892563</v>
      </c>
      <c r="D17" s="84">
        <v>0.15830435999999998</v>
      </c>
      <c r="E17" s="80">
        <v>0.002221956940716866</v>
      </c>
      <c r="F17" s="80">
        <v>-0.14114425</v>
      </c>
      <c r="G17" s="80">
        <v>0.0032512352483331478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53.91400146484375</v>
      </c>
      <c r="D18" s="83">
        <v>0.085556815</v>
      </c>
      <c r="E18" s="80">
        <v>0.002017705301294108</v>
      </c>
      <c r="F18" s="85">
        <v>0.19260605000000003</v>
      </c>
      <c r="G18" s="80">
        <v>0.0027185165997271853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-0.07599999755620956</v>
      </c>
      <c r="D19" s="84">
        <v>-0.18259531</v>
      </c>
      <c r="E19" s="80">
        <v>0.0016132100363554895</v>
      </c>
      <c r="F19" s="80">
        <v>0.00572975749</v>
      </c>
      <c r="G19" s="80">
        <v>0.0011805888768999337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0.45664340000000003</v>
      </c>
      <c r="D20" s="90">
        <v>-0.007844470400000001</v>
      </c>
      <c r="E20" s="91">
        <v>0.0012688927443967614</v>
      </c>
      <c r="F20" s="91">
        <v>0.00260976426</v>
      </c>
      <c r="G20" s="91">
        <v>0.0012452290677069705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1.0833714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0.2542930019512412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-2.2606690000000005</v>
      </c>
      <c r="I25" s="103" t="s">
        <v>65</v>
      </c>
      <c r="J25" s="104"/>
      <c r="K25" s="103"/>
      <c r="L25" s="106">
        <v>3.132477647162733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5.867828894837558</v>
      </c>
      <c r="I26" s="108" t="s">
        <v>67</v>
      </c>
      <c r="J26" s="109"/>
      <c r="K26" s="108"/>
      <c r="L26" s="111">
        <v>0.4734817751621011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HCMQAP040_pos1ap2res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120</v>
      </c>
      <c r="B1" s="133" t="s">
        <v>81</v>
      </c>
      <c r="C1" s="123" t="s">
        <v>72</v>
      </c>
      <c r="D1" s="123" t="s">
        <v>75</v>
      </c>
      <c r="E1" s="123" t="s">
        <v>78</v>
      </c>
      <c r="F1" s="130" t="s">
        <v>68</v>
      </c>
      <c r="G1" s="165" t="s">
        <v>121</v>
      </c>
    </row>
    <row r="2" spans="1:7" ht="13.5" thickBot="1">
      <c r="A2" s="142" t="s">
        <v>90</v>
      </c>
      <c r="B2" s="134">
        <v>-2.2606690000000005</v>
      </c>
      <c r="C2" s="125">
        <v>-3.7684518999999996</v>
      </c>
      <c r="D2" s="125">
        <v>-3.7657469</v>
      </c>
      <c r="E2" s="125">
        <v>-3.7645155999999997</v>
      </c>
      <c r="F2" s="131">
        <v>-2.0919912999999997</v>
      </c>
      <c r="G2" s="166">
        <v>3.1163631910715437</v>
      </c>
    </row>
    <row r="3" spans="1:7" ht="14.25" thickBot="1" thickTop="1">
      <c r="A3" s="150" t="s">
        <v>89</v>
      </c>
      <c r="B3" s="151" t="s">
        <v>84</v>
      </c>
      <c r="C3" s="152" t="s">
        <v>85</v>
      </c>
      <c r="D3" s="152" t="s">
        <v>86</v>
      </c>
      <c r="E3" s="152" t="s">
        <v>87</v>
      </c>
      <c r="F3" s="153" t="s">
        <v>88</v>
      </c>
      <c r="G3" s="160" t="s">
        <v>122</v>
      </c>
    </row>
    <row r="4" spans="1:7" ht="12.75">
      <c r="A4" s="147" t="s">
        <v>91</v>
      </c>
      <c r="B4" s="148">
        <v>-5.6236871</v>
      </c>
      <c r="C4" s="149">
        <v>-3.9020527</v>
      </c>
      <c r="D4" s="149">
        <v>-1.5436206000000001</v>
      </c>
      <c r="E4" s="149">
        <v>-4.4858899999999995</v>
      </c>
      <c r="F4" s="154">
        <v>-5.8284088</v>
      </c>
      <c r="G4" s="161">
        <v>-3.9811877279021766</v>
      </c>
    </row>
    <row r="5" spans="1:7" ht="12.75">
      <c r="A5" s="142" t="s">
        <v>93</v>
      </c>
      <c r="B5" s="135">
        <v>-1.2730146999999998</v>
      </c>
      <c r="C5" s="119">
        <v>-0.6611306</v>
      </c>
      <c r="D5" s="119">
        <v>-0.561094</v>
      </c>
      <c r="E5" s="119">
        <v>-0.0261352884</v>
      </c>
      <c r="F5" s="155">
        <v>-2.4127142999999998</v>
      </c>
      <c r="G5" s="162">
        <v>-0.8068304537836494</v>
      </c>
    </row>
    <row r="6" spans="1:7" ht="12.75">
      <c r="A6" s="142" t="s">
        <v>95</v>
      </c>
      <c r="B6" s="135">
        <v>1.2857253</v>
      </c>
      <c r="C6" s="119">
        <v>1.0280767000000002</v>
      </c>
      <c r="D6" s="119">
        <v>0.37881286000000003</v>
      </c>
      <c r="E6" s="119">
        <v>1.6692751000000001</v>
      </c>
      <c r="F6" s="156">
        <v>-2.4437068999999996</v>
      </c>
      <c r="G6" s="162">
        <v>0.5992552753211611</v>
      </c>
    </row>
    <row r="7" spans="1:7" ht="12.75">
      <c r="A7" s="142" t="s">
        <v>97</v>
      </c>
      <c r="B7" s="136">
        <v>3.0475059</v>
      </c>
      <c r="C7" s="118">
        <v>3.9737544999999996</v>
      </c>
      <c r="D7" s="118">
        <v>4.2948644</v>
      </c>
      <c r="E7" s="118">
        <v>4.0263846</v>
      </c>
      <c r="F7" s="157">
        <v>15.262617</v>
      </c>
      <c r="G7" s="162">
        <v>5.438776360574758</v>
      </c>
    </row>
    <row r="8" spans="1:7" ht="12.75">
      <c r="A8" s="142" t="s">
        <v>99</v>
      </c>
      <c r="B8" s="135">
        <v>-0.18412087000000002</v>
      </c>
      <c r="C8" s="119">
        <v>0.01872942493</v>
      </c>
      <c r="D8" s="119">
        <v>0.05935533900000001</v>
      </c>
      <c r="E8" s="119">
        <v>0.14516822000000001</v>
      </c>
      <c r="F8" s="155">
        <v>-0.27016235999999993</v>
      </c>
      <c r="G8" s="162">
        <v>-0.008997771943585312</v>
      </c>
    </row>
    <row r="9" spans="1:7" ht="12.75">
      <c r="A9" s="142" t="s">
        <v>101</v>
      </c>
      <c r="B9" s="135">
        <v>0.15628095000000003</v>
      </c>
      <c r="C9" s="119">
        <v>0.06830043599999999</v>
      </c>
      <c r="D9" s="119">
        <v>0.069869665</v>
      </c>
      <c r="E9" s="119">
        <v>0.13160711</v>
      </c>
      <c r="F9" s="155">
        <v>0.13204917</v>
      </c>
      <c r="G9" s="162">
        <v>0.10513329635041602</v>
      </c>
    </row>
    <row r="10" spans="1:7" ht="12.75">
      <c r="A10" s="142" t="s">
        <v>103</v>
      </c>
      <c r="B10" s="137">
        <v>0.40381127</v>
      </c>
      <c r="C10" s="119">
        <v>0.05010343650000001</v>
      </c>
      <c r="D10" s="119">
        <v>0.009948416</v>
      </c>
      <c r="E10" s="119">
        <v>-0.054672441</v>
      </c>
      <c r="F10" s="155">
        <v>0.24629706999999995</v>
      </c>
      <c r="G10" s="162">
        <v>0.0925538699004763</v>
      </c>
    </row>
    <row r="11" spans="1:7" ht="12.75">
      <c r="A11" s="142" t="s">
        <v>105</v>
      </c>
      <c r="B11" s="136">
        <v>-0.46079869999999995</v>
      </c>
      <c r="C11" s="118">
        <v>-0.061441483</v>
      </c>
      <c r="D11" s="118">
        <v>0.038801008000000005</v>
      </c>
      <c r="E11" s="118">
        <v>-0.022836794</v>
      </c>
      <c r="F11" s="158">
        <v>-0.30036545000000003</v>
      </c>
      <c r="G11" s="162">
        <v>-0.1176554293071243</v>
      </c>
    </row>
    <row r="12" spans="1:7" ht="12.75">
      <c r="A12" s="142" t="s">
        <v>107</v>
      </c>
      <c r="B12" s="135">
        <v>-0.08536347899999999</v>
      </c>
      <c r="C12" s="119">
        <v>0.05634135</v>
      </c>
      <c r="D12" s="119">
        <v>-0.011608522999999999</v>
      </c>
      <c r="E12" s="119">
        <v>0.087855453</v>
      </c>
      <c r="F12" s="155">
        <v>-0.02795910409</v>
      </c>
      <c r="G12" s="162">
        <v>0.015836906524209507</v>
      </c>
    </row>
    <row r="13" spans="1:7" ht="12.75">
      <c r="A13" s="142" t="s">
        <v>109</v>
      </c>
      <c r="B13" s="137">
        <v>0.15830435999999998</v>
      </c>
      <c r="C13" s="119">
        <v>0.11996839000000001</v>
      </c>
      <c r="D13" s="119">
        <v>0.12734885</v>
      </c>
      <c r="E13" s="119">
        <v>0.13721891</v>
      </c>
      <c r="F13" s="155">
        <v>0.13435430999999998</v>
      </c>
      <c r="G13" s="163">
        <v>0.13335334553749104</v>
      </c>
    </row>
    <row r="14" spans="1:7" ht="12.75">
      <c r="A14" s="142" t="s">
        <v>111</v>
      </c>
      <c r="B14" s="135">
        <v>0.085556815</v>
      </c>
      <c r="C14" s="119">
        <v>-0.00774493934</v>
      </c>
      <c r="D14" s="119">
        <v>0.00558439256</v>
      </c>
      <c r="E14" s="119">
        <v>-0.021947242</v>
      </c>
      <c r="F14" s="155">
        <v>0.009845220200000001</v>
      </c>
      <c r="G14" s="162">
        <v>0.007873685186786782</v>
      </c>
    </row>
    <row r="15" spans="1:7" ht="12.75">
      <c r="A15" s="142" t="s">
        <v>113</v>
      </c>
      <c r="B15" s="137">
        <v>-0.18259531</v>
      </c>
      <c r="C15" s="120">
        <v>-0.17939918000000002</v>
      </c>
      <c r="D15" s="120">
        <v>-0.18047759000000002</v>
      </c>
      <c r="E15" s="120">
        <v>-0.17390189000000003</v>
      </c>
      <c r="F15" s="155">
        <v>-0.13548625000000003</v>
      </c>
      <c r="G15" s="162">
        <v>-0.17292858605563333</v>
      </c>
    </row>
    <row r="16" spans="1:7" ht="12.75">
      <c r="A16" s="142" t="s">
        <v>115</v>
      </c>
      <c r="B16" s="135">
        <v>-0.007844470400000001</v>
      </c>
      <c r="C16" s="119">
        <v>0.0004313246699999999</v>
      </c>
      <c r="D16" s="119">
        <v>0.001113048252</v>
      </c>
      <c r="E16" s="119">
        <v>0.0013285863999999998</v>
      </c>
      <c r="F16" s="155">
        <v>-0.0034770193699999994</v>
      </c>
      <c r="G16" s="162">
        <v>-0.000906583421149802</v>
      </c>
    </row>
    <row r="17" spans="1:7" ht="12.75">
      <c r="A17" s="142" t="s">
        <v>92</v>
      </c>
      <c r="B17" s="136">
        <v>-1.6749803999999997</v>
      </c>
      <c r="C17" s="118">
        <v>-1.9133143000000001</v>
      </c>
      <c r="D17" s="118">
        <v>-2.4064332</v>
      </c>
      <c r="E17" s="118">
        <v>-1.06202363</v>
      </c>
      <c r="F17" s="157">
        <v>5.4101563</v>
      </c>
      <c r="G17" s="162">
        <v>-0.8139113907636681</v>
      </c>
    </row>
    <row r="18" spans="1:7" ht="12.75">
      <c r="A18" s="142" t="s">
        <v>94</v>
      </c>
      <c r="B18" s="135">
        <v>-2.3120778</v>
      </c>
      <c r="C18" s="119">
        <v>-0.45878189999999996</v>
      </c>
      <c r="D18" s="119">
        <v>1.7106771000000003</v>
      </c>
      <c r="E18" s="119">
        <v>0.02639170807</v>
      </c>
      <c r="F18" s="155">
        <v>2.2473029</v>
      </c>
      <c r="G18" s="162">
        <v>0.2739009863103023</v>
      </c>
    </row>
    <row r="19" spans="1:7" ht="12.75">
      <c r="A19" s="142" t="s">
        <v>96</v>
      </c>
      <c r="B19" s="137">
        <v>-2.5556937999999993</v>
      </c>
      <c r="C19" s="119">
        <v>-1.9892369000000003</v>
      </c>
      <c r="D19" s="120">
        <v>-2.8876717</v>
      </c>
      <c r="E19" s="119">
        <v>-2.1646922</v>
      </c>
      <c r="F19" s="156">
        <v>-10.1368908</v>
      </c>
      <c r="G19" s="163">
        <v>-3.4184516069216846</v>
      </c>
    </row>
    <row r="20" spans="1:7" ht="12.75">
      <c r="A20" s="142" t="s">
        <v>98</v>
      </c>
      <c r="B20" s="136">
        <v>0.7246544</v>
      </c>
      <c r="C20" s="118">
        <v>0.225172295</v>
      </c>
      <c r="D20" s="118">
        <v>0.0585449</v>
      </c>
      <c r="E20" s="118">
        <v>0.44647250000000005</v>
      </c>
      <c r="F20" s="158">
        <v>1.4032484</v>
      </c>
      <c r="G20" s="162">
        <v>0.46791775499179894</v>
      </c>
    </row>
    <row r="21" spans="1:7" ht="12.75">
      <c r="A21" s="142" t="s">
        <v>100</v>
      </c>
      <c r="B21" s="135">
        <v>-0.18604726</v>
      </c>
      <c r="C21" s="119">
        <v>-0.15885536</v>
      </c>
      <c r="D21" s="119">
        <v>0.039875572</v>
      </c>
      <c r="E21" s="119">
        <v>-0.22016621</v>
      </c>
      <c r="F21" s="156">
        <v>0.61984446</v>
      </c>
      <c r="G21" s="162">
        <v>-0.025632167585514093</v>
      </c>
    </row>
    <row r="22" spans="1:7" ht="12.75">
      <c r="A22" s="142" t="s">
        <v>102</v>
      </c>
      <c r="B22" s="135">
        <v>-0.34040650999999994</v>
      </c>
      <c r="C22" s="119">
        <v>0.14776145899999998</v>
      </c>
      <c r="D22" s="119">
        <v>0.17696426999999998</v>
      </c>
      <c r="E22" s="119">
        <v>0.3523727</v>
      </c>
      <c r="F22" s="155">
        <v>-0.113889814</v>
      </c>
      <c r="G22" s="162">
        <v>0.09851813103937103</v>
      </c>
    </row>
    <row r="23" spans="1:7" ht="12.75">
      <c r="A23" s="142" t="s">
        <v>104</v>
      </c>
      <c r="B23" s="137">
        <v>0.48156747000000005</v>
      </c>
      <c r="C23" s="119">
        <v>0.03981853889999999</v>
      </c>
      <c r="D23" s="119">
        <v>-0.068134072</v>
      </c>
      <c r="E23" s="119">
        <v>0.109011952</v>
      </c>
      <c r="F23" s="155">
        <v>0.37206715999999995</v>
      </c>
      <c r="G23" s="162">
        <v>0.13870230099456637</v>
      </c>
    </row>
    <row r="24" spans="1:7" ht="12.75">
      <c r="A24" s="142" t="s">
        <v>106</v>
      </c>
      <c r="B24" s="136">
        <v>0.108855636</v>
      </c>
      <c r="C24" s="118">
        <v>0.041837492</v>
      </c>
      <c r="D24" s="118">
        <v>0.0166221377</v>
      </c>
      <c r="E24" s="118">
        <v>-0.0226121988</v>
      </c>
      <c r="F24" s="158">
        <v>0.12973205000000002</v>
      </c>
      <c r="G24" s="162">
        <v>0.041697183718471115</v>
      </c>
    </row>
    <row r="25" spans="1:7" ht="12.75">
      <c r="A25" s="142" t="s">
        <v>108</v>
      </c>
      <c r="B25" s="135">
        <v>-0.07962506999999999</v>
      </c>
      <c r="C25" s="119">
        <v>-0.059102413</v>
      </c>
      <c r="D25" s="119">
        <v>-0.0168038237</v>
      </c>
      <c r="E25" s="119">
        <v>-0.06440586699999999</v>
      </c>
      <c r="F25" s="155">
        <v>0.0064563438</v>
      </c>
      <c r="G25" s="162">
        <v>-0.04440247353712019</v>
      </c>
    </row>
    <row r="26" spans="1:7" ht="12.75">
      <c r="A26" s="142" t="s">
        <v>110</v>
      </c>
      <c r="B26" s="135">
        <v>-0.14114425</v>
      </c>
      <c r="C26" s="119">
        <v>0.042933058</v>
      </c>
      <c r="D26" s="119">
        <v>-0.0021485799999999998</v>
      </c>
      <c r="E26" s="119">
        <v>0.076234629</v>
      </c>
      <c r="F26" s="155">
        <v>-0.044179830999999996</v>
      </c>
      <c r="G26" s="162">
        <v>0.0018645233161851417</v>
      </c>
    </row>
    <row r="27" spans="1:7" ht="12.75">
      <c r="A27" s="142" t="s">
        <v>112</v>
      </c>
      <c r="B27" s="137">
        <v>0.19260605000000003</v>
      </c>
      <c r="C27" s="121">
        <v>0.14946908</v>
      </c>
      <c r="D27" s="120">
        <v>0.16953883</v>
      </c>
      <c r="E27" s="120">
        <v>0.15707944999999998</v>
      </c>
      <c r="F27" s="156">
        <v>0.15409992999999997</v>
      </c>
      <c r="G27" s="163">
        <v>0.16297799332105045</v>
      </c>
    </row>
    <row r="28" spans="1:7" ht="12.75">
      <c r="A28" s="142" t="s">
        <v>114</v>
      </c>
      <c r="B28" s="135">
        <v>0.00572975749</v>
      </c>
      <c r="C28" s="119">
        <v>0.00144702001</v>
      </c>
      <c r="D28" s="119">
        <v>0.00026622164</v>
      </c>
      <c r="E28" s="119">
        <v>-0.0007535506099999999</v>
      </c>
      <c r="F28" s="155">
        <v>-0.034148396000000004</v>
      </c>
      <c r="G28" s="162">
        <v>-0.0035055238062227895</v>
      </c>
    </row>
    <row r="29" spans="1:7" ht="13.5" thickBot="1">
      <c r="A29" s="143" t="s">
        <v>116</v>
      </c>
      <c r="B29" s="138">
        <v>0.00260976426</v>
      </c>
      <c r="C29" s="122">
        <v>0.0030605642</v>
      </c>
      <c r="D29" s="122">
        <v>-7.786585300000012E-05</v>
      </c>
      <c r="E29" s="122">
        <v>0.0045629082</v>
      </c>
      <c r="F29" s="159">
        <v>0.00395551898</v>
      </c>
      <c r="G29" s="164">
        <v>0.0027213091661088475</v>
      </c>
    </row>
    <row r="30" spans="1:7" ht="13.5" thickTop="1">
      <c r="A30" s="144" t="s">
        <v>117</v>
      </c>
      <c r="B30" s="139">
        <v>0.2542930019512412</v>
      </c>
      <c r="C30" s="128">
        <v>-0.009138308404343026</v>
      </c>
      <c r="D30" s="128">
        <v>-0.33170376210772257</v>
      </c>
      <c r="E30" s="128">
        <v>-0.43913785694505014</v>
      </c>
      <c r="F30" s="124">
        <v>-0.5027409069929557</v>
      </c>
      <c r="G30" s="165" t="s">
        <v>128</v>
      </c>
    </row>
    <row r="31" spans="1:7" ht="13.5" thickBot="1">
      <c r="A31" s="145" t="s">
        <v>118</v>
      </c>
      <c r="B31" s="134">
        <v>21.697999</v>
      </c>
      <c r="C31" s="125">
        <v>21.792603</v>
      </c>
      <c r="D31" s="125">
        <v>21.932984</v>
      </c>
      <c r="E31" s="125">
        <v>22.119141</v>
      </c>
      <c r="F31" s="126">
        <v>22.351075</v>
      </c>
      <c r="G31" s="167">
        <v>-210.38</v>
      </c>
    </row>
    <row r="32" spans="1:7" ht="15.75" thickBot="1" thickTop="1">
      <c r="A32" s="146" t="s">
        <v>119</v>
      </c>
      <c r="B32" s="140">
        <v>0.05649999901652336</v>
      </c>
      <c r="C32" s="129">
        <v>-0.10799999162554741</v>
      </c>
      <c r="D32" s="129">
        <v>0.03450000286102295</v>
      </c>
      <c r="E32" s="129">
        <v>-0.12600000202655792</v>
      </c>
      <c r="F32" s="127">
        <v>0.023000001907348633</v>
      </c>
      <c r="G32" s="132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129</v>
      </c>
      <c r="B1" s="168" t="s">
        <v>130</v>
      </c>
      <c r="C1" s="168" t="s">
        <v>131</v>
      </c>
      <c r="D1" s="168" t="s">
        <v>132</v>
      </c>
      <c r="E1" s="168" t="s">
        <v>133</v>
      </c>
    </row>
    <row r="3" spans="1:7" ht="12.75">
      <c r="A3" s="168" t="s">
        <v>134</v>
      </c>
      <c r="B3" s="168" t="s">
        <v>84</v>
      </c>
      <c r="C3" s="168" t="s">
        <v>85</v>
      </c>
      <c r="D3" s="168" t="s">
        <v>86</v>
      </c>
      <c r="E3" s="168" t="s">
        <v>87</v>
      </c>
      <c r="F3" s="168" t="s">
        <v>88</v>
      </c>
      <c r="G3" s="168" t="s">
        <v>135</v>
      </c>
    </row>
    <row r="4" spans="1:7" ht="12.75">
      <c r="A4" s="168" t="s">
        <v>136</v>
      </c>
      <c r="B4" s="168">
        <v>0.00226</v>
      </c>
      <c r="C4" s="168">
        <v>0.003767</v>
      </c>
      <c r="D4" s="168">
        <v>0.003764</v>
      </c>
      <c r="E4" s="168">
        <v>0.003763</v>
      </c>
      <c r="F4" s="168">
        <v>0.002091</v>
      </c>
      <c r="G4" s="168">
        <v>0.011732</v>
      </c>
    </row>
    <row r="5" spans="1:7" ht="12.75">
      <c r="A5" s="168" t="s">
        <v>137</v>
      </c>
      <c r="B5" s="168">
        <v>8.112063</v>
      </c>
      <c r="C5" s="168">
        <v>3.647296</v>
      </c>
      <c r="D5" s="168">
        <v>-1.985776</v>
      </c>
      <c r="E5" s="168">
        <v>-3.71328</v>
      </c>
      <c r="F5" s="168">
        <v>-4.980589</v>
      </c>
      <c r="G5" s="168">
        <v>-3.820106</v>
      </c>
    </row>
    <row r="6" spans="1:7" ht="12.75">
      <c r="A6" s="168" t="s">
        <v>138</v>
      </c>
      <c r="B6" s="169">
        <v>-293.0574</v>
      </c>
      <c r="C6" s="169">
        <v>1.358672</v>
      </c>
      <c r="D6" s="169">
        <v>-39.17273</v>
      </c>
      <c r="E6" s="169">
        <v>4.763543</v>
      </c>
      <c r="F6" s="169">
        <v>-239.5092</v>
      </c>
      <c r="G6" s="169">
        <v>1083.667</v>
      </c>
    </row>
    <row r="7" spans="1:7" ht="12.75">
      <c r="A7" s="168" t="s">
        <v>139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91</v>
      </c>
      <c r="B8" s="169">
        <v>-5.593085</v>
      </c>
      <c r="C8" s="169">
        <v>-3.872849</v>
      </c>
      <c r="D8" s="169">
        <v>-1.52839</v>
      </c>
      <c r="E8" s="169">
        <v>-4.496294</v>
      </c>
      <c r="F8" s="169">
        <v>-5.905421</v>
      </c>
      <c r="G8" s="169">
        <v>-0.8415097</v>
      </c>
    </row>
    <row r="9" spans="1:7" ht="12.75">
      <c r="A9" s="168" t="s">
        <v>93</v>
      </c>
      <c r="B9" s="169">
        <v>-0.9678268</v>
      </c>
      <c r="C9" s="169">
        <v>-0.728369</v>
      </c>
      <c r="D9" s="169">
        <v>-0.604992</v>
      </c>
      <c r="E9" s="169">
        <v>-0.09728363</v>
      </c>
      <c r="F9" s="169">
        <v>-2.129828</v>
      </c>
      <c r="G9" s="169">
        <v>0.7687975</v>
      </c>
    </row>
    <row r="10" spans="1:7" ht="12.75">
      <c r="A10" s="168" t="s">
        <v>140</v>
      </c>
      <c r="B10" s="169">
        <v>1.695766</v>
      </c>
      <c r="C10" s="169">
        <v>0.9273419</v>
      </c>
      <c r="D10" s="169">
        <v>0.2506038</v>
      </c>
      <c r="E10" s="169">
        <v>1.445581</v>
      </c>
      <c r="F10" s="169">
        <v>-1.63832</v>
      </c>
      <c r="G10" s="169">
        <v>3.317463</v>
      </c>
    </row>
    <row r="11" spans="1:7" ht="12.75">
      <c r="A11" s="168" t="s">
        <v>97</v>
      </c>
      <c r="B11" s="169">
        <v>2.999022</v>
      </c>
      <c r="C11" s="169">
        <v>3.963138</v>
      </c>
      <c r="D11" s="169">
        <v>4.294392</v>
      </c>
      <c r="E11" s="169">
        <v>4.028056</v>
      </c>
      <c r="F11" s="169">
        <v>15.23823</v>
      </c>
      <c r="G11" s="169">
        <v>5.426385</v>
      </c>
    </row>
    <row r="12" spans="1:7" ht="12.75">
      <c r="A12" s="168" t="s">
        <v>99</v>
      </c>
      <c r="B12" s="169">
        <v>-0.1212044</v>
      </c>
      <c r="C12" s="169">
        <v>0.02755431</v>
      </c>
      <c r="D12" s="169">
        <v>0.0663022</v>
      </c>
      <c r="E12" s="169">
        <v>0.1355786</v>
      </c>
      <c r="F12" s="169">
        <v>-0.2258346</v>
      </c>
      <c r="G12" s="169">
        <v>-0.04020531</v>
      </c>
    </row>
    <row r="13" spans="1:7" ht="12.75">
      <c r="A13" s="168" t="s">
        <v>101</v>
      </c>
      <c r="B13" s="169">
        <v>0.1991504</v>
      </c>
      <c r="C13" s="169">
        <v>0.06097652</v>
      </c>
      <c r="D13" s="169">
        <v>0.06938622</v>
      </c>
      <c r="E13" s="169">
        <v>0.1464208</v>
      </c>
      <c r="F13" s="169">
        <v>0.1266258</v>
      </c>
      <c r="G13" s="169">
        <v>-0.1122954</v>
      </c>
    </row>
    <row r="14" spans="1:7" ht="12.75">
      <c r="A14" s="168" t="s">
        <v>103</v>
      </c>
      <c r="B14" s="169">
        <v>0.2649689</v>
      </c>
      <c r="C14" s="169">
        <v>0.05281315</v>
      </c>
      <c r="D14" s="169">
        <v>0.006746959</v>
      </c>
      <c r="E14" s="169">
        <v>-0.05129389</v>
      </c>
      <c r="F14" s="169">
        <v>0.2103546</v>
      </c>
      <c r="G14" s="169">
        <v>-0.137716</v>
      </c>
    </row>
    <row r="15" spans="1:7" ht="12.75">
      <c r="A15" s="168" t="s">
        <v>105</v>
      </c>
      <c r="B15" s="169">
        <v>-0.4737092</v>
      </c>
      <c r="C15" s="169">
        <v>-0.07281468</v>
      </c>
      <c r="D15" s="169">
        <v>0.0371873</v>
      </c>
      <c r="E15" s="169">
        <v>-0.0346496</v>
      </c>
      <c r="F15" s="169">
        <v>-0.2996309</v>
      </c>
      <c r="G15" s="169">
        <v>-0.1253808</v>
      </c>
    </row>
    <row r="16" spans="1:7" ht="12.75">
      <c r="A16" s="168" t="s">
        <v>107</v>
      </c>
      <c r="B16" s="169">
        <v>-0.02970436</v>
      </c>
      <c r="C16" s="169">
        <v>0.04914476</v>
      </c>
      <c r="D16" s="169">
        <v>-0.02080027</v>
      </c>
      <c r="E16" s="169">
        <v>0.07020423</v>
      </c>
      <c r="F16" s="169">
        <v>-0.006430173</v>
      </c>
      <c r="G16" s="169">
        <v>-0.0525501</v>
      </c>
    </row>
    <row r="17" spans="1:7" ht="12.75">
      <c r="A17" s="168" t="s">
        <v>141</v>
      </c>
      <c r="B17" s="169">
        <v>0.1640762</v>
      </c>
      <c r="C17" s="169">
        <v>0.1293467</v>
      </c>
      <c r="D17" s="169">
        <v>0.1358574</v>
      </c>
      <c r="E17" s="169">
        <v>0.1443995</v>
      </c>
      <c r="F17" s="169">
        <v>0.1157686</v>
      </c>
      <c r="G17" s="169">
        <v>-0.1377352</v>
      </c>
    </row>
    <row r="18" spans="1:7" ht="12.75">
      <c r="A18" s="168" t="s">
        <v>142</v>
      </c>
      <c r="B18" s="169">
        <v>0.04918496</v>
      </c>
      <c r="C18" s="169">
        <v>-0.009162302</v>
      </c>
      <c r="D18" s="169">
        <v>0.01393934</v>
      </c>
      <c r="E18" s="169">
        <v>-0.007876819</v>
      </c>
      <c r="F18" s="169">
        <v>0.01270294</v>
      </c>
      <c r="G18" s="169">
        <v>-0.1637393</v>
      </c>
    </row>
    <row r="19" spans="1:7" ht="12.75">
      <c r="A19" s="168" t="s">
        <v>113</v>
      </c>
      <c r="B19" s="169">
        <v>-0.1824745</v>
      </c>
      <c r="C19" s="169">
        <v>-0.1791322</v>
      </c>
      <c r="D19" s="169">
        <v>-0.180499</v>
      </c>
      <c r="E19" s="169">
        <v>-0.1733516</v>
      </c>
      <c r="F19" s="169">
        <v>-0.136911</v>
      </c>
      <c r="G19" s="169">
        <v>-0.1729104</v>
      </c>
    </row>
    <row r="20" spans="1:7" ht="12.75">
      <c r="A20" s="168" t="s">
        <v>115</v>
      </c>
      <c r="B20" s="169">
        <v>-0.008088732</v>
      </c>
      <c r="C20" s="169">
        <v>0.0002359337</v>
      </c>
      <c r="D20" s="169">
        <v>0.0007759848</v>
      </c>
      <c r="E20" s="169">
        <v>0.001535407</v>
      </c>
      <c r="F20" s="169">
        <v>-0.003626813</v>
      </c>
      <c r="G20" s="169">
        <v>0.002582338</v>
      </c>
    </row>
    <row r="21" spans="1:7" ht="12.75">
      <c r="A21" s="168" t="s">
        <v>143</v>
      </c>
      <c r="B21" s="169">
        <v>-1183.201</v>
      </c>
      <c r="C21" s="169">
        <v>-1027.396</v>
      </c>
      <c r="D21" s="169">
        <v>-1040.026</v>
      </c>
      <c r="E21" s="169">
        <v>-1068.08</v>
      </c>
      <c r="F21" s="169">
        <v>-1184.091</v>
      </c>
      <c r="G21" s="169">
        <v>-82.3064</v>
      </c>
    </row>
    <row r="22" spans="1:7" ht="12.75">
      <c r="A22" s="168" t="s">
        <v>144</v>
      </c>
      <c r="B22" s="169">
        <v>162.2555</v>
      </c>
      <c r="C22" s="169">
        <v>72.94721</v>
      </c>
      <c r="D22" s="169">
        <v>-39.71572</v>
      </c>
      <c r="E22" s="169">
        <v>-74.26696</v>
      </c>
      <c r="F22" s="169">
        <v>-99.61508</v>
      </c>
      <c r="G22" s="169">
        <v>0</v>
      </c>
    </row>
    <row r="23" spans="1:7" ht="12.75">
      <c r="A23" s="168" t="s">
        <v>92</v>
      </c>
      <c r="B23" s="169">
        <v>-2.00276</v>
      </c>
      <c r="C23" s="169">
        <v>-1.935353</v>
      </c>
      <c r="D23" s="169">
        <v>-2.413063</v>
      </c>
      <c r="E23" s="169">
        <v>-1.014003</v>
      </c>
      <c r="F23" s="169">
        <v>5.521469</v>
      </c>
      <c r="G23" s="169">
        <v>3.978888</v>
      </c>
    </row>
    <row r="24" spans="1:7" ht="12.75">
      <c r="A24" s="168" t="s">
        <v>94</v>
      </c>
      <c r="B24" s="169">
        <v>-2.51417</v>
      </c>
      <c r="C24" s="169">
        <v>-0.4286212</v>
      </c>
      <c r="D24" s="169">
        <v>1.766003</v>
      </c>
      <c r="E24" s="169">
        <v>0.1009048</v>
      </c>
      <c r="F24" s="169">
        <v>1.6614</v>
      </c>
      <c r="G24" s="169">
        <v>-0.2049885</v>
      </c>
    </row>
    <row r="25" spans="1:7" ht="12.75">
      <c r="A25" s="168" t="s">
        <v>96</v>
      </c>
      <c r="B25" s="169">
        <v>-2.252304</v>
      </c>
      <c r="C25" s="169">
        <v>-2.090992</v>
      </c>
      <c r="D25" s="169">
        <v>-2.980373</v>
      </c>
      <c r="E25" s="169">
        <v>-2.24279</v>
      </c>
      <c r="F25" s="169">
        <v>-9.21773</v>
      </c>
      <c r="G25" s="169">
        <v>0.6569748</v>
      </c>
    </row>
    <row r="26" spans="1:7" ht="12.75">
      <c r="A26" s="168" t="s">
        <v>98</v>
      </c>
      <c r="B26" s="169">
        <v>0.8326762</v>
      </c>
      <c r="C26" s="169">
        <v>0.3208257</v>
      </c>
      <c r="D26" s="169">
        <v>0.003951327</v>
      </c>
      <c r="E26" s="169">
        <v>0.3708244</v>
      </c>
      <c r="F26" s="169">
        <v>0.9825036</v>
      </c>
      <c r="G26" s="169">
        <v>0.4185521</v>
      </c>
    </row>
    <row r="27" spans="1:7" ht="12.75">
      <c r="A27" s="168" t="s">
        <v>100</v>
      </c>
      <c r="B27" s="169">
        <v>-0.2272292</v>
      </c>
      <c r="C27" s="169">
        <v>-0.1653612</v>
      </c>
      <c r="D27" s="169">
        <v>0.0320628</v>
      </c>
      <c r="E27" s="169">
        <v>-0.2466423</v>
      </c>
      <c r="F27" s="169">
        <v>0.6286914</v>
      </c>
      <c r="G27" s="169">
        <v>-0.007501248</v>
      </c>
    </row>
    <row r="28" spans="1:7" ht="12.75">
      <c r="A28" s="168" t="s">
        <v>102</v>
      </c>
      <c r="B28" s="169">
        <v>-0.2140864</v>
      </c>
      <c r="C28" s="169">
        <v>0.1478201</v>
      </c>
      <c r="D28" s="169">
        <v>0.1801681</v>
      </c>
      <c r="E28" s="169">
        <v>0.3433826</v>
      </c>
      <c r="F28" s="169">
        <v>-0.05883838</v>
      </c>
      <c r="G28" s="169">
        <v>-0.1227369</v>
      </c>
    </row>
    <row r="29" spans="1:7" ht="12.75">
      <c r="A29" s="168" t="s">
        <v>104</v>
      </c>
      <c r="B29" s="169">
        <v>0.4818487</v>
      </c>
      <c r="C29" s="169">
        <v>0.04318637</v>
      </c>
      <c r="D29" s="169">
        <v>-0.07036056</v>
      </c>
      <c r="E29" s="169">
        <v>0.1146698</v>
      </c>
      <c r="F29" s="169">
        <v>0.3522337</v>
      </c>
      <c r="G29" s="169">
        <v>0.06840439</v>
      </c>
    </row>
    <row r="30" spans="1:7" ht="12.75">
      <c r="A30" s="168" t="s">
        <v>106</v>
      </c>
      <c r="B30" s="169">
        <v>0.04631496</v>
      </c>
      <c r="C30" s="169">
        <v>0.04108238</v>
      </c>
      <c r="D30" s="169">
        <v>0.01785601</v>
      </c>
      <c r="E30" s="169">
        <v>-0.01654113</v>
      </c>
      <c r="F30" s="169">
        <v>0.1465714</v>
      </c>
      <c r="G30" s="169">
        <v>0.036507</v>
      </c>
    </row>
    <row r="31" spans="1:7" ht="12.75">
      <c r="A31" s="168" t="s">
        <v>108</v>
      </c>
      <c r="B31" s="169">
        <v>-0.09354695</v>
      </c>
      <c r="C31" s="169">
        <v>-0.06932601</v>
      </c>
      <c r="D31" s="169">
        <v>-0.02332419</v>
      </c>
      <c r="E31" s="169">
        <v>-0.07743884</v>
      </c>
      <c r="F31" s="169">
        <v>0.01416173</v>
      </c>
      <c r="G31" s="169">
        <v>-0.01855695</v>
      </c>
    </row>
    <row r="32" spans="1:7" ht="12.75">
      <c r="A32" s="168" t="s">
        <v>110</v>
      </c>
      <c r="B32" s="169">
        <v>-0.06637734</v>
      </c>
      <c r="C32" s="169">
        <v>0.03391528</v>
      </c>
      <c r="D32" s="169">
        <v>-0.01642752</v>
      </c>
      <c r="E32" s="169">
        <v>0.05132657</v>
      </c>
      <c r="F32" s="169">
        <v>-0.02494511</v>
      </c>
      <c r="G32" s="169">
        <v>-0.003616093</v>
      </c>
    </row>
    <row r="33" spans="1:7" ht="12.75">
      <c r="A33" s="168" t="s">
        <v>112</v>
      </c>
      <c r="B33" s="169">
        <v>0.1923513</v>
      </c>
      <c r="C33" s="169">
        <v>0.1531403</v>
      </c>
      <c r="D33" s="169">
        <v>0.1724387</v>
      </c>
      <c r="E33" s="169">
        <v>0.1585064</v>
      </c>
      <c r="F33" s="169">
        <v>0.1456845</v>
      </c>
      <c r="G33" s="169">
        <v>0.008082766</v>
      </c>
    </row>
    <row r="34" spans="1:7" ht="12.75">
      <c r="A34" s="168" t="s">
        <v>114</v>
      </c>
      <c r="B34" s="169">
        <v>-0.01503099</v>
      </c>
      <c r="C34" s="169">
        <v>-0.007703451</v>
      </c>
      <c r="D34" s="169">
        <v>0.005309775</v>
      </c>
      <c r="E34" s="169">
        <v>0.008296806</v>
      </c>
      <c r="F34" s="169">
        <v>-0.02452786</v>
      </c>
      <c r="G34" s="169">
        <v>-0.003999281</v>
      </c>
    </row>
    <row r="35" spans="1:7" ht="12.75">
      <c r="A35" s="168" t="s">
        <v>116</v>
      </c>
      <c r="B35" s="169">
        <v>0.00163792</v>
      </c>
      <c r="C35" s="169">
        <v>0.003077653</v>
      </c>
      <c r="D35" s="169">
        <v>-0.000130028</v>
      </c>
      <c r="E35" s="169">
        <v>0.00447928</v>
      </c>
      <c r="F35" s="169">
        <v>0.004177889</v>
      </c>
      <c r="G35" s="169">
        <v>0.001039682</v>
      </c>
    </row>
    <row r="36" spans="1:6" ht="12.75">
      <c r="A36" s="168" t="s">
        <v>145</v>
      </c>
      <c r="B36" s="169">
        <v>22.35107</v>
      </c>
      <c r="C36" s="169">
        <v>22.36023</v>
      </c>
      <c r="D36" s="169">
        <v>22.37549</v>
      </c>
      <c r="E36" s="169">
        <v>22.37854</v>
      </c>
      <c r="F36" s="169">
        <v>22.39075</v>
      </c>
    </row>
    <row r="37" spans="1:6" ht="12.75">
      <c r="A37" s="168" t="s">
        <v>146</v>
      </c>
      <c r="B37" s="169">
        <v>-0.08138021</v>
      </c>
      <c r="C37" s="169">
        <v>-0.1276652</v>
      </c>
      <c r="D37" s="169">
        <v>-0.1454671</v>
      </c>
      <c r="E37" s="169">
        <v>-0.1515706</v>
      </c>
      <c r="F37" s="169">
        <v>-0.1536051</v>
      </c>
    </row>
    <row r="38" spans="1:7" ht="12.75">
      <c r="A38" s="168" t="s">
        <v>147</v>
      </c>
      <c r="B38" s="169">
        <v>0.0005306946</v>
      </c>
      <c r="C38" s="169">
        <v>1.043047E-05</v>
      </c>
      <c r="D38" s="169">
        <v>5.957078E-05</v>
      </c>
      <c r="E38" s="169">
        <v>-2.158175E-05</v>
      </c>
      <c r="F38" s="169">
        <v>0.0003870751</v>
      </c>
      <c r="G38" s="169">
        <v>6.643289E-05</v>
      </c>
    </row>
    <row r="39" spans="1:7" ht="12.75">
      <c r="A39" s="168" t="s">
        <v>148</v>
      </c>
      <c r="B39" s="169">
        <v>0.002002831</v>
      </c>
      <c r="C39" s="169">
        <v>0.001746497</v>
      </c>
      <c r="D39" s="169">
        <v>0.001768281</v>
      </c>
      <c r="E39" s="169">
        <v>0.001815575</v>
      </c>
      <c r="F39" s="169">
        <v>0.00201681</v>
      </c>
      <c r="G39" s="169">
        <v>0.0009213466</v>
      </c>
    </row>
    <row r="40" spans="2:5" ht="12.75">
      <c r="B40" s="168" t="s">
        <v>149</v>
      </c>
      <c r="C40" s="168">
        <v>0.003765</v>
      </c>
      <c r="D40" s="168" t="s">
        <v>150</v>
      </c>
      <c r="E40" s="168">
        <v>3.116365</v>
      </c>
    </row>
    <row r="42" ht="12.75">
      <c r="A42" s="168" t="s">
        <v>151</v>
      </c>
    </row>
    <row r="50" spans="1:7" ht="12.75">
      <c r="A50" s="168" t="s">
        <v>152</v>
      </c>
      <c r="B50" s="168">
        <f>-0.017/(B7*B7+B22*B22)*(B21*B22+B6*B7)</f>
        <v>0.0005306946127152209</v>
      </c>
      <c r="C50" s="168">
        <f>-0.017/(C7*C7+C22*C22)*(C21*C22+C6*C7)</f>
        <v>1.04304667641242E-05</v>
      </c>
      <c r="D50" s="168">
        <f>-0.017/(D7*D7+D22*D22)*(D21*D22+D6*D7)</f>
        <v>5.957078652761751E-05</v>
      </c>
      <c r="E50" s="168">
        <f>-0.017/(E7*E7+E22*E22)*(E21*E22+E6*E7)</f>
        <v>-2.1581752029166583E-05</v>
      </c>
      <c r="F50" s="168">
        <f>-0.017/(F7*F7+F22*F22)*(F21*F22+F6*F7)</f>
        <v>0.00038707516554819924</v>
      </c>
      <c r="G50" s="168">
        <f>(B50*B$4+C50*C$4+D50*D$4+E50*E$4+F50*F$4)/SUM(B$4:F$4)</f>
        <v>0.00014004780260801138</v>
      </c>
    </row>
    <row r="51" spans="1:7" ht="12.75">
      <c r="A51" s="168" t="s">
        <v>153</v>
      </c>
      <c r="B51" s="168">
        <f>-0.017/(B7*B7+B22*B22)*(B21*B7-B6*B22)</f>
        <v>0.002002830888026659</v>
      </c>
      <c r="C51" s="168">
        <f>-0.017/(C7*C7+C22*C22)*(C21*C7-C6*C22)</f>
        <v>0.001746497112655056</v>
      </c>
      <c r="D51" s="168">
        <f>-0.017/(D7*D7+D22*D22)*(D21*D7-D6*D22)</f>
        <v>0.0017682807896677911</v>
      </c>
      <c r="E51" s="168">
        <f>-0.017/(E7*E7+E22*E22)*(E21*E7-E6*E22)</f>
        <v>0.001815575718888532</v>
      </c>
      <c r="F51" s="168">
        <f>-0.017/(F7*F7+F22*F22)*(F21*F7-F6*F22)</f>
        <v>0.0020168105523582095</v>
      </c>
      <c r="G51" s="168">
        <f>(B51*B$4+C51*C$4+D51*D$4+E51*E$4+F51*F$4)/SUM(B$4:F$4)</f>
        <v>0.001841509978765099</v>
      </c>
    </row>
    <row r="58" ht="12.75">
      <c r="A58" s="168" t="s">
        <v>155</v>
      </c>
    </row>
    <row r="60" spans="2:6" ht="12.75">
      <c r="B60" s="168" t="s">
        <v>84</v>
      </c>
      <c r="C60" s="168" t="s">
        <v>85</v>
      </c>
      <c r="D60" s="168" t="s">
        <v>86</v>
      </c>
      <c r="E60" s="168" t="s">
        <v>87</v>
      </c>
      <c r="F60" s="168" t="s">
        <v>88</v>
      </c>
    </row>
    <row r="61" spans="1:6" ht="12.75">
      <c r="A61" s="168" t="s">
        <v>157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160</v>
      </c>
      <c r="B62" s="168">
        <f>B7+(2/0.017)*(B8*B50-B23*B51)</f>
        <v>10000.122702295452</v>
      </c>
      <c r="C62" s="168">
        <f>C7+(2/0.017)*(C8*C50-C23*C51)</f>
        <v>10000.39290503573</v>
      </c>
      <c r="D62" s="168">
        <f>D7+(2/0.017)*(D8*D50-D23*D51)</f>
        <v>10000.491285359145</v>
      </c>
      <c r="E62" s="168">
        <f>E7+(2/0.017)*(E8*E50-E23*E51)</f>
        <v>10000.22800436798</v>
      </c>
      <c r="F62" s="168">
        <f>F7+(2/0.017)*(F8*F50-F23*F51)</f>
        <v>9998.420988381773</v>
      </c>
    </row>
    <row r="63" spans="1:6" ht="12.75">
      <c r="A63" s="168" t="s">
        <v>161</v>
      </c>
      <c r="B63" s="168">
        <f>B8+(3/0.017)*(B9*B50-B24*B51)</f>
        <v>-4.795113788538488</v>
      </c>
      <c r="C63" s="168">
        <f>C8+(3/0.017)*(C9*C50-C24*C51)</f>
        <v>-3.7420863306630188</v>
      </c>
      <c r="D63" s="168">
        <f>D8+(3/0.017)*(D9*D50-D24*D51)</f>
        <v>-2.085830416825636</v>
      </c>
      <c r="E63" s="168">
        <f>E8+(3/0.017)*(E9*E50-E24*E51)</f>
        <v>-4.528252956521202</v>
      </c>
      <c r="F63" s="168">
        <f>F8+(3/0.017)*(F9*F50-F24*F51)</f>
        <v>-6.64220910189008</v>
      </c>
    </row>
    <row r="64" spans="1:6" ht="12.75">
      <c r="A64" s="168" t="s">
        <v>162</v>
      </c>
      <c r="B64" s="168">
        <f>B9+(4/0.017)*(B10*B50-B25*B51)</f>
        <v>0.3053303531886201</v>
      </c>
      <c r="C64" s="168">
        <f>C9+(4/0.017)*(C10*C50-C25*C51)</f>
        <v>0.13318019987099994</v>
      </c>
      <c r="D64" s="168">
        <f>D9+(4/0.017)*(D10*D50-D25*D51)</f>
        <v>0.6385527029217348</v>
      </c>
      <c r="E64" s="168">
        <f>E9+(4/0.017)*(E10*E50-E25*E51)</f>
        <v>0.8534826984437497</v>
      </c>
      <c r="F64" s="168">
        <f>F9+(4/0.017)*(F10*F50-F25*F51)</f>
        <v>2.0951748582512737</v>
      </c>
    </row>
    <row r="65" spans="1:6" ht="12.75">
      <c r="A65" s="168" t="s">
        <v>163</v>
      </c>
      <c r="B65" s="168">
        <f>B10+(5/0.017)*(B11*B50-B26*B51)</f>
        <v>1.67337047227346</v>
      </c>
      <c r="C65" s="168">
        <f>C10+(5/0.017)*(C11*C50-C26*C51)</f>
        <v>0.7746996119044414</v>
      </c>
      <c r="D65" s="168">
        <f>D10+(5/0.017)*(D11*D50-D26*D51)</f>
        <v>0.3237900510206214</v>
      </c>
      <c r="E65" s="168">
        <f>E10+(5/0.017)*(E11*E50-E26*E51)</f>
        <v>1.2219950345991162</v>
      </c>
      <c r="F65" s="168">
        <f>F10+(5/0.017)*(F11*F50-F26*F51)</f>
        <v>-0.4863150671465861</v>
      </c>
    </row>
    <row r="66" spans="1:6" ht="12.75">
      <c r="A66" s="168" t="s">
        <v>164</v>
      </c>
      <c r="B66" s="168">
        <f>B11+(6/0.017)*(B12*B50-B27*B51)</f>
        <v>3.1369440488132496</v>
      </c>
      <c r="C66" s="168">
        <f>C11+(6/0.017)*(C12*C50-C27*C51)</f>
        <v>4.065169857409354</v>
      </c>
      <c r="D66" s="168">
        <f>D11+(6/0.017)*(D12*D50-D27*D51)</f>
        <v>4.275775637964547</v>
      </c>
      <c r="E66" s="168">
        <f>E11+(6/0.017)*(E12*E50-E27*E51)</f>
        <v>4.1850695579077035</v>
      </c>
      <c r="F66" s="168">
        <f>F11+(6/0.017)*(F12*F50-F27*F51)</f>
        <v>14.759865382984106</v>
      </c>
    </row>
    <row r="67" spans="1:6" ht="12.75">
      <c r="A67" s="168" t="s">
        <v>165</v>
      </c>
      <c r="B67" s="168">
        <f>B12+(7/0.017)*(B13*B50-B28*B51)</f>
        <v>0.09887020548150484</v>
      </c>
      <c r="C67" s="168">
        <f>C12+(7/0.017)*(C13*C50-C28*C51)</f>
        <v>-0.0784880164670534</v>
      </c>
      <c r="D67" s="168">
        <f>D12+(7/0.017)*(D13*D50-D28*D51)</f>
        <v>-0.06317902288762181</v>
      </c>
      <c r="E67" s="168">
        <f>E12+(7/0.017)*(E13*E50-E28*E51)</f>
        <v>-0.1224319822190752</v>
      </c>
      <c r="F67" s="168">
        <f>F12+(7/0.017)*(F13*F50-F28*F51)</f>
        <v>-0.15679007193192074</v>
      </c>
    </row>
    <row r="68" spans="1:6" ht="12.75">
      <c r="A68" s="168" t="s">
        <v>166</v>
      </c>
      <c r="B68" s="168">
        <f>B13+(8/0.017)*(B14*B50-B29*B51)</f>
        <v>-0.1888231962110179</v>
      </c>
      <c r="C68" s="168">
        <f>C13+(8/0.017)*(C14*C50-C29*C51)</f>
        <v>0.025741694256343893</v>
      </c>
      <c r="D68" s="168">
        <f>D13+(8/0.017)*(D14*D50-D29*D51)</f>
        <v>0.12812464270709062</v>
      </c>
      <c r="E68" s="168">
        <f>E13+(8/0.017)*(E14*E50-E29*E51)</f>
        <v>0.048969179974017465</v>
      </c>
      <c r="F68" s="168">
        <f>F13+(8/0.017)*(F14*F50-F29*F51)</f>
        <v>-0.16935801244110615</v>
      </c>
    </row>
    <row r="69" spans="1:6" ht="12.75">
      <c r="A69" s="168" t="s">
        <v>167</v>
      </c>
      <c r="B69" s="168">
        <f>B14+(9/0.017)*(B15*B50-B30*B51)</f>
        <v>0.08276868964151729</v>
      </c>
      <c r="C69" s="168">
        <f>C14+(9/0.017)*(C15*C50-C30*C51)</f>
        <v>0.01442563574375863</v>
      </c>
      <c r="D69" s="168">
        <f>D14+(9/0.017)*(D15*D50-D30*D51)</f>
        <v>-0.00879612716349985</v>
      </c>
      <c r="E69" s="168">
        <f>E14+(9/0.017)*(E15*E50-E30*E51)</f>
        <v>-0.03499887484736493</v>
      </c>
      <c r="F69" s="168">
        <f>F14+(9/0.017)*(F15*F50-F30*F51)</f>
        <v>-0.007544096337232187</v>
      </c>
    </row>
    <row r="70" spans="1:6" ht="12.75">
      <c r="A70" s="168" t="s">
        <v>168</v>
      </c>
      <c r="B70" s="168">
        <f>B15+(10/0.017)*(B16*B50-B31*B51)</f>
        <v>-0.3727710958149812</v>
      </c>
      <c r="C70" s="168">
        <f>C15+(10/0.017)*(C16*C50-C31*C51)</f>
        <v>-0.0012909864219374234</v>
      </c>
      <c r="D70" s="168">
        <f>D15+(10/0.017)*(D16*D50-D31*D51)</f>
        <v>0.060719434510396936</v>
      </c>
      <c r="E70" s="168">
        <f>E15+(10/0.017)*(E16*E50-E31*E51)</f>
        <v>0.04716272195272672</v>
      </c>
      <c r="F70" s="168">
        <f>F15+(10/0.017)*(F16*F50-F31*F51)</f>
        <v>-0.3178958922247802</v>
      </c>
    </row>
    <row r="71" spans="1:6" ht="12.75">
      <c r="A71" s="168" t="s">
        <v>169</v>
      </c>
      <c r="B71" s="168">
        <f>B16+(11/0.017)*(B17*B50-B32*B51)</f>
        <v>0.11265954379706815</v>
      </c>
      <c r="C71" s="168">
        <f>C16+(11/0.017)*(C17*C50-C32*C51)</f>
        <v>0.011690541556801486</v>
      </c>
      <c r="D71" s="168">
        <f>D16+(11/0.017)*(D17*D50-D32*D51)</f>
        <v>0.003232530136840373</v>
      </c>
      <c r="E71" s="168">
        <f>E16+(11/0.017)*(E17*E50-E32*E51)</f>
        <v>0.007890091605432345</v>
      </c>
      <c r="F71" s="168">
        <f>F16+(11/0.017)*(F17*F50-F32*F51)</f>
        <v>0.055118522409894996</v>
      </c>
    </row>
    <row r="72" spans="1:6" ht="12.75">
      <c r="A72" s="168" t="s">
        <v>170</v>
      </c>
      <c r="B72" s="168">
        <f>B17+(12/0.017)*(B18*B50-B33*B51)</f>
        <v>-0.08943786943068377</v>
      </c>
      <c r="C72" s="168">
        <f>C17+(12/0.017)*(C18*C50-C33*C51)</f>
        <v>-0.059515412141851465</v>
      </c>
      <c r="D72" s="168">
        <f>D17+(12/0.017)*(D18*D50-D33*D51)</f>
        <v>-0.07879412693492574</v>
      </c>
      <c r="E72" s="168">
        <f>E17+(12/0.017)*(E18*E50-E33*E51)</f>
        <v>-0.058619588640468206</v>
      </c>
      <c r="F72" s="168">
        <f>F17+(12/0.017)*(F18*F50-F33*F51)</f>
        <v>-0.08816154892582168</v>
      </c>
    </row>
    <row r="73" spans="1:6" ht="12.75">
      <c r="A73" s="168" t="s">
        <v>171</v>
      </c>
      <c r="B73" s="168">
        <f>B18+(13/0.017)*(B19*B50-B34*B51)</f>
        <v>-0.001846695279864037</v>
      </c>
      <c r="C73" s="168">
        <f>C18+(13/0.017)*(C19*C50-C34*C51)</f>
        <v>-0.0003027083460918657</v>
      </c>
      <c r="D73" s="168">
        <f>D18+(13/0.017)*(D19*D50-D34*D51)</f>
        <v>-0.001463090991546321</v>
      </c>
      <c r="E73" s="168">
        <f>E18+(13/0.017)*(E19*E50-E34*E51)</f>
        <v>-0.01653500885572367</v>
      </c>
      <c r="F73" s="168">
        <f>F18+(13/0.017)*(F19*F50-F34*F51)</f>
        <v>0.010005974441008186</v>
      </c>
    </row>
    <row r="74" spans="1:6" ht="12.75">
      <c r="A74" s="168" t="s">
        <v>172</v>
      </c>
      <c r="B74" s="168">
        <f>B19+(14/0.017)*(B20*B50-B35*B51)</f>
        <v>-0.18871118974699963</v>
      </c>
      <c r="C74" s="168">
        <f>C19+(14/0.017)*(C20*C50-C35*C51)</f>
        <v>-0.18355673626558405</v>
      </c>
      <c r="D74" s="168">
        <f>D19+(14/0.017)*(D20*D50-D35*D51)</f>
        <v>-0.18027158067344484</v>
      </c>
      <c r="E74" s="168">
        <f>E19+(14/0.017)*(E20*E50-E35*E51)</f>
        <v>-0.18007621899466894</v>
      </c>
      <c r="F74" s="168">
        <f>F19+(14/0.017)*(F20*F50-F35*F51)</f>
        <v>-0.1450061787116683</v>
      </c>
    </row>
    <row r="75" spans="1:6" ht="12.75">
      <c r="A75" s="168" t="s">
        <v>173</v>
      </c>
      <c r="B75" s="169">
        <f>B20</f>
        <v>-0.008088732</v>
      </c>
      <c r="C75" s="169">
        <f>C20</f>
        <v>0.0002359337</v>
      </c>
      <c r="D75" s="169">
        <f>D20</f>
        <v>0.0007759848</v>
      </c>
      <c r="E75" s="169">
        <f>E20</f>
        <v>0.001535407</v>
      </c>
      <c r="F75" s="169">
        <f>F20</f>
        <v>-0.003626813</v>
      </c>
    </row>
    <row r="78" ht="12.75">
      <c r="A78" s="168" t="s">
        <v>155</v>
      </c>
    </row>
    <row r="80" spans="2:6" ht="12.75">
      <c r="B80" s="168" t="s">
        <v>84</v>
      </c>
      <c r="C80" s="168" t="s">
        <v>85</v>
      </c>
      <c r="D80" s="168" t="s">
        <v>86</v>
      </c>
      <c r="E80" s="168" t="s">
        <v>87</v>
      </c>
      <c r="F80" s="168" t="s">
        <v>88</v>
      </c>
    </row>
    <row r="81" spans="1:6" ht="12.75">
      <c r="A81" s="168" t="s">
        <v>174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175</v>
      </c>
      <c r="B82" s="168">
        <f>B22+(2/0.017)*(B8*B51+B23*B50)</f>
        <v>160.81257560706823</v>
      </c>
      <c r="C82" s="168">
        <f>C22+(2/0.017)*(C8*C51+C23*C50)</f>
        <v>72.14907985513031</v>
      </c>
      <c r="D82" s="168">
        <f>D22+(2/0.017)*(D8*D51+D23*D50)</f>
        <v>-40.050587145526</v>
      </c>
      <c r="E82" s="168">
        <f>E22+(2/0.017)*(E8*E51+E23*E50)</f>
        <v>-75.2247809705978</v>
      </c>
      <c r="F82" s="168">
        <f>F22+(2/0.017)*(F8*F51+F23*F50)</f>
        <v>-100.7648319837263</v>
      </c>
    </row>
    <row r="83" spans="1:6" ht="12.75">
      <c r="A83" s="168" t="s">
        <v>176</v>
      </c>
      <c r="B83" s="168">
        <f>B23+(3/0.017)*(B9*B51+B24*B50)</f>
        <v>-2.580286450073569</v>
      </c>
      <c r="C83" s="168">
        <f>C23+(3/0.017)*(C9*C51+C24*C50)</f>
        <v>-2.1606291896403147</v>
      </c>
      <c r="D83" s="168">
        <f>D23+(3/0.017)*(D9*D51+D24*D50)</f>
        <v>-2.583285390079276</v>
      </c>
      <c r="E83" s="168">
        <f>E23+(3/0.017)*(E9*E51+E24*E50)</f>
        <v>-1.0455565586197921</v>
      </c>
      <c r="F83" s="168">
        <f>F23+(3/0.017)*(F9*F51+F24*F50)</f>
        <v>4.876932604988317</v>
      </c>
    </row>
    <row r="84" spans="1:6" ht="12.75">
      <c r="A84" s="168" t="s">
        <v>177</v>
      </c>
      <c r="B84" s="168">
        <f>B24+(4/0.017)*(B10*B51+B25*B50)</f>
        <v>-1.9962766059603594</v>
      </c>
      <c r="C84" s="168">
        <f>C24+(4/0.017)*(C10*C51+C25*C50)</f>
        <v>-0.05267062865082256</v>
      </c>
      <c r="D84" s="168">
        <f>D24+(4/0.017)*(D10*D51+D25*D50)</f>
        <v>1.8284958756710763</v>
      </c>
      <c r="E84" s="168">
        <f>E24+(4/0.017)*(E10*E51+E25*E50)</f>
        <v>0.7298377649223758</v>
      </c>
      <c r="F84" s="168">
        <f>F24+(4/0.017)*(F10*F51+F25*F50)</f>
        <v>0.044426957678093126</v>
      </c>
    </row>
    <row r="85" spans="1:6" ht="12.75">
      <c r="A85" s="168" t="s">
        <v>178</v>
      </c>
      <c r="B85" s="168">
        <f>B25+(5/0.017)*(B11*B51+B26*B50)</f>
        <v>-0.35570674442715644</v>
      </c>
      <c r="C85" s="168">
        <f>C25+(5/0.017)*(C11*C51+C26*C50)</f>
        <v>-0.054240401219276535</v>
      </c>
      <c r="D85" s="168">
        <f>D25+(5/0.017)*(D11*D51+D26*D50)</f>
        <v>-0.746865276305805</v>
      </c>
      <c r="E85" s="168">
        <f>E25+(5/0.017)*(E11*E51+E26*E50)</f>
        <v>-0.0941906977423228</v>
      </c>
      <c r="F85" s="168">
        <f>F25+(5/0.017)*(F11*F51+F26*F50)</f>
        <v>-0.06686946856378206</v>
      </c>
    </row>
    <row r="86" spans="1:6" ht="12.75">
      <c r="A86" s="168" t="s">
        <v>179</v>
      </c>
      <c r="B86" s="168">
        <f>B26+(6/0.017)*(B12*B51+B27*B50)</f>
        <v>0.7044381193965902</v>
      </c>
      <c r="C86" s="168">
        <f>C26+(6/0.017)*(C12*C51+C27*C50)</f>
        <v>0.3372017217725388</v>
      </c>
      <c r="D86" s="168">
        <f>D26+(6/0.017)*(D12*D51+D27*D50)</f>
        <v>0.046004590336584536</v>
      </c>
      <c r="E86" s="168">
        <f>E26+(6/0.017)*(E12*E51+E27*E50)</f>
        <v>0.4595807013362603</v>
      </c>
      <c r="F86" s="168">
        <f>F26+(6/0.017)*(F12*F51+F27*F50)</f>
        <v>0.9076395611880472</v>
      </c>
    </row>
    <row r="87" spans="1:6" ht="12.75">
      <c r="A87" s="168" t="s">
        <v>180</v>
      </c>
      <c r="B87" s="168">
        <f>B27+(7/0.017)*(B13*B51+B28*B50)</f>
        <v>-0.10977328744524238</v>
      </c>
      <c r="C87" s="168">
        <f>C27+(7/0.017)*(C13*C51+C28*C50)</f>
        <v>-0.12087531521652298</v>
      </c>
      <c r="D87" s="168">
        <f>D27+(7/0.017)*(D13*D51+D28*D50)</f>
        <v>0.08700336042499687</v>
      </c>
      <c r="E87" s="168">
        <f>E27+(7/0.017)*(E13*E51+E28*E50)</f>
        <v>-0.14023107896051035</v>
      </c>
      <c r="F87" s="168">
        <f>F27+(7/0.017)*(F13*F51+F28*F50)</f>
        <v>0.7244700833959992</v>
      </c>
    </row>
    <row r="88" spans="1:6" ht="12.75">
      <c r="A88" s="168" t="s">
        <v>181</v>
      </c>
      <c r="B88" s="168">
        <f>B28+(8/0.017)*(B14*B51+B29*B50)</f>
        <v>0.15598532071542576</v>
      </c>
      <c r="C88" s="168">
        <f>C28+(8/0.017)*(C14*C51+C29*C50)</f>
        <v>0.1914382025798431</v>
      </c>
      <c r="D88" s="168">
        <f>D28+(8/0.017)*(D14*D51+D29*D50)</f>
        <v>0.1838100219240718</v>
      </c>
      <c r="E88" s="168">
        <f>E28+(8/0.017)*(E14*E51+E29*E50)</f>
        <v>0.29839308639991835</v>
      </c>
      <c r="F88" s="168">
        <f>F28+(8/0.017)*(F14*F51+F29*F50)</f>
        <v>0.20496693517940937</v>
      </c>
    </row>
    <row r="89" spans="1:6" ht="12.75">
      <c r="A89" s="168" t="s">
        <v>182</v>
      </c>
      <c r="B89" s="168">
        <f>B29+(9/0.017)*(B15*B51+B30*B50)</f>
        <v>-0.007423233028264364</v>
      </c>
      <c r="C89" s="168">
        <f>C29+(9/0.017)*(C15*C51+C30*C50)</f>
        <v>-0.023912399401028614</v>
      </c>
      <c r="D89" s="168">
        <f>D29+(9/0.017)*(D15*D51+D30*D50)</f>
        <v>-0.03498458571023398</v>
      </c>
      <c r="E89" s="168">
        <f>E29+(9/0.017)*(E15*E51+E30*E50)</f>
        <v>0.08155404277827524</v>
      </c>
      <c r="F89" s="168">
        <f>F29+(9/0.017)*(F15*F51+F30*F50)</f>
        <v>0.06234655246372911</v>
      </c>
    </row>
    <row r="90" spans="1:6" ht="12.75">
      <c r="A90" s="168" t="s">
        <v>183</v>
      </c>
      <c r="B90" s="168">
        <f>B30+(10/0.017)*(B16*B51+B31*B50)</f>
        <v>-0.01788367065764923</v>
      </c>
      <c r="C90" s="168">
        <f>C30+(10/0.017)*(C16*C51+C31*C50)</f>
        <v>0.09114595576407726</v>
      </c>
      <c r="D90" s="168">
        <f>D30+(10/0.017)*(D16*D51+D31*D50)</f>
        <v>-0.004597024237836974</v>
      </c>
      <c r="E90" s="168">
        <f>E30+(10/0.017)*(E16*E51+E31*E50)</f>
        <v>0.05941908246680715</v>
      </c>
      <c r="F90" s="168">
        <f>F30+(10/0.017)*(F16*F51+F31*F50)</f>
        <v>0.1421674077790059</v>
      </c>
    </row>
    <row r="91" spans="1:6" ht="12.75">
      <c r="A91" s="168" t="s">
        <v>184</v>
      </c>
      <c r="B91" s="168">
        <f>B31+(11/0.017)*(B17*B51+B32*B50)</f>
        <v>0.09629414592131792</v>
      </c>
      <c r="C91" s="168">
        <f>C31+(11/0.017)*(C17*C51+C32*C50)</f>
        <v>0.07707583077089722</v>
      </c>
      <c r="D91" s="168">
        <f>D31+(11/0.017)*(D17*D51+D32*D50)</f>
        <v>0.1314881472316625</v>
      </c>
      <c r="E91" s="168">
        <f>E31+(11/0.017)*(E17*E51+E32*E50)</f>
        <v>0.09148266563808034</v>
      </c>
      <c r="F91" s="168">
        <f>F31+(11/0.017)*(F17*F51+F32*F50)</f>
        <v>0.158991419224562</v>
      </c>
    </row>
    <row r="92" spans="1:6" ht="12.75">
      <c r="A92" s="168" t="s">
        <v>185</v>
      </c>
      <c r="B92" s="168">
        <f>B32+(12/0.017)*(B18*B51+B33*B50)</f>
        <v>0.07521486407514702</v>
      </c>
      <c r="C92" s="168">
        <f>C32+(12/0.017)*(C18*C51+C33*C50)</f>
        <v>0.023747320579617197</v>
      </c>
      <c r="D92" s="168">
        <f>D32+(12/0.017)*(D18*D51+D33*D50)</f>
        <v>0.008222580797257201</v>
      </c>
      <c r="E92" s="168">
        <f>E32+(12/0.017)*(E18*E51+E33*E50)</f>
        <v>0.03881705907883595</v>
      </c>
      <c r="F92" s="168">
        <f>F32+(12/0.017)*(F18*F51+F33*F50)</f>
        <v>0.03294449615996223</v>
      </c>
    </row>
    <row r="93" spans="1:6" ht="12.75">
      <c r="A93" s="168" t="s">
        <v>186</v>
      </c>
      <c r="B93" s="168">
        <f>B33+(13/0.017)*(B19*B51+B34*B50)</f>
        <v>-0.09322232316599766</v>
      </c>
      <c r="C93" s="168">
        <f>C33+(13/0.017)*(C19*C51+C34*C50)</f>
        <v>-0.08616233933830839</v>
      </c>
      <c r="D93" s="168">
        <f>D33+(13/0.017)*(D19*D51+D34*D50)</f>
        <v>-0.07139282283269147</v>
      </c>
      <c r="E93" s="168">
        <f>E33+(13/0.017)*(E19*E51+E34*E50)</f>
        <v>-0.08230867060015548</v>
      </c>
      <c r="F93" s="168">
        <f>F33+(13/0.017)*(F19*F51+F34*F50)</f>
        <v>-0.0727290161794972</v>
      </c>
    </row>
    <row r="94" spans="1:6" ht="12.75">
      <c r="A94" s="168" t="s">
        <v>187</v>
      </c>
      <c r="B94" s="168">
        <f>B34+(14/0.017)*(B20*B51+B35*B50)</f>
        <v>-0.02765662397900917</v>
      </c>
      <c r="C94" s="168">
        <f>C34+(14/0.017)*(C20*C51+C35*C50)</f>
        <v>-0.0073376730962244445</v>
      </c>
      <c r="D94" s="168">
        <f>D34+(14/0.017)*(D20*D51+D35*D50)</f>
        <v>0.006433409354445309</v>
      </c>
      <c r="E94" s="168">
        <f>E34+(14/0.017)*(E20*E51+E35*E50)</f>
        <v>0.010512904670950111</v>
      </c>
      <c r="F94" s="168">
        <f>F34+(14/0.017)*(F20*F51+F35*F50)</f>
        <v>-0.02921986747936359</v>
      </c>
    </row>
    <row r="95" spans="1:6" ht="12.75">
      <c r="A95" s="168" t="s">
        <v>188</v>
      </c>
      <c r="B95" s="169">
        <f>B35</f>
        <v>0.00163792</v>
      </c>
      <c r="C95" s="169">
        <f>C35</f>
        <v>0.003077653</v>
      </c>
      <c r="D95" s="169">
        <f>D35</f>
        <v>-0.000130028</v>
      </c>
      <c r="E95" s="169">
        <f>E35</f>
        <v>0.00447928</v>
      </c>
      <c r="F95" s="169">
        <f>F35</f>
        <v>0.004177889</v>
      </c>
    </row>
    <row r="98" ht="12.75">
      <c r="A98" s="168" t="s">
        <v>156</v>
      </c>
    </row>
    <row r="100" spans="2:11" ht="12.75">
      <c r="B100" s="168" t="s">
        <v>84</v>
      </c>
      <c r="C100" s="168" t="s">
        <v>85</v>
      </c>
      <c r="D100" s="168" t="s">
        <v>86</v>
      </c>
      <c r="E100" s="168" t="s">
        <v>87</v>
      </c>
      <c r="F100" s="168" t="s">
        <v>88</v>
      </c>
      <c r="G100" s="168" t="s">
        <v>158</v>
      </c>
      <c r="H100" s="168" t="s">
        <v>159</v>
      </c>
      <c r="I100" s="168" t="s">
        <v>154</v>
      </c>
      <c r="K100" s="168" t="s">
        <v>189</v>
      </c>
    </row>
    <row r="101" spans="1:9" ht="12.75">
      <c r="A101" s="168" t="s">
        <v>157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160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161</v>
      </c>
      <c r="B103" s="168">
        <f>B63*10000/B62</f>
        <v>-4.795054952113543</v>
      </c>
      <c r="C103" s="168">
        <f>C63*10000/C62</f>
        <v>-3.7419393079832686</v>
      </c>
      <c r="D103" s="168">
        <f>D63*10000/D62</f>
        <v>-2.0857279480652315</v>
      </c>
      <c r="E103" s="168">
        <f>E63*10000/E62</f>
        <v>-4.528149712729864</v>
      </c>
      <c r="F103" s="168">
        <f>F63*10000/F62</f>
        <v>-6.643258080059209</v>
      </c>
      <c r="G103" s="168">
        <f>AVERAGE(C103:E103)</f>
        <v>-3.451938989592788</v>
      </c>
      <c r="H103" s="168">
        <f>STDEV(C103:E103)</f>
        <v>1.2467682854591755</v>
      </c>
      <c r="I103" s="168">
        <f>(B103*B4+C103*C4+D103*D4+E103*E4+F103*F4)/SUM(B4:F4)</f>
        <v>-4.072474885003093</v>
      </c>
      <c r="K103" s="168">
        <f>(LN(H103)+LN(H123))/2-LN(K114*K115^3)</f>
        <v>-3.883375816829384</v>
      </c>
    </row>
    <row r="104" spans="1:11" ht="12.75">
      <c r="A104" s="168" t="s">
        <v>162</v>
      </c>
      <c r="B104" s="168">
        <f>B64*10000/B62</f>
        <v>0.30532660676106893</v>
      </c>
      <c r="C104" s="168">
        <f>C64*10000/C62</f>
        <v>0.13317496735946907</v>
      </c>
      <c r="D104" s="168">
        <f>D64*10000/D62</f>
        <v>0.6385213333034795</v>
      </c>
      <c r="E104" s="168">
        <f>E64*10000/E62</f>
        <v>0.8534632391091069</v>
      </c>
      <c r="F104" s="168">
        <f>F64*10000/F62</f>
        <v>2.0955057410423903</v>
      </c>
      <c r="G104" s="168">
        <f>AVERAGE(C104:E104)</f>
        <v>0.5417198465906852</v>
      </c>
      <c r="H104" s="168">
        <f>STDEV(C104:E104)</f>
        <v>0.3697724901576313</v>
      </c>
      <c r="I104" s="168">
        <f>(B104*B4+C104*C4+D104*D4+E104*E4+F104*F4)/SUM(B4:F4)</f>
        <v>0.7151414001383599</v>
      </c>
      <c r="K104" s="168">
        <f>(LN(H104)+LN(H124))/2-LN(K114*K115^4)</f>
        <v>-3.8129812351523755</v>
      </c>
    </row>
    <row r="105" spans="1:11" ht="12.75">
      <c r="A105" s="168" t="s">
        <v>163</v>
      </c>
      <c r="B105" s="168">
        <f>B65*10000/B62</f>
        <v>1.673349939885588</v>
      </c>
      <c r="C105" s="168">
        <f>C65*10000/C62</f>
        <v>0.7746691747624626</v>
      </c>
      <c r="D105" s="168">
        <f>D65*10000/D62</f>
        <v>0.3237741444709366</v>
      </c>
      <c r="E105" s="168">
        <f>E65*10000/E62</f>
        <v>1.221967173213814</v>
      </c>
      <c r="F105" s="168">
        <f>F65*10000/F62</f>
        <v>-0.48639186898780035</v>
      </c>
      <c r="G105" s="168">
        <f>AVERAGE(C105:E105)</f>
        <v>0.773470164149071</v>
      </c>
      <c r="H105" s="168">
        <f>STDEV(C105:E105)</f>
        <v>0.44909771480203975</v>
      </c>
      <c r="I105" s="168">
        <f>(B105*B4+C105*C4+D105*D4+E105*E4+F105*F4)/SUM(B4:F4)</f>
        <v>0.7350497027811008</v>
      </c>
      <c r="K105" s="168">
        <f>(LN(H105)+LN(H125))/2-LN(K114*K115^5)</f>
        <v>-3.5684656388298004</v>
      </c>
    </row>
    <row r="106" spans="1:11" ht="12.75">
      <c r="A106" s="168" t="s">
        <v>164</v>
      </c>
      <c r="B106" s="168">
        <f>B66*10000/B62</f>
        <v>3.1369055582619882</v>
      </c>
      <c r="C106" s="168">
        <f>C66*10000/C62</f>
        <v>4.065010141113881</v>
      </c>
      <c r="D106" s="168">
        <f>D66*10000/D62</f>
        <v>4.275565585687116</v>
      </c>
      <c r="E106" s="168">
        <f>E66*10000/E62</f>
        <v>4.184974138669354</v>
      </c>
      <c r="F106" s="168">
        <f>F66*10000/F62</f>
        <v>14.762196350938973</v>
      </c>
      <c r="G106" s="168">
        <f>AVERAGE(C106:E106)</f>
        <v>4.175183288490117</v>
      </c>
      <c r="H106" s="168">
        <f>STDEV(C106:E106)</f>
        <v>0.10561862700436339</v>
      </c>
      <c r="I106" s="168">
        <f>(B106*B4+C106*C4+D106*D4+E106*E4+F106*F4)/SUM(B4:F4)</f>
        <v>5.440162280690353</v>
      </c>
      <c r="K106" s="168">
        <f>(LN(H106)+LN(H126))/2-LN(K114*K115^6)</f>
        <v>-4.003101074234658</v>
      </c>
    </row>
    <row r="107" spans="1:11" ht="12.75">
      <c r="A107" s="168" t="s">
        <v>165</v>
      </c>
      <c r="B107" s="168">
        <f>B67*10000/B62</f>
        <v>0.09886899233627397</v>
      </c>
      <c r="C107" s="168">
        <f>C67*10000/C62</f>
        <v>-0.07848493275452259</v>
      </c>
      <c r="D107" s="168">
        <f>D67*10000/D62</f>
        <v>-0.06317591914720905</v>
      </c>
      <c r="E107" s="168">
        <f>E67*10000/E62</f>
        <v>-0.12242919078004857</v>
      </c>
      <c r="F107" s="168">
        <f>F67*10000/F62</f>
        <v>-0.1568148331762703</v>
      </c>
      <c r="G107" s="168">
        <f>AVERAGE(C107:E107)</f>
        <v>-0.08803001422726008</v>
      </c>
      <c r="H107" s="168">
        <f>STDEV(C107:E107)</f>
        <v>0.030758234426567176</v>
      </c>
      <c r="I107" s="168">
        <f>(B107*B4+C107*C4+D107*D4+E107*E4+F107*F4)/SUM(B4:F4)</f>
        <v>-0.07022076316735737</v>
      </c>
      <c r="K107" s="168">
        <f>(LN(H107)+LN(H127))/2-LN(K114*K115^7)</f>
        <v>-4.289937955899552</v>
      </c>
    </row>
    <row r="108" spans="1:9" ht="12.75">
      <c r="A108" s="168" t="s">
        <v>166</v>
      </c>
      <c r="B108" s="168">
        <f>B68*10000/B62</f>
        <v>-0.18882087933548553</v>
      </c>
      <c r="C108" s="168">
        <f>C68*10000/C62</f>
        <v>0.025740682891950754</v>
      </c>
      <c r="D108" s="168">
        <f>D68*10000/D62</f>
        <v>0.12811834844020797</v>
      </c>
      <c r="E108" s="168">
        <f>E68*10000/E62</f>
        <v>0.04896806348078095</v>
      </c>
      <c r="F108" s="168">
        <f>F68*10000/F62</f>
        <v>-0.16938475849126697</v>
      </c>
      <c r="G108" s="168">
        <f>AVERAGE(C108:E108)</f>
        <v>0.06760903160431322</v>
      </c>
      <c r="H108" s="168">
        <f>STDEV(C108:E108)</f>
        <v>0.05367411732124351</v>
      </c>
      <c r="I108" s="168">
        <f>(B108*B4+C108*C4+D108*D4+E108*E4+F108*F4)/SUM(B4:F4)</f>
        <v>-0.0011153262027699881</v>
      </c>
    </row>
    <row r="109" spans="1:9" ht="12.75">
      <c r="A109" s="168" t="s">
        <v>167</v>
      </c>
      <c r="B109" s="168">
        <f>B69*10000/B62</f>
        <v>0.08276767406315762</v>
      </c>
      <c r="C109" s="168">
        <f>C69*10000/C62</f>
        <v>0.014425068975534507</v>
      </c>
      <c r="D109" s="168">
        <f>D69*10000/D62</f>
        <v>-0.008795695043879993</v>
      </c>
      <c r="E109" s="168">
        <f>E69*10000/E62</f>
        <v>-0.034998076875925065</v>
      </c>
      <c r="F109" s="168">
        <f>F69*10000/F62</f>
        <v>-0.007545287746933715</v>
      </c>
      <c r="G109" s="168">
        <f>AVERAGE(C109:E109)</f>
        <v>-0.009789567648090183</v>
      </c>
      <c r="H109" s="168">
        <f>STDEV(C109:E109)</f>
        <v>0.024726558060690757</v>
      </c>
      <c r="I109" s="168">
        <f>(B109*B4+C109*C4+D109*D4+E109*E4+F109*F4)/SUM(B4:F4)</f>
        <v>0.0038870068459869603</v>
      </c>
    </row>
    <row r="110" spans="1:11" ht="12.75">
      <c r="A110" s="168" t="s">
        <v>168</v>
      </c>
      <c r="B110" s="168">
        <f>B70*10000/B62</f>
        <v>-0.37276652188419096</v>
      </c>
      <c r="C110" s="168">
        <f>C70*10000/C62</f>
        <v>-0.0012909357004236735</v>
      </c>
      <c r="D110" s="168">
        <f>D70*10000/D62</f>
        <v>0.0607164516000239</v>
      </c>
      <c r="E110" s="168">
        <f>E70*10000/E62</f>
        <v>0.047161646646583066</v>
      </c>
      <c r="F110" s="168">
        <f>F70*10000/F62</f>
        <v>-0.31794609628278026</v>
      </c>
      <c r="G110" s="168">
        <f>AVERAGE(C110:E110)</f>
        <v>0.0355290541820611</v>
      </c>
      <c r="H110" s="168">
        <f>STDEV(C110:E110)</f>
        <v>0.03259933934209659</v>
      </c>
      <c r="I110" s="168">
        <f>(B110*B4+C110*C4+D110*D4+E110*E4+F110*F4)/SUM(B4:F4)</f>
        <v>-0.07070211450402551</v>
      </c>
      <c r="K110" s="168">
        <f>EXP(AVERAGE(K103:K107))</f>
        <v>0.02000901525604049</v>
      </c>
    </row>
    <row r="111" spans="1:9" ht="12.75">
      <c r="A111" s="168" t="s">
        <v>169</v>
      </c>
      <c r="B111" s="168">
        <f>B71*10000/B62</f>
        <v>0.11265816145556697</v>
      </c>
      <c r="C111" s="168">
        <f>C71*10000/C62</f>
        <v>0.01169008224758317</v>
      </c>
      <c r="D111" s="168">
        <f>D71*10000/D62</f>
        <v>0.003232371335169144</v>
      </c>
      <c r="E111" s="168">
        <f>E71*10000/E62</f>
        <v>0.007889911711999013</v>
      </c>
      <c r="F111" s="168">
        <f>F71*10000/F62</f>
        <v>0.05512722706309633</v>
      </c>
      <c r="G111" s="168">
        <f>AVERAGE(C111:E111)</f>
        <v>0.00760412176491711</v>
      </c>
      <c r="H111" s="168">
        <f>STDEV(C111:E111)</f>
        <v>0.004236091994973861</v>
      </c>
      <c r="I111" s="168">
        <f>(B111*B4+C111*C4+D111*D4+E111*E4+F111*F4)/SUM(B4:F4)</f>
        <v>0.029132080535825534</v>
      </c>
    </row>
    <row r="112" spans="1:9" ht="12.75">
      <c r="A112" s="168" t="s">
        <v>170</v>
      </c>
      <c r="B112" s="168">
        <f>B72*10000/B62</f>
        <v>-0.0894367720209613</v>
      </c>
      <c r="C112" s="168">
        <f>C72*10000/C62</f>
        <v>-0.05951307384321099</v>
      </c>
      <c r="D112" s="168">
        <f>D72*10000/D62</f>
        <v>-0.07879025608499995</v>
      </c>
      <c r="E112" s="168">
        <f>E72*10000/E62</f>
        <v>-0.05861825211871556</v>
      </c>
      <c r="F112" s="168">
        <f>F72*10000/F62</f>
        <v>-0.08817547193528452</v>
      </c>
      <c r="G112" s="168">
        <f>AVERAGE(C112:E112)</f>
        <v>-0.0656405273489755</v>
      </c>
      <c r="H112" s="168">
        <f>STDEV(C112:E112)</f>
        <v>0.011396784671692618</v>
      </c>
      <c r="I112" s="168">
        <f>(B112*B4+C112*C4+D112*D4+E112*E4+F112*F4)/SUM(B4:F4)</f>
        <v>-0.07208915131851037</v>
      </c>
    </row>
    <row r="113" spans="1:9" ht="12.75">
      <c r="A113" s="168" t="s">
        <v>171</v>
      </c>
      <c r="B113" s="168">
        <f>B73*10000/B62</f>
        <v>-0.0018466726207670855</v>
      </c>
      <c r="C113" s="168">
        <f>C73*10000/C62</f>
        <v>-0.0003026964529957978</v>
      </c>
      <c r="D113" s="168">
        <f>D73*10000/D62</f>
        <v>-0.0014630191155591587</v>
      </c>
      <c r="E113" s="168">
        <f>E73*10000/E62</f>
        <v>-0.01653463185889499</v>
      </c>
      <c r="F113" s="168">
        <f>F73*10000/F62</f>
        <v>0.010007554645513717</v>
      </c>
      <c r="G113" s="168">
        <f>AVERAGE(C113:E113)</f>
        <v>-0.006100115809149983</v>
      </c>
      <c r="H113" s="168">
        <f>STDEV(C113:E113)</f>
        <v>0.009055160465977628</v>
      </c>
      <c r="I113" s="168">
        <f>(B113*B4+C113*C4+D113*D4+E113*E4+F113*F4)/SUM(B4:F4)</f>
        <v>-0.003331068362645326</v>
      </c>
    </row>
    <row r="114" spans="1:11" ht="12.75">
      <c r="A114" s="168" t="s">
        <v>172</v>
      </c>
      <c r="B114" s="168">
        <f>B74*10000/B62</f>
        <v>-0.18870887424579544</v>
      </c>
      <c r="C114" s="168">
        <f>C74*10000/C62</f>
        <v>-0.1835495245123354</v>
      </c>
      <c r="D114" s="168">
        <f>D74*10000/D62</f>
        <v>-0.18026272462970383</v>
      </c>
      <c r="E114" s="168">
        <f>E74*10000/E62</f>
        <v>-0.1800721132718312</v>
      </c>
      <c r="F114" s="168">
        <f>F74*10000/F62</f>
        <v>-0.14502907897173603</v>
      </c>
      <c r="G114" s="168">
        <f>AVERAGE(C114:E114)</f>
        <v>-0.18129478747129016</v>
      </c>
      <c r="H114" s="168">
        <f>STDEV(C114:E114)</f>
        <v>0.0019549840192740436</v>
      </c>
      <c r="I114" s="168">
        <f>(B114*B4+C114*C4+D114*D4+E114*E4+F114*F4)/SUM(B4:F4)</f>
        <v>-0.17751928261498698</v>
      </c>
      <c r="J114" s="168" t="s">
        <v>190</v>
      </c>
      <c r="K114" s="168">
        <v>285</v>
      </c>
    </row>
    <row r="115" spans="1:11" ht="12.75">
      <c r="A115" s="168" t="s">
        <v>173</v>
      </c>
      <c r="B115" s="168">
        <f>B75*10000/B62</f>
        <v>-0.008088632750619442</v>
      </c>
      <c r="C115" s="168">
        <f>C75*10000/C62</f>
        <v>0.000235924430410324</v>
      </c>
      <c r="D115" s="168">
        <f>D75*10000/D62</f>
        <v>0.0007759466788757191</v>
      </c>
      <c r="E115" s="168">
        <f>E75*10000/E62</f>
        <v>0.0015353719928479154</v>
      </c>
      <c r="F115" s="168">
        <f>F75*10000/F62</f>
        <v>-0.0036273857684272137</v>
      </c>
      <c r="G115" s="168">
        <f>AVERAGE(C115:E115)</f>
        <v>0.0008490810340446529</v>
      </c>
      <c r="H115" s="168">
        <f>STDEV(C115:E115)</f>
        <v>0.0006528035441928384</v>
      </c>
      <c r="I115" s="168">
        <f>(B115*B4+C115*C4+D115*D4+E115*E4+F115*F4)/SUM(B4:F4)</f>
        <v>-0.001040471602457695</v>
      </c>
      <c r="J115" s="168" t="s">
        <v>191</v>
      </c>
      <c r="K115" s="168">
        <v>0.5536</v>
      </c>
    </row>
    <row r="118" ht="12.75">
      <c r="A118" s="168" t="s">
        <v>156</v>
      </c>
    </row>
    <row r="120" spans="2:9" ht="12.75">
      <c r="B120" s="168" t="s">
        <v>84</v>
      </c>
      <c r="C120" s="168" t="s">
        <v>85</v>
      </c>
      <c r="D120" s="168" t="s">
        <v>86</v>
      </c>
      <c r="E120" s="168" t="s">
        <v>87</v>
      </c>
      <c r="F120" s="168" t="s">
        <v>88</v>
      </c>
      <c r="G120" s="168" t="s">
        <v>158</v>
      </c>
      <c r="H120" s="168" t="s">
        <v>159</v>
      </c>
      <c r="I120" s="168" t="s">
        <v>154</v>
      </c>
    </row>
    <row r="121" spans="1:9" ht="12.75">
      <c r="A121" s="168" t="s">
        <v>174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175</v>
      </c>
      <c r="B122" s="168">
        <f>B82*10000/B62</f>
        <v>160.81060242406318</v>
      </c>
      <c r="C122" s="168">
        <f>C82*10000/C62</f>
        <v>72.14624519282579</v>
      </c>
      <c r="D122" s="168">
        <f>D82*10000/D62</f>
        <v>-40.0486196154789</v>
      </c>
      <c r="E122" s="168">
        <f>E82*10000/E62</f>
        <v>-75.2230658518391</v>
      </c>
      <c r="F122" s="168">
        <f>F82*10000/F62</f>
        <v>-100.78074538051123</v>
      </c>
      <c r="G122" s="168">
        <f>AVERAGE(C122:E122)</f>
        <v>-14.37514675816407</v>
      </c>
      <c r="H122" s="168">
        <f>STDEV(C122:E122)</f>
        <v>76.96605658250432</v>
      </c>
      <c r="I122" s="168">
        <f>(B122*B4+C122*C4+D122*D4+E122*E4+F122*F4)/SUM(B4:F4)</f>
        <v>-0.5965530523505655</v>
      </c>
    </row>
    <row r="123" spans="1:9" ht="12.75">
      <c r="A123" s="168" t="s">
        <v>176</v>
      </c>
      <c r="B123" s="168">
        <f>B83*10000/B62</f>
        <v>-2.580254789755014</v>
      </c>
      <c r="C123" s="168">
        <f>C83*10000/C62</f>
        <v>-2.160544300766746</v>
      </c>
      <c r="D123" s="168">
        <f>D83*10000/D62</f>
        <v>-2.583158483284957</v>
      </c>
      <c r="E123" s="168">
        <f>E83*10000/E62</f>
        <v>-1.0455327200170892</v>
      </c>
      <c r="F123" s="168">
        <f>F83*10000/F62</f>
        <v>4.877702799927452</v>
      </c>
      <c r="G123" s="168">
        <f>AVERAGE(C123:E123)</f>
        <v>-1.9297451680229305</v>
      </c>
      <c r="H123" s="168">
        <f>STDEV(C123:E123)</f>
        <v>0.7943704593719147</v>
      </c>
      <c r="I123" s="168">
        <f>(B123*B4+C123*C4+D123*D4+E123*E4+F123*F4)/SUM(B4:F4)</f>
        <v>-1.1139800452345956</v>
      </c>
    </row>
    <row r="124" spans="1:9" ht="12.75">
      <c r="A124" s="168" t="s">
        <v>177</v>
      </c>
      <c r="B124" s="168">
        <f>B84*10000/B62</f>
        <v>-1.9962521114887213</v>
      </c>
      <c r="C124" s="168">
        <f>C84*10000/C62</f>
        <v>-0.052668559276606124</v>
      </c>
      <c r="D124" s="168">
        <f>D84*10000/D62</f>
        <v>1.8284060487588436</v>
      </c>
      <c r="E124" s="168">
        <f>E84*10000/E62</f>
        <v>0.7298211246819487</v>
      </c>
      <c r="F124" s="168">
        <f>F84*10000/F62</f>
        <v>0.0444339738541891</v>
      </c>
      <c r="G124" s="168">
        <f>AVERAGE(C124:E124)</f>
        <v>0.8351862047213955</v>
      </c>
      <c r="H124" s="168">
        <f>STDEV(C124:E124)</f>
        <v>0.944953316475327</v>
      </c>
      <c r="I124" s="168">
        <f>(B124*B4+C124*C4+D124*D4+E124*E4+F124*F4)/SUM(B4:F4)</f>
        <v>0.32032064329025794</v>
      </c>
    </row>
    <row r="125" spans="1:9" ht="12.75">
      <c r="A125" s="168" t="s">
        <v>178</v>
      </c>
      <c r="B125" s="168">
        <f>B85*10000/B62</f>
        <v>-0.3557023798773056</v>
      </c>
      <c r="C125" s="168">
        <f>C85*10000/C62</f>
        <v>-0.05423827017032862</v>
      </c>
      <c r="D125" s="168">
        <f>D85*10000/D62</f>
        <v>-0.74682858571081</v>
      </c>
      <c r="E125" s="168">
        <f>E85*10000/E62</f>
        <v>-0.09418855020223682</v>
      </c>
      <c r="F125" s="168">
        <f>F85*10000/F62</f>
        <v>-0.0668800289980636</v>
      </c>
      <c r="G125" s="168">
        <f>AVERAGE(C125:E125)</f>
        <v>-0.2984184686944585</v>
      </c>
      <c r="H125" s="168">
        <f>STDEV(C125:E125)</f>
        <v>0.3888479535764854</v>
      </c>
      <c r="I125" s="168">
        <f>(B125*B4+C125*C4+D125*D4+E125*E4+F125*F4)/SUM(B4:F4)</f>
        <v>-0.27571386346537524</v>
      </c>
    </row>
    <row r="126" spans="1:9" ht="12.75">
      <c r="A126" s="168" t="s">
        <v>179</v>
      </c>
      <c r="B126" s="168">
        <f>B86*10000/B62</f>
        <v>0.7044294758852226</v>
      </c>
      <c r="C126" s="168">
        <f>C86*10000/C62</f>
        <v>0.33718847346761727</v>
      </c>
      <c r="D126" s="168">
        <f>D86*10000/D62</f>
        <v>0.046002330309447774</v>
      </c>
      <c r="E126" s="168">
        <f>E86*10000/E62</f>
        <v>0.459570222934438</v>
      </c>
      <c r="F126" s="168">
        <f>F86*10000/F62</f>
        <v>0.9077829011628237</v>
      </c>
      <c r="G126" s="168">
        <f>AVERAGE(C126:E126)</f>
        <v>0.2809203422371677</v>
      </c>
      <c r="H126" s="168">
        <f>STDEV(C126:E126)</f>
        <v>0.21244805811466996</v>
      </c>
      <c r="I126" s="168">
        <f>(B126*B4+C126*C4+D126*D4+E126*E4+F126*F4)/SUM(B4:F4)</f>
        <v>0.42587978022190054</v>
      </c>
    </row>
    <row r="127" spans="1:9" ht="12.75">
      <c r="A127" s="168" t="s">
        <v>180</v>
      </c>
      <c r="B127" s="168">
        <f>B87*10000/B62</f>
        <v>-0.10977194051833461</v>
      </c>
      <c r="C127" s="168">
        <f>C87*10000/C62</f>
        <v>-0.12087056615111175</v>
      </c>
      <c r="D127" s="168">
        <f>D87*10000/D62</f>
        <v>0.08699908628726168</v>
      </c>
      <c r="E127" s="168">
        <f>E87*10000/E62</f>
        <v>-0.14022788170355624</v>
      </c>
      <c r="F127" s="168">
        <f>F87*10000/F62</f>
        <v>0.7245844961297767</v>
      </c>
      <c r="G127" s="168">
        <f>AVERAGE(C127:E127)</f>
        <v>-0.05803312052246876</v>
      </c>
      <c r="H127" s="168">
        <f>STDEV(C127:E127)</f>
        <v>0.12597393450799474</v>
      </c>
      <c r="I127" s="168">
        <f>(B127*B4+C127*C4+D127*D4+E127*E4+F127*F4)/SUM(B4:F4)</f>
        <v>0.039085280605909864</v>
      </c>
    </row>
    <row r="128" spans="1:9" ht="12.75">
      <c r="A128" s="168" t="s">
        <v>181</v>
      </c>
      <c r="B128" s="168">
        <f>B88*10000/B62</f>
        <v>0.15598340676321953</v>
      </c>
      <c r="C128" s="168">
        <f>C88*10000/C62</f>
        <v>0.19143068117198053</v>
      </c>
      <c r="D128" s="168">
        <f>D88*10000/D62</f>
        <v>0.18380099205043274</v>
      </c>
      <c r="E128" s="168">
        <f>E88*10000/E62</f>
        <v>0.29838628306233</v>
      </c>
      <c r="F128" s="168">
        <f>F88*10000/F62</f>
        <v>0.20499930480781134</v>
      </c>
      <c r="G128" s="168">
        <f>AVERAGE(C128:E128)</f>
        <v>0.2245393187615811</v>
      </c>
      <c r="H128" s="168">
        <f>STDEV(C128:E128)</f>
        <v>0.06406702460197389</v>
      </c>
      <c r="I128" s="168">
        <f>(B128*B4+C128*C4+D128*D4+E128*E4+F128*F4)/SUM(B4:F4)</f>
        <v>0.2120134189104658</v>
      </c>
    </row>
    <row r="129" spans="1:9" ht="12.75">
      <c r="A129" s="168" t="s">
        <v>182</v>
      </c>
      <c r="B129" s="168">
        <f>B89*10000/B62</f>
        <v>-0.007423141944608758</v>
      </c>
      <c r="C129" s="168">
        <f>C89*10000/C62</f>
        <v>-0.023911459907727677</v>
      </c>
      <c r="D129" s="168">
        <f>D89*10000/D62</f>
        <v>-0.03498286705319357</v>
      </c>
      <c r="E129" s="168">
        <f>E89*10000/E62</f>
        <v>0.08155218335287297</v>
      </c>
      <c r="F129" s="168">
        <f>F89*10000/F62</f>
        <v>0.06235639861151695</v>
      </c>
      <c r="G129" s="168">
        <f>AVERAGE(C129:E129)</f>
        <v>0.007552618797317241</v>
      </c>
      <c r="H129" s="168">
        <f>STDEV(C129:E129)</f>
        <v>0.06432414538766965</v>
      </c>
      <c r="I129" s="168">
        <f>(B129*B4+C129*C4+D129*D4+E129*E4+F129*F4)/SUM(B4:F4)</f>
        <v>0.012703215953857231</v>
      </c>
    </row>
    <row r="130" spans="1:9" ht="12.75">
      <c r="A130" s="168" t="s">
        <v>183</v>
      </c>
      <c r="B130" s="168">
        <f>B90*10000/B62</f>
        <v>-0.017883451223597656</v>
      </c>
      <c r="C130" s="168">
        <f>C90*10000/C62</f>
        <v>0.09114237473427711</v>
      </c>
      <c r="D130" s="168">
        <f>D90*10000/D62</f>
        <v>-0.004596798403861498</v>
      </c>
      <c r="E130" s="168">
        <f>E90*10000/E62</f>
        <v>0.059417727716661664</v>
      </c>
      <c r="F130" s="168">
        <f>F90*10000/F62</f>
        <v>0.1421898597230556</v>
      </c>
      <c r="G130" s="168">
        <f>AVERAGE(C130:E130)</f>
        <v>0.04865443468235909</v>
      </c>
      <c r="H130" s="168">
        <f>STDEV(C130:E130)</f>
        <v>0.048768675151169734</v>
      </c>
      <c r="I130" s="168">
        <f>(B130*B4+C130*C4+D130*D4+E130*E4+F130*F4)/SUM(B4:F4)</f>
        <v>0.051551440252174084</v>
      </c>
    </row>
    <row r="131" spans="1:9" ht="12.75">
      <c r="A131" s="168" t="s">
        <v>184</v>
      </c>
      <c r="B131" s="168">
        <f>B91*10000/B62</f>
        <v>0.09629296438454134</v>
      </c>
      <c r="C131" s="168">
        <f>C91*10000/C62</f>
        <v>0.07707280254167358</v>
      </c>
      <c r="D131" s="168">
        <f>D91*10000/D62</f>
        <v>0.1314816877288448</v>
      </c>
      <c r="E131" s="168">
        <f>E91*10000/E62</f>
        <v>0.09148057984090144</v>
      </c>
      <c r="F131" s="168">
        <f>F91*10000/F62</f>
        <v>0.159016528119101</v>
      </c>
      <c r="G131" s="168">
        <f>AVERAGE(C131:E131)</f>
        <v>0.10001169003713994</v>
      </c>
      <c r="H131" s="168">
        <f>STDEV(C131:E131)</f>
        <v>0.028189831104725817</v>
      </c>
      <c r="I131" s="168">
        <f>(B131*B4+C131*C4+D131*D4+E131*E4+F131*F4)/SUM(B4:F4)</f>
        <v>0.10735681697240473</v>
      </c>
    </row>
    <row r="132" spans="1:9" ht="12.75">
      <c r="A132" s="168" t="s">
        <v>185</v>
      </c>
      <c r="B132" s="168">
        <f>B92*10000/B62</f>
        <v>0.07521394118282371</v>
      </c>
      <c r="C132" s="168">
        <f>C92*10000/C62</f>
        <v>0.02374638757209145</v>
      </c>
      <c r="D132" s="168">
        <f>D92*10000/D62</f>
        <v>0.008222176853746347</v>
      </c>
      <c r="E132" s="168">
        <f>E92*10000/E62</f>
        <v>0.03881617405311271</v>
      </c>
      <c r="F132" s="168">
        <f>F92*10000/F62</f>
        <v>0.03294969895570904</v>
      </c>
      <c r="G132" s="168">
        <f>AVERAGE(C132:E132)</f>
        <v>0.023594912826316834</v>
      </c>
      <c r="H132" s="168">
        <f>STDEV(C132:E132)</f>
        <v>0.01529756106729648</v>
      </c>
      <c r="I132" s="168">
        <f>(B132*B4+C132*C4+D132*D4+E132*E4+F132*F4)/SUM(B4:F4)</f>
        <v>0.03230089525170994</v>
      </c>
    </row>
    <row r="133" spans="1:9" ht="12.75">
      <c r="A133" s="168" t="s">
        <v>186</v>
      </c>
      <c r="B133" s="168">
        <f>B93*10000/B62</f>
        <v>-0.09322117932072892</v>
      </c>
      <c r="C133" s="168">
        <f>C93*10000/C62</f>
        <v>-0.0861589541096141</v>
      </c>
      <c r="D133" s="168">
        <f>D93*10000/D62</f>
        <v>-0.07138931558013707</v>
      </c>
      <c r="E133" s="168">
        <f>E93*10000/E62</f>
        <v>-0.08230679396930153</v>
      </c>
      <c r="F133" s="168">
        <f>F93*10000/F62</f>
        <v>-0.07274050198927287</v>
      </c>
      <c r="G133" s="168">
        <f>AVERAGE(C133:E133)</f>
        <v>-0.07995168788635089</v>
      </c>
      <c r="H133" s="168">
        <f>STDEV(C133:E133)</f>
        <v>0.00766129552160202</v>
      </c>
      <c r="I133" s="168">
        <f>(B133*B4+C133*C4+D133*D4+E133*E4+F133*F4)/SUM(B4:F4)</f>
        <v>-0.08090577721990738</v>
      </c>
    </row>
    <row r="134" spans="1:9" ht="12.75">
      <c r="A134" s="168" t="s">
        <v>187</v>
      </c>
      <c r="B134" s="168">
        <f>B94*10000/B62</f>
        <v>-0.02765628463004839</v>
      </c>
      <c r="C134" s="168">
        <f>C94*10000/C62</f>
        <v>-0.007337384806680483</v>
      </c>
      <c r="D134" s="168">
        <f>D94*10000/D62</f>
        <v>0.006433093305989785</v>
      </c>
      <c r="E134" s="168">
        <f>E94*10000/E62</f>
        <v>0.01051266497759671</v>
      </c>
      <c r="F134" s="168">
        <f>F94*10000/F62</f>
        <v>-0.02922448205903438</v>
      </c>
      <c r="G134" s="168">
        <f>AVERAGE(C134:E134)</f>
        <v>0.0032027911589686702</v>
      </c>
      <c r="H134" s="168">
        <f>STDEV(C134:E134)</f>
        <v>0.009353192412009948</v>
      </c>
      <c r="I134" s="168">
        <f>(B134*B4+C134*C4+D134*D4+E134*E4+F134*F4)/SUM(B4:F4)</f>
        <v>-0.005591447894002791</v>
      </c>
    </row>
    <row r="135" spans="1:9" ht="12.75">
      <c r="A135" s="168" t="s">
        <v>188</v>
      </c>
      <c r="B135" s="168">
        <f>B95*10000/B62</f>
        <v>0.0016378999025922234</v>
      </c>
      <c r="C135" s="168">
        <f>C95*10000/C62</f>
        <v>0.003077532082214728</v>
      </c>
      <c r="D135" s="168">
        <f>D95*10000/D62</f>
        <v>-0.00013002161222855395</v>
      </c>
      <c r="E135" s="168">
        <f>E95*10000/E62</f>
        <v>0.004479177872788005</v>
      </c>
      <c r="F135" s="168">
        <f>F95*10000/F62</f>
        <v>0.004178548797709891</v>
      </c>
      <c r="G135" s="168">
        <f>AVERAGE(C135:E135)</f>
        <v>0.0024755627809247265</v>
      </c>
      <c r="H135" s="168">
        <f>STDEV(C135:E135)</f>
        <v>0.002362827808567714</v>
      </c>
      <c r="I135" s="168">
        <f>(B135*B4+C135*C4+D135*D4+E135*E4+F135*F4)/SUM(B4:F4)</f>
        <v>0.0025821545322112925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2003-05-07T13:47:07Z</cp:lastPrinted>
  <dcterms:created xsi:type="dcterms:W3CDTF">1999-06-17T15:15:05Z</dcterms:created>
  <dcterms:modified xsi:type="dcterms:W3CDTF">2003-09-26T12:42:49Z</dcterms:modified>
  <cp:category/>
  <cp:version/>
  <cp:contentType/>
  <cp:contentStatus/>
</cp:coreProperties>
</file>