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41_pos5ap2" sheetId="2" r:id="rId2"/>
    <sheet name="HCMQAP041_pos2ap2" sheetId="3" r:id="rId3"/>
    <sheet name="HCMQAP041_pos3ap2" sheetId="4" r:id="rId4"/>
    <sheet name="HCMQAP041_pos4ap2" sheetId="5" r:id="rId5"/>
    <sheet name="HCMQAP041_pos1ap2" sheetId="6" r:id="rId6"/>
    <sheet name="Lmag_hcmqap" sheetId="7" r:id="rId7"/>
    <sheet name="Result_HCMQAP" sheetId="8" r:id="rId8"/>
  </sheets>
  <definedNames>
    <definedName name="_xlnm.Print_Area" localSheetId="5">'HCMQAP041_pos1ap2'!$A$1:$N$28</definedName>
    <definedName name="_xlnm.Print_Area" localSheetId="2">'HCMQAP041_pos2ap2'!$A$1:$N$28</definedName>
    <definedName name="_xlnm.Print_Area" localSheetId="3">'HCMQAP041_pos3ap2'!$A$1:$N$28</definedName>
    <definedName name="_xlnm.Print_Area" localSheetId="4">'HCMQAP041_pos4ap2'!$A$1:$N$28</definedName>
    <definedName name="_xlnm.Print_Area" localSheetId="1">'HCMQAP041_pos5ap2'!$A$1:$N$28</definedName>
    <definedName name="_xlnm.Print_Area" localSheetId="6">'Lmag_hcmqap'!$A$1:$G$54</definedName>
    <definedName name="_xlnm.Print_Area" localSheetId="0">'Sommaire'!$A$1:$N$19</definedName>
  </definedNames>
  <calcPr fullCalcOnLoad="1"/>
</workbook>
</file>

<file path=xl/sharedStrings.xml><?xml version="1.0" encoding="utf-8"?>
<sst xmlns="http://schemas.openxmlformats.org/spreadsheetml/2006/main" count="509" uniqueCount="192">
  <si>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</si>
  <si>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</si>
  <si>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</si>
  <si>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</si>
  <si>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</si>
  <si>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</si>
  <si>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</si>
  <si>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</si>
  <si>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</si>
  <si>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</si>
  <si>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</si>
  <si>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</si>
  <si>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</si>
  <si>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</si>
  <si>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</si>
  <si>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</si>
  <si>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</si>
  <si>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</si>
  <si>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</si>
  <si>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</si>
  <si>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</si>
  <si>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</si>
  <si>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</si>
  <si>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</si>
  <si>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</si>
  <si>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</si>
  <si>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</si>
  <si>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</si>
  <si>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</si>
  <si>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</si>
  <si>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</si>
  <si>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</si>
  <si>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</si>
  <si>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</si>
  <si>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</si>
  <si>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</si>
  <si>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</si>
  <si>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</si>
  <si>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</si>
  <si>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</si>
  <si>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</si>
  <si>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</si>
  <si>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</si>
  <si>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</si>
  <si>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</si>
  <si>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</si>
  <si>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</si>
  <si>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</si>
  <si>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</si>
  <si>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</si>
  <si>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</si>
  <si>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</si>
  <si>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</si>
  <si>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</si>
  <si>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</si>
  <si>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-2.122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</si>
  <si>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</si>
  <si>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</si>
  <si>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</si>
  <si>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</si>
  <si>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</si>
  <si>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</si>
  <si>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</si>
  <si>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</si>
  <si>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</si>
  <si>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</si>
  <si>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</si>
  <si>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</si>
  <si>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HCMQAP041_pos5ap2</t>
  </si>
  <si>
    <t>±12.5</t>
  </si>
  <si>
    <t>THCMQAP041_pos5ap2.xls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</si>
  <si>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</si>
  <si>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HCMQAP041_pos2ap2</t>
  </si>
  <si>
    <t>THCMQAP041_pos2ap2.xls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</si>
  <si>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</si>
  <si>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HCMQAP041_pos3ap2</t>
  </si>
  <si>
    <t>THCMQAP041_pos3ap2.xls</t>
  </si>
  <si>
    <t>HCMQAP041_pos4ap2</t>
  </si>
  <si>
    <t>THCMQAP041_pos4ap2.xls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</si>
  <si>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-2.223 mT)</t>
    </r>
  </si>
  <si>
    <t>HCMQAP041_pos1ap2</t>
  </si>
  <si>
    <t>THCMQAP041_pos1ap2.xls</t>
  </si>
  <si>
    <t>Sommaire : Valeurs intégrales calculées avec les fichiers: HCMQAP041_pos5ap2+HCMQAP041_pos2ap2+HCMQAP041_pos3ap2+HCMQAP041_pos4ap2+HCMQAP041_pos1ap2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</si>
  <si>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</si>
  <si>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</si>
  <si>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</si>
  <si>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</si>
  <si>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</si>
  <si>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</si>
  <si>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</si>
  <si>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</si>
  <si>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</si>
  <si>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</si>
  <si>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</si>
  <si>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</si>
  <si>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</si>
  <si>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</si>
  <si>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</si>
  <si>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</si>
  <si>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</si>
  <si>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</si>
  <si>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</si>
  <si>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</si>
  <si>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</si>
  <si>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</si>
  <si>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</si>
  <si>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</si>
  <si>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</si>
  <si>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</si>
  <si>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</si>
  <si>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</si>
  <si>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</si>
  <si>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</si>
  <si>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</si>
  <si>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</si>
  <si>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</si>
  <si>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</si>
  <si>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</si>
  <si>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</si>
  <si>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</si>
  <si>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</si>
  <si>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</si>
  <si>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</si>
  <si>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</si>
  <si>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</si>
  <si>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</si>
  <si>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</si>
  <si>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</si>
  <si>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 xml:space="preserve"> Thu 08/05/2003       08:32:07</t>
  </si>
  <si>
    <t>LISSNER</t>
  </si>
  <si>
    <t>HCMQAP041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</si>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</sst>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6215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0"/>
  <sheetViews>
    <sheetView workbookViewId="0" topLeftCell="A1">
      <selection activeCell="L15" sqref="L15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37838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1675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37838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1675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37838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1675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37838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1675</v>
      </c>
      <c r="I5" s="27" t="s">
        <v>78</v>
      </c>
      <c r="J5" s="30"/>
      <c r="K5" s="28"/>
      <c r="L5" s="28"/>
      <c r="M5" s="28"/>
      <c r="N5" s="28"/>
    </row>
    <row r="6" spans="1:9" s="168" customFormat="1" ht="15" customHeight="1">
      <c r="A6" s="168">
        <v>37838</v>
      </c>
      <c r="B6" s="168">
        <v>80</v>
      </c>
      <c r="C6" s="168" t="s">
        <v>69</v>
      </c>
      <c r="D6" s="168">
        <v>5</v>
      </c>
      <c r="E6" s="168">
        <v>1</v>
      </c>
      <c r="G6" s="168" t="s">
        <v>80</v>
      </c>
      <c r="H6" s="168">
        <v>1675</v>
      </c>
      <c r="I6" s="168" t="s">
        <v>81</v>
      </c>
    </row>
    <row r="7" s="168" customFormat="1" ht="15" customHeight="1">
      <c r="A7" s="168" t="s">
        <v>82</v>
      </c>
    </row>
    <row r="8" s="168" customFormat="1" ht="15" customHeight="1">
      <c r="A8" s="168" t="s">
        <v>82</v>
      </c>
    </row>
    <row r="9" s="168" customFormat="1" ht="15" customHeight="1">
      <c r="A9" s="168" t="s">
        <v>82</v>
      </c>
    </row>
    <row r="10" spans="1:14" s="29" customFormat="1" ht="15" customHeight="1">
      <c r="A10" s="40" t="s">
        <v>82</v>
      </c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5" customHeight="1">
      <c r="A11" s="40" t="s">
        <v>82</v>
      </c>
      <c r="B11" s="24"/>
      <c r="C11" s="24"/>
      <c r="D11" s="25"/>
      <c r="E11" s="25"/>
      <c r="F11" s="26"/>
      <c r="G11" s="26"/>
      <c r="H11" s="25"/>
      <c r="I11" s="27"/>
      <c r="J11" s="30"/>
      <c r="K11" s="28"/>
      <c r="L11" s="28"/>
      <c r="M11" s="28"/>
      <c r="N11" s="28"/>
    </row>
    <row r="12" spans="1:14" s="29" customFormat="1" ht="15" customHeight="1">
      <c r="A12" s="40"/>
      <c r="B12" s="24"/>
      <c r="C12" s="24"/>
      <c r="D12" s="25"/>
      <c r="E12" s="25"/>
      <c r="F12" s="26"/>
      <c r="G12" s="26"/>
      <c r="H12" s="25"/>
      <c r="I12" s="27"/>
      <c r="J12" s="30"/>
      <c r="K12" s="28"/>
      <c r="L12" s="28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28"/>
      <c r="L13" s="28"/>
      <c r="M13" s="28"/>
      <c r="N13" s="28"/>
    </row>
    <row r="14" spans="1:14" s="29" customFormat="1" ht="18" customHeight="1">
      <c r="A14" s="41"/>
      <c r="B14" s="24"/>
      <c r="C14" s="24"/>
      <c r="D14" s="25"/>
      <c r="E14" s="33"/>
      <c r="F14" s="34"/>
      <c r="G14" s="118"/>
      <c r="H14" s="33"/>
      <c r="I14" s="35"/>
      <c r="J14" s="36"/>
      <c r="K14" s="37"/>
      <c r="L14" s="37"/>
      <c r="M14" s="28"/>
      <c r="N14" s="28"/>
    </row>
    <row r="15" spans="1:14" s="29" customFormat="1" ht="18" customHeight="1">
      <c r="A15" s="40"/>
      <c r="B15" s="24"/>
      <c r="C15" s="24"/>
      <c r="D15" s="38"/>
      <c r="E15" s="33"/>
      <c r="F15" s="34"/>
      <c r="G15" s="34"/>
      <c r="H15" s="33"/>
      <c r="I15" s="35"/>
      <c r="J15" s="36"/>
      <c r="K15" s="37"/>
      <c r="L15" s="37"/>
      <c r="M15" s="28"/>
      <c r="N15" s="28"/>
    </row>
    <row r="16" spans="1:14" s="29" customFormat="1" ht="18" customHeight="1">
      <c r="A16" s="40"/>
      <c r="B16" s="24"/>
      <c r="C16" s="24"/>
      <c r="D16" s="25"/>
      <c r="E16" s="33"/>
      <c r="F16" s="34"/>
      <c r="G16" s="34"/>
      <c r="H16" s="33"/>
      <c r="I16" s="35"/>
      <c r="J16" s="36"/>
      <c r="K16" s="37"/>
      <c r="L16" s="37"/>
      <c r="M16" s="28"/>
      <c r="N16" s="28"/>
    </row>
    <row r="17" spans="1:14" s="29" customFormat="1" ht="15" customHeight="1">
      <c r="A17" s="40"/>
      <c r="B17" s="24"/>
      <c r="C17" s="24"/>
      <c r="D17" s="25"/>
      <c r="E17" s="25"/>
      <c r="F17" s="26"/>
      <c r="G17" s="26"/>
      <c r="H17" s="25"/>
      <c r="I17" s="27"/>
      <c r="J17" s="30"/>
      <c r="K17" s="31"/>
      <c r="L17" s="28"/>
      <c r="M17" s="28"/>
      <c r="N17" s="28"/>
    </row>
    <row r="18" spans="1:14" s="29" customFormat="1" ht="15" customHeight="1">
      <c r="A18" s="40"/>
      <c r="B18" s="24"/>
      <c r="C18" s="24"/>
      <c r="D18" s="25"/>
      <c r="E18" s="25"/>
      <c r="F18" s="26"/>
      <c r="G18" s="26"/>
      <c r="H18" s="25"/>
      <c r="I18" s="28"/>
      <c r="J18" s="30"/>
      <c r="K18" s="31"/>
      <c r="L18" s="28"/>
      <c r="M18" s="28"/>
      <c r="N18" s="28"/>
    </row>
    <row r="19" spans="1:14" s="2" customFormat="1" ht="18" customHeight="1">
      <c r="A19" s="42"/>
      <c r="B19" s="20"/>
      <c r="C19" s="20"/>
      <c r="D19" s="15"/>
      <c r="E19" s="15"/>
      <c r="F19" s="22"/>
      <c r="G19" s="22"/>
      <c r="H19" s="15"/>
      <c r="I19" s="23"/>
      <c r="J19" s="17"/>
      <c r="K19" s="4"/>
      <c r="L19" s="4"/>
      <c r="M19" s="4"/>
      <c r="N19" s="4"/>
    </row>
    <row r="20" spans="10:14" ht="15" customHeight="1">
      <c r="J20" s="32"/>
      <c r="M20"/>
      <c r="N20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-2.24292834E-05</v>
      </c>
      <c r="L2" s="54">
        <v>6.659492814377854E-07</v>
      </c>
      <c r="M2" s="54">
        <v>0.00013482973</v>
      </c>
      <c r="N2" s="55">
        <v>6.130555248905473E-07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-3.17553226E-05</v>
      </c>
      <c r="L3" s="54">
        <v>1.026138979287824E-07</v>
      </c>
      <c r="M3" s="54">
        <v>1.0857950000000003E-05</v>
      </c>
      <c r="N3" s="55">
        <v>1.2300548361760008E-07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-0.002121944169935882</v>
      </c>
      <c r="L4" s="54">
        <v>3.9795245374435974E-05</v>
      </c>
      <c r="M4" s="54">
        <v>5.4134656803690626E-08</v>
      </c>
      <c r="N4" s="55">
        <v>-9.3759726</v>
      </c>
    </row>
    <row r="5" spans="1:14" ht="15" customHeight="1" thickBot="1">
      <c r="A5" t="s">
        <v>18</v>
      </c>
      <c r="B5" s="58">
        <v>37749.35209490741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-1.9839318</v>
      </c>
      <c r="E8" s="77">
        <v>0.019909372322100764</v>
      </c>
      <c r="F8" s="78">
        <v>9.146828099999999</v>
      </c>
      <c r="G8" s="77">
        <v>0.01574465215063483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-3.9489699000000003</v>
      </c>
      <c r="E9" s="80">
        <v>0.03677147063065696</v>
      </c>
      <c r="F9" s="80">
        <v>-0.05877219</v>
      </c>
      <c r="G9" s="80">
        <v>0.022313622680649597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3.0833146</v>
      </c>
      <c r="E10" s="80">
        <v>0.03925545338728361</v>
      </c>
      <c r="F10" s="84">
        <v>-9.612385100000001</v>
      </c>
      <c r="G10" s="80">
        <v>0.04785026758696674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14.300196</v>
      </c>
      <c r="E11" s="77">
        <v>0.00665246300537846</v>
      </c>
      <c r="F11" s="78">
        <v>1.9670139</v>
      </c>
      <c r="G11" s="77">
        <v>0.003769262400009649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-0.28501598</v>
      </c>
      <c r="E12" s="80">
        <v>0.005808297519289814</v>
      </c>
      <c r="F12" s="80">
        <v>0.42301918</v>
      </c>
      <c r="G12" s="80">
        <v>0.01085278224551771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21.044922</v>
      </c>
      <c r="D13" s="87">
        <v>0.14941063999999998</v>
      </c>
      <c r="E13" s="80">
        <v>0.007794782189285281</v>
      </c>
      <c r="F13" s="80">
        <v>-0.27586958999999994</v>
      </c>
      <c r="G13" s="80">
        <v>0.00655859151315573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0.32032594000000003</v>
      </c>
      <c r="E14" s="80">
        <v>0.006345141780872482</v>
      </c>
      <c r="F14" s="80">
        <v>0.30700824000000004</v>
      </c>
      <c r="G14" s="80">
        <v>0.005426493916553097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-0.25976787</v>
      </c>
      <c r="E15" s="77">
        <v>0.0017601961568540078</v>
      </c>
      <c r="F15" s="77">
        <v>0.2839328</v>
      </c>
      <c r="G15" s="77">
        <v>0.005798038469517099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7">
        <v>0.009813280999999998</v>
      </c>
      <c r="E16" s="80">
        <v>0.004256928552746734</v>
      </c>
      <c r="F16" s="80">
        <v>-0.025359317699999995</v>
      </c>
      <c r="G16" s="80">
        <v>0.005392547831743202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0.28200000524520874</v>
      </c>
      <c r="D17" s="87">
        <v>0.12633719</v>
      </c>
      <c r="E17" s="80">
        <v>0.002688535642204657</v>
      </c>
      <c r="F17" s="80">
        <v>0.08232008500000002</v>
      </c>
      <c r="G17" s="80">
        <v>0.003127711161037629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226.8470001220703</v>
      </c>
      <c r="D18" s="87">
        <v>-0.06289070999999999</v>
      </c>
      <c r="E18" s="80">
        <v>0.0031558362907716476</v>
      </c>
      <c r="F18" s="80">
        <v>0.14350269</v>
      </c>
      <c r="G18" s="80">
        <v>0.0014448611294523106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-0.27900001406669617</v>
      </c>
      <c r="D19" s="87">
        <v>-0.13916659</v>
      </c>
      <c r="E19" s="80">
        <v>0.001277441528758356</v>
      </c>
      <c r="F19" s="80">
        <v>-0.02616105</v>
      </c>
      <c r="G19" s="80">
        <v>0.001648252391149434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-0.19989839999999998</v>
      </c>
      <c r="D20" s="90">
        <v>-0.00081565935</v>
      </c>
      <c r="E20" s="91">
        <v>0.0006412079299311295</v>
      </c>
      <c r="F20" s="91">
        <v>0.00224695673</v>
      </c>
      <c r="G20" s="91">
        <v>0.0008109162453063509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1.0764493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-0.5372041125672032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-2.1223173</v>
      </c>
      <c r="I25" s="103" t="s">
        <v>65</v>
      </c>
      <c r="J25" s="104"/>
      <c r="K25" s="103"/>
      <c r="L25" s="106">
        <v>14.434844970459821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9.359511187984168</v>
      </c>
      <c r="I26" s="108" t="s">
        <v>67</v>
      </c>
      <c r="J26" s="109"/>
      <c r="K26" s="108"/>
      <c r="L26" s="111">
        <v>0.3848339657568922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HCMQAP041_pos5ap2res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8.5061254E-05</v>
      </c>
      <c r="L2" s="54">
        <v>2.7178387726795924E-07</v>
      </c>
      <c r="M2" s="54">
        <v>0.00017630099</v>
      </c>
      <c r="N2" s="55">
        <v>7.631699287236903E-08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-3.0088545999999997E-05</v>
      </c>
      <c r="L3" s="54">
        <v>1.0708399480767389E-07</v>
      </c>
      <c r="M3" s="54">
        <v>1.3423330000000001E-05</v>
      </c>
      <c r="N3" s="55">
        <v>9.077356773859139E-08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-0.0037594588754507278</v>
      </c>
      <c r="L4" s="54">
        <v>3.507572238745569E-05</v>
      </c>
      <c r="M4" s="54">
        <v>9.339057406627978E-08</v>
      </c>
      <c r="N4" s="55">
        <v>-4.6648608000000005</v>
      </c>
    </row>
    <row r="5" spans="1:14" ht="15" customHeight="1" thickBot="1">
      <c r="A5" t="s">
        <v>18</v>
      </c>
      <c r="B5" s="58">
        <v>37749.33863425926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1.1849433</v>
      </c>
      <c r="E8" s="77">
        <v>0.0067222060337598</v>
      </c>
      <c r="F8" s="77">
        <v>1.1175647000000002</v>
      </c>
      <c r="G8" s="77">
        <v>0.0067176346476858625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-0.0653243206</v>
      </c>
      <c r="E9" s="80">
        <v>0.023596258286885302</v>
      </c>
      <c r="F9" s="116">
        <v>2.6135659</v>
      </c>
      <c r="G9" s="80">
        <v>0.02478541391905616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-1.4470497999999998</v>
      </c>
      <c r="E10" s="80">
        <v>0.00549955107807144</v>
      </c>
      <c r="F10" s="80">
        <v>-2.1091941</v>
      </c>
      <c r="G10" s="80">
        <v>0.007068067786863618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4.2815634000000005</v>
      </c>
      <c r="E11" s="77">
        <v>0.010393280239655675</v>
      </c>
      <c r="F11" s="77">
        <v>-0.136802177</v>
      </c>
      <c r="G11" s="77">
        <v>0.008104598180188586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0.2341714</v>
      </c>
      <c r="E12" s="80">
        <v>0.0034198112310483844</v>
      </c>
      <c r="F12" s="80">
        <v>0.0711885919</v>
      </c>
      <c r="G12" s="80">
        <v>0.003083900437618221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20.379639</v>
      </c>
      <c r="D13" s="87">
        <v>0.063086756</v>
      </c>
      <c r="E13" s="80">
        <v>0.0028634349603899596</v>
      </c>
      <c r="F13" s="80">
        <v>0.23338902</v>
      </c>
      <c r="G13" s="80">
        <v>0.004051579079149208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0.026217514999999997</v>
      </c>
      <c r="E14" s="80">
        <v>0.003229351121171264</v>
      </c>
      <c r="F14" s="80">
        <v>0.046746274000000004</v>
      </c>
      <c r="G14" s="80">
        <v>0.0012182623610963571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-0.079857158</v>
      </c>
      <c r="E15" s="77">
        <v>0.003211794913793049</v>
      </c>
      <c r="F15" s="77">
        <v>-0.0035777863</v>
      </c>
      <c r="G15" s="77">
        <v>0.002557412125625485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7">
        <v>-0.010420384199999999</v>
      </c>
      <c r="E16" s="80">
        <v>0.0015553391346678934</v>
      </c>
      <c r="F16" s="80">
        <v>-0.026908268000000003</v>
      </c>
      <c r="G16" s="80">
        <v>0.002241349761047082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0.21899999678134918</v>
      </c>
      <c r="D17" s="87">
        <v>0.081904216</v>
      </c>
      <c r="E17" s="80">
        <v>0.000926786080287326</v>
      </c>
      <c r="F17" s="80">
        <v>-0.063829637</v>
      </c>
      <c r="G17" s="80">
        <v>0.0019480382681523855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-9.154999732971191</v>
      </c>
      <c r="D18" s="87">
        <v>0.075373051</v>
      </c>
      <c r="E18" s="80">
        <v>0.0007513759046270693</v>
      </c>
      <c r="F18" s="84">
        <v>0.15135998</v>
      </c>
      <c r="G18" s="80">
        <v>0.000939940209054195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-0.19200000166893005</v>
      </c>
      <c r="D19" s="83">
        <v>-0.18523001</v>
      </c>
      <c r="E19" s="80">
        <v>0.00028225357111176335</v>
      </c>
      <c r="F19" s="80">
        <v>-0.0016929073400000002</v>
      </c>
      <c r="G19" s="80">
        <v>0.00110331738476337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0.37718289999999993</v>
      </c>
      <c r="D20" s="90">
        <v>0.001797685114</v>
      </c>
      <c r="E20" s="91">
        <v>0.0009314269093100354</v>
      </c>
      <c r="F20" s="91">
        <v>-0.00173119184</v>
      </c>
      <c r="G20" s="91">
        <v>0.00047722292124692956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0.8007302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-0.26727706161529674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-3.7596225000000003</v>
      </c>
      <c r="I25" s="103" t="s">
        <v>65</v>
      </c>
      <c r="J25" s="104"/>
      <c r="K25" s="103"/>
      <c r="L25" s="106">
        <v>4.283748356737532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1.6288159757630634</v>
      </c>
      <c r="I26" s="108" t="s">
        <v>67</v>
      </c>
      <c r="J26" s="109"/>
      <c r="K26" s="108"/>
      <c r="L26" s="111">
        <v>0.07993726439305658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2.6407053299999996E-05</v>
      </c>
      <c r="L2" s="54">
        <v>5.474943622393208E-07</v>
      </c>
      <c r="M2" s="54">
        <v>0.00019822477999999996</v>
      </c>
      <c r="N2" s="55">
        <v>3.5658720057443763E-07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-2.9148914700000004E-05</v>
      </c>
      <c r="L3" s="54">
        <v>1.570036620795357E-07</v>
      </c>
      <c r="M3" s="54">
        <v>1.1976899999999995E-05</v>
      </c>
      <c r="N3" s="55">
        <v>1.3716196994784261E-07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-0.0037565903108256254</v>
      </c>
      <c r="L4" s="54">
        <v>3.967333980230473E-05</v>
      </c>
      <c r="M4" s="54">
        <v>3.43141502379706E-08</v>
      </c>
      <c r="N4" s="55">
        <v>-5.2803023</v>
      </c>
    </row>
    <row r="5" spans="1:14" ht="15" customHeight="1" thickBot="1">
      <c r="A5" t="s">
        <v>18</v>
      </c>
      <c r="B5" s="58">
        <v>37749.34300925926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0.0866068284</v>
      </c>
      <c r="E8" s="77">
        <v>0.009131999255199585</v>
      </c>
      <c r="F8" s="77">
        <v>2.0123995</v>
      </c>
      <c r="G8" s="77">
        <v>0.014944322209466687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-0.5662996299999999</v>
      </c>
      <c r="E9" s="80">
        <v>0.02348062868823264</v>
      </c>
      <c r="F9" s="80">
        <v>0.74988064</v>
      </c>
      <c r="G9" s="80">
        <v>0.009980420470577877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-0.0982316</v>
      </c>
      <c r="E10" s="80">
        <v>0.007521999227067217</v>
      </c>
      <c r="F10" s="80">
        <v>-2.1458942</v>
      </c>
      <c r="G10" s="80">
        <v>0.007224535387100717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4.483143</v>
      </c>
      <c r="E11" s="77">
        <v>0.006332411665498359</v>
      </c>
      <c r="F11" s="77">
        <v>-0.020867378</v>
      </c>
      <c r="G11" s="77">
        <v>0.006687049870149467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0.22123803</v>
      </c>
      <c r="E12" s="80">
        <v>0.005572062172445713</v>
      </c>
      <c r="F12" s="80">
        <v>0.09150039</v>
      </c>
      <c r="G12" s="80">
        <v>0.005174175323323737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20.608521</v>
      </c>
      <c r="D13" s="87">
        <v>0.065281828</v>
      </c>
      <c r="E13" s="80">
        <v>0.004313457932313256</v>
      </c>
      <c r="F13" s="80">
        <v>0.16788898</v>
      </c>
      <c r="G13" s="80">
        <v>0.004273120258851235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0.00860950974</v>
      </c>
      <c r="E14" s="80">
        <v>0.0018487217989513259</v>
      </c>
      <c r="F14" s="80">
        <v>0.0131167122</v>
      </c>
      <c r="G14" s="80">
        <v>0.003254297071794565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-0.047499465</v>
      </c>
      <c r="E15" s="77">
        <v>0.0033338412560169417</v>
      </c>
      <c r="F15" s="77">
        <v>-0.026060377000000003</v>
      </c>
      <c r="G15" s="77">
        <v>0.0018802019876162012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7">
        <v>0.055378970000000007</v>
      </c>
      <c r="E16" s="80">
        <v>0.001326896953259433</v>
      </c>
      <c r="F16" s="80">
        <v>-0.06573468</v>
      </c>
      <c r="G16" s="80">
        <v>0.0013130588507453314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0.1469999998807907</v>
      </c>
      <c r="D17" s="87">
        <v>0.13558335</v>
      </c>
      <c r="E17" s="80">
        <v>0.0016200467172281495</v>
      </c>
      <c r="F17" s="80">
        <v>0.012743716280000001</v>
      </c>
      <c r="G17" s="80">
        <v>0.0015542210344272286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295.00299072265625</v>
      </c>
      <c r="D18" s="87">
        <v>0.021061233000000002</v>
      </c>
      <c r="E18" s="80">
        <v>0.0009408704983077683</v>
      </c>
      <c r="F18" s="84">
        <v>0.17235070000000002</v>
      </c>
      <c r="G18" s="80">
        <v>0.0017806745558909185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-0.375</v>
      </c>
      <c r="D19" s="83">
        <v>-0.18959259</v>
      </c>
      <c r="E19" s="80">
        <v>0.0011848841907132572</v>
      </c>
      <c r="F19" s="80">
        <v>0.0031516505800000005</v>
      </c>
      <c r="G19" s="80">
        <v>0.0016333964395909045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0.1100366</v>
      </c>
      <c r="D20" s="90">
        <v>-0.00157268289</v>
      </c>
      <c r="E20" s="91">
        <v>0.0011738278143803838</v>
      </c>
      <c r="F20" s="91">
        <v>-0.00411813507</v>
      </c>
      <c r="G20" s="91">
        <v>0.0010756225506949912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0.8982103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-0.30253929188722906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-3.7567997999999996</v>
      </c>
      <c r="I25" s="103" t="s">
        <v>65</v>
      </c>
      <c r="J25" s="104"/>
      <c r="K25" s="103"/>
      <c r="L25" s="106">
        <v>4.483191564712977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2.0142622694986265</v>
      </c>
      <c r="I26" s="108" t="s">
        <v>67</v>
      </c>
      <c r="J26" s="109"/>
      <c r="K26" s="108"/>
      <c r="L26" s="111">
        <v>0.054178800509686015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6.9226198E-05</v>
      </c>
      <c r="L2" s="54">
        <v>3.573470847037759E-07</v>
      </c>
      <c r="M2" s="54">
        <v>0.00022054428</v>
      </c>
      <c r="N2" s="55">
        <v>1.018350705773314E-07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-2.9549746000000005E-05</v>
      </c>
      <c r="L3" s="54">
        <v>1.1270137840221262E-07</v>
      </c>
      <c r="M3" s="54">
        <v>1.1528959999999998E-05</v>
      </c>
      <c r="N3" s="55">
        <v>2.508754041351681E-07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-0.003759716770293245</v>
      </c>
      <c r="L4" s="54">
        <v>4.6312494855367505E-05</v>
      </c>
      <c r="M4" s="54">
        <v>2.996160400870667E-08</v>
      </c>
      <c r="N4" s="55">
        <v>-6.158728900000001</v>
      </c>
    </row>
    <row r="5" spans="1:14" ht="15" customHeight="1" thickBot="1">
      <c r="A5" t="s">
        <v>18</v>
      </c>
      <c r="B5" s="58">
        <v>37749.34741898148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1.7736429</v>
      </c>
      <c r="E8" s="77">
        <v>0.007897393464909816</v>
      </c>
      <c r="F8" s="77">
        <v>2.1886804</v>
      </c>
      <c r="G8" s="77">
        <v>0.012225103796748262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-0.28235021</v>
      </c>
      <c r="E9" s="80">
        <v>0.024269016193562573</v>
      </c>
      <c r="F9" s="80">
        <v>0.34239509999999995</v>
      </c>
      <c r="G9" s="80">
        <v>0.014463517933443248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-1.00549815</v>
      </c>
      <c r="E10" s="80">
        <v>0.007004091873821593</v>
      </c>
      <c r="F10" s="80">
        <v>-2.1356548999999996</v>
      </c>
      <c r="G10" s="80">
        <v>0.0038612175206085312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4.3283305</v>
      </c>
      <c r="E11" s="77">
        <v>0.0032705685746328168</v>
      </c>
      <c r="F11" s="77">
        <v>0.009868477999999998</v>
      </c>
      <c r="G11" s="77">
        <v>0.005593516113171216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0.23331741</v>
      </c>
      <c r="E12" s="80">
        <v>0.00445917884317302</v>
      </c>
      <c r="F12" s="80">
        <v>0.13107667899999997</v>
      </c>
      <c r="G12" s="80">
        <v>0.005306492182485395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20.84961</v>
      </c>
      <c r="D13" s="87">
        <v>0.051405014000000006</v>
      </c>
      <c r="E13" s="80">
        <v>0.0029752951852754124</v>
      </c>
      <c r="F13" s="80">
        <v>0.051463230000000006</v>
      </c>
      <c r="G13" s="80">
        <v>0.00225509045264923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0.11663264</v>
      </c>
      <c r="E14" s="80">
        <v>0.002453396154190805</v>
      </c>
      <c r="F14" s="80">
        <v>-0.034378631</v>
      </c>
      <c r="G14" s="80">
        <v>0.0023165551527999668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-0.042124868</v>
      </c>
      <c r="E15" s="77">
        <v>0.002131238677085624</v>
      </c>
      <c r="F15" s="77">
        <v>0.05608478100000001</v>
      </c>
      <c r="G15" s="77">
        <v>0.003961339573961497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7">
        <v>-0.063430501</v>
      </c>
      <c r="E16" s="80">
        <v>0.00247942122927778</v>
      </c>
      <c r="F16" s="80">
        <v>-0.074159424</v>
      </c>
      <c r="G16" s="80">
        <v>0.002854897898933502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0.3089999854564667</v>
      </c>
      <c r="D17" s="117">
        <v>0.15184882</v>
      </c>
      <c r="E17" s="80">
        <v>0.002888706476712469</v>
      </c>
      <c r="F17" s="80">
        <v>-0.08118102600000002</v>
      </c>
      <c r="G17" s="80">
        <v>0.0008827927452141294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-12.206999778747559</v>
      </c>
      <c r="D18" s="87">
        <v>0.060025481000000006</v>
      </c>
      <c r="E18" s="80">
        <v>0.0007781660891311203</v>
      </c>
      <c r="F18" s="84">
        <v>0.18813379000000002</v>
      </c>
      <c r="G18" s="80">
        <v>0.0008123140718925715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-0.11900000274181366</v>
      </c>
      <c r="D19" s="83">
        <v>-0.1873911</v>
      </c>
      <c r="E19" s="80">
        <v>0.0004971670493807359</v>
      </c>
      <c r="F19" s="80">
        <v>0.00260070761</v>
      </c>
      <c r="G19" s="80">
        <v>0.0008781379177818724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0.3007224</v>
      </c>
      <c r="D20" s="90">
        <v>-0.0006954257000000001</v>
      </c>
      <c r="E20" s="91">
        <v>0.001208971087754608</v>
      </c>
      <c r="F20" s="91">
        <v>-0.0036713028699999995</v>
      </c>
      <c r="G20" s="91">
        <v>0.0011796356343779849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1.000904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-0.35286947119133943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-3.7600019999999996</v>
      </c>
      <c r="I25" s="103" t="s">
        <v>65</v>
      </c>
      <c r="J25" s="104"/>
      <c r="K25" s="103"/>
      <c r="L25" s="106">
        <v>4.328341749918586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2.817113954043139</v>
      </c>
      <c r="I26" s="108" t="s">
        <v>67</v>
      </c>
      <c r="J26" s="109"/>
      <c r="K26" s="108"/>
      <c r="L26" s="111">
        <v>0.0701427627331244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9.30383E-07</v>
      </c>
      <c r="L2" s="54">
        <v>1.2288480510624452E-07</v>
      </c>
      <c r="M2" s="54">
        <v>0.00015217839</v>
      </c>
      <c r="N2" s="55">
        <v>1.392953746602929E-07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-3.252555299999999E-05</v>
      </c>
      <c r="L3" s="54">
        <v>1.290546847911219E-07</v>
      </c>
      <c r="M3" s="54">
        <v>1.388427E-05</v>
      </c>
      <c r="N3" s="55">
        <v>1.2468445211814273E-07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-0.002222601903988137</v>
      </c>
      <c r="L4" s="54">
        <v>1.3952925026608322E-05</v>
      </c>
      <c r="M4" s="54">
        <v>4.7256316021510585E-08</v>
      </c>
      <c r="N4" s="55">
        <v>-3.1388306</v>
      </c>
    </row>
    <row r="5" spans="1:14" ht="15" customHeight="1" thickBot="1">
      <c r="A5" t="s">
        <v>18</v>
      </c>
      <c r="B5" s="58">
        <v>37749.33392361111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1.9911162</v>
      </c>
      <c r="E8" s="77">
        <v>0.030639838988789983</v>
      </c>
      <c r="F8" s="77">
        <v>4.1978718</v>
      </c>
      <c r="G8" s="77">
        <v>0.009240092789569164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-1.0722680900000001</v>
      </c>
      <c r="E9" s="80">
        <v>0.032374056279703925</v>
      </c>
      <c r="F9" s="80">
        <v>0.98758629</v>
      </c>
      <c r="G9" s="80">
        <v>0.018938023773944074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-0.47624351000000004</v>
      </c>
      <c r="E10" s="80">
        <v>0.005418557992621276</v>
      </c>
      <c r="F10" s="84">
        <v>-2.6086789</v>
      </c>
      <c r="G10" s="80">
        <v>0.013333958355965478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3.4154989999999996</v>
      </c>
      <c r="E11" s="77">
        <v>0.005633526249179589</v>
      </c>
      <c r="F11" s="77">
        <v>-0.53286853</v>
      </c>
      <c r="G11" s="77">
        <v>0.010736559790156749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0.152543607</v>
      </c>
      <c r="E12" s="80">
        <v>0.0030164038155392494</v>
      </c>
      <c r="F12" s="80">
        <v>-0.18349299000000002</v>
      </c>
      <c r="G12" s="80">
        <v>0.0037815014552948535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20.13855</v>
      </c>
      <c r="D13" s="87">
        <v>0.37309098</v>
      </c>
      <c r="E13" s="80">
        <v>0.003353274955559304</v>
      </c>
      <c r="F13" s="80">
        <v>0.12327434899999998</v>
      </c>
      <c r="G13" s="80">
        <v>0.00379600501398375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0.013504482899999998</v>
      </c>
      <c r="E14" s="80">
        <v>0.002356264332688114</v>
      </c>
      <c r="F14" s="84">
        <v>0.51562138</v>
      </c>
      <c r="G14" s="80">
        <v>0.002139644002785676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-0.38482033</v>
      </c>
      <c r="E15" s="77">
        <v>0.0024485831606498817</v>
      </c>
      <c r="F15" s="77">
        <v>-0.0270339338</v>
      </c>
      <c r="G15" s="77">
        <v>0.004398401607401923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7">
        <v>0.04087767336</v>
      </c>
      <c r="E16" s="80">
        <v>0.004539960263251821</v>
      </c>
      <c r="F16" s="80">
        <v>-0.099261535</v>
      </c>
      <c r="G16" s="80">
        <v>0.0026722537194600656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0.07800000160932541</v>
      </c>
      <c r="D17" s="83">
        <v>0.23826374</v>
      </c>
      <c r="E17" s="80">
        <v>0.0019996621238099537</v>
      </c>
      <c r="F17" s="80">
        <v>0.02816355</v>
      </c>
      <c r="G17" s="80">
        <v>0.0025905651983476555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199.88999938964844</v>
      </c>
      <c r="D18" s="87">
        <v>-0.0061306362</v>
      </c>
      <c r="E18" s="80">
        <v>0.0014460691996121605</v>
      </c>
      <c r="F18" s="84">
        <v>0.22817609</v>
      </c>
      <c r="G18" s="80">
        <v>0.00042314746531782845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-0.24699999392032623</v>
      </c>
      <c r="D19" s="83">
        <v>-0.19340406000000004</v>
      </c>
      <c r="E19" s="80">
        <v>0.002080192671218764</v>
      </c>
      <c r="F19" s="80">
        <v>-0.003941402394</v>
      </c>
      <c r="G19" s="80">
        <v>0.002156018013145989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-0.00011520000000000142</v>
      </c>
      <c r="D20" s="90">
        <v>0.0013925189</v>
      </c>
      <c r="E20" s="91">
        <v>0.0010060874374500654</v>
      </c>
      <c r="F20" s="91">
        <v>-0.00130618222</v>
      </c>
      <c r="G20" s="91">
        <v>0.0015462491307571343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1.1639685999999998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-0.17984189789246846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-2.2226456999999997</v>
      </c>
      <c r="I25" s="103" t="s">
        <v>65</v>
      </c>
      <c r="J25" s="104"/>
      <c r="K25" s="103"/>
      <c r="L25" s="106">
        <v>3.4568167856085976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4.646145862016999</v>
      </c>
      <c r="I26" s="108" t="s">
        <v>67</v>
      </c>
      <c r="J26" s="109"/>
      <c r="K26" s="108"/>
      <c r="L26" s="111">
        <v>0.385768738958993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HCMQAP041_pos1ap2res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35"/>
  <sheetViews>
    <sheetView workbookViewId="0" topLeftCell="A33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t="s">
        <v>119</v>
      </c>
      <c r="B1" s="134" t="s">
        <v>80</v>
      </c>
      <c r="C1" s="124" t="s">
        <v>72</v>
      </c>
      <c r="D1" s="124" t="s">
        <v>75</v>
      </c>
      <c r="E1" s="124" t="s">
        <v>77</v>
      </c>
      <c r="F1" s="131" t="s">
        <v>68</v>
      </c>
      <c r="G1" s="165" t="s">
        <v>120</v>
      </c>
    </row>
    <row r="2" spans="1:7" ht="13.5" thickBot="1">
      <c r="A2" s="142" t="s">
        <v>89</v>
      </c>
      <c r="B2" s="135">
        <v>-2.2226456999999997</v>
      </c>
      <c r="C2" s="126">
        <v>-3.7596225000000003</v>
      </c>
      <c r="D2" s="126">
        <v>-3.7567997999999996</v>
      </c>
      <c r="E2" s="126">
        <v>-3.7600019999999996</v>
      </c>
      <c r="F2" s="132">
        <v>-2.1223173</v>
      </c>
      <c r="G2" s="166">
        <v>3.1165406758248713</v>
      </c>
    </row>
    <row r="3" spans="1:7" ht="14.25" thickBot="1" thickTop="1">
      <c r="A3" s="150" t="s">
        <v>88</v>
      </c>
      <c r="B3" s="151" t="s">
        <v>83</v>
      </c>
      <c r="C3" s="152" t="s">
        <v>84</v>
      </c>
      <c r="D3" s="152" t="s">
        <v>85</v>
      </c>
      <c r="E3" s="152" t="s">
        <v>86</v>
      </c>
      <c r="F3" s="153" t="s">
        <v>87</v>
      </c>
      <c r="G3" s="160" t="s">
        <v>121</v>
      </c>
    </row>
    <row r="4" spans="1:7" ht="12.75">
      <c r="A4" s="147" t="s">
        <v>90</v>
      </c>
      <c r="B4" s="148">
        <v>1.9911162</v>
      </c>
      <c r="C4" s="149">
        <v>1.1849433</v>
      </c>
      <c r="D4" s="149">
        <v>0.0866068284</v>
      </c>
      <c r="E4" s="149">
        <v>1.7736429</v>
      </c>
      <c r="F4" s="154">
        <v>-1.9839318</v>
      </c>
      <c r="G4" s="161">
        <v>0.74668259058989</v>
      </c>
    </row>
    <row r="5" spans="1:7" ht="12.75">
      <c r="A5" s="142" t="s">
        <v>92</v>
      </c>
      <c r="B5" s="137">
        <v>-1.0722680900000001</v>
      </c>
      <c r="C5" s="120">
        <v>-0.0653243206</v>
      </c>
      <c r="D5" s="120">
        <v>-0.5662996299999999</v>
      </c>
      <c r="E5" s="120">
        <v>-0.28235021</v>
      </c>
      <c r="F5" s="155">
        <v>-3.9489699000000003</v>
      </c>
      <c r="G5" s="162">
        <v>-0.9089426821895935</v>
      </c>
    </row>
    <row r="6" spans="1:7" ht="12.75">
      <c r="A6" s="142" t="s">
        <v>94</v>
      </c>
      <c r="B6" s="137">
        <v>-0.47624351000000004</v>
      </c>
      <c r="C6" s="120">
        <v>-1.4470497999999998</v>
      </c>
      <c r="D6" s="120">
        <v>-0.0982316</v>
      </c>
      <c r="E6" s="120">
        <v>-1.00549815</v>
      </c>
      <c r="F6" s="155">
        <v>3.0833146</v>
      </c>
      <c r="G6" s="162">
        <v>-0.2627693104864191</v>
      </c>
    </row>
    <row r="7" spans="1:7" ht="12.75">
      <c r="A7" s="142" t="s">
        <v>96</v>
      </c>
      <c r="B7" s="136">
        <v>3.4154989999999996</v>
      </c>
      <c r="C7" s="119">
        <v>4.2815634000000005</v>
      </c>
      <c r="D7" s="119">
        <v>4.483143</v>
      </c>
      <c r="E7" s="119">
        <v>4.3283305</v>
      </c>
      <c r="F7" s="156">
        <v>14.300196</v>
      </c>
      <c r="G7" s="162">
        <v>5.579201130628393</v>
      </c>
    </row>
    <row r="8" spans="1:7" ht="12.75">
      <c r="A8" s="142" t="s">
        <v>98</v>
      </c>
      <c r="B8" s="137">
        <v>0.152543607</v>
      </c>
      <c r="C8" s="120">
        <v>0.2341714</v>
      </c>
      <c r="D8" s="120">
        <v>0.22123803</v>
      </c>
      <c r="E8" s="120">
        <v>0.23331741</v>
      </c>
      <c r="F8" s="157">
        <v>-0.28501598</v>
      </c>
      <c r="G8" s="162">
        <v>0.1487046561106836</v>
      </c>
    </row>
    <row r="9" spans="1:7" ht="12.75">
      <c r="A9" s="142" t="s">
        <v>100</v>
      </c>
      <c r="B9" s="137">
        <v>0.37309098</v>
      </c>
      <c r="C9" s="120">
        <v>0.063086756</v>
      </c>
      <c r="D9" s="120">
        <v>0.065281828</v>
      </c>
      <c r="E9" s="120">
        <v>0.051405014000000006</v>
      </c>
      <c r="F9" s="157">
        <v>0.14941063999999998</v>
      </c>
      <c r="G9" s="162">
        <v>0.11663893318972576</v>
      </c>
    </row>
    <row r="10" spans="1:7" ht="12.75">
      <c r="A10" s="142" t="s">
        <v>102</v>
      </c>
      <c r="B10" s="137">
        <v>0.013504482899999998</v>
      </c>
      <c r="C10" s="120">
        <v>0.026217514999999997</v>
      </c>
      <c r="D10" s="120">
        <v>0.00860950974</v>
      </c>
      <c r="E10" s="120">
        <v>0.11663264</v>
      </c>
      <c r="F10" s="157">
        <v>0.32032594000000003</v>
      </c>
      <c r="G10" s="162">
        <v>0.08189414062935808</v>
      </c>
    </row>
    <row r="11" spans="1:7" ht="12.75">
      <c r="A11" s="142" t="s">
        <v>104</v>
      </c>
      <c r="B11" s="136">
        <v>-0.38482033</v>
      </c>
      <c r="C11" s="119">
        <v>-0.079857158</v>
      </c>
      <c r="D11" s="119">
        <v>-0.047499465</v>
      </c>
      <c r="E11" s="119">
        <v>-0.042124868</v>
      </c>
      <c r="F11" s="158">
        <v>-0.25976787</v>
      </c>
      <c r="G11" s="162">
        <v>-0.13082688454801517</v>
      </c>
    </row>
    <row r="12" spans="1:7" ht="12.75">
      <c r="A12" s="142" t="s">
        <v>106</v>
      </c>
      <c r="B12" s="137">
        <v>0.04087767336</v>
      </c>
      <c r="C12" s="120">
        <v>-0.010420384199999999</v>
      </c>
      <c r="D12" s="120">
        <v>0.055378970000000007</v>
      </c>
      <c r="E12" s="120">
        <v>-0.063430501</v>
      </c>
      <c r="F12" s="157">
        <v>0.009813280999999998</v>
      </c>
      <c r="G12" s="162">
        <v>0.002692184890512851</v>
      </c>
    </row>
    <row r="13" spans="1:7" ht="12.75">
      <c r="A13" s="142" t="s">
        <v>108</v>
      </c>
      <c r="B13" s="138">
        <v>0.23826374</v>
      </c>
      <c r="C13" s="120">
        <v>0.081904216</v>
      </c>
      <c r="D13" s="120">
        <v>0.13558335</v>
      </c>
      <c r="E13" s="121">
        <v>0.15184882</v>
      </c>
      <c r="F13" s="157">
        <v>0.12633719</v>
      </c>
      <c r="G13" s="163">
        <v>0.1399327563901277</v>
      </c>
    </row>
    <row r="14" spans="1:7" ht="12.75">
      <c r="A14" s="142" t="s">
        <v>110</v>
      </c>
      <c r="B14" s="137">
        <v>-0.0061306362</v>
      </c>
      <c r="C14" s="120">
        <v>0.075373051</v>
      </c>
      <c r="D14" s="120">
        <v>0.021061233000000002</v>
      </c>
      <c r="E14" s="120">
        <v>0.060025481000000006</v>
      </c>
      <c r="F14" s="157">
        <v>-0.06289070999999999</v>
      </c>
      <c r="G14" s="162">
        <v>0.028236462003338566</v>
      </c>
    </row>
    <row r="15" spans="1:7" ht="12.75">
      <c r="A15" s="142" t="s">
        <v>112</v>
      </c>
      <c r="B15" s="138">
        <v>-0.19340406000000004</v>
      </c>
      <c r="C15" s="122">
        <v>-0.18523001</v>
      </c>
      <c r="D15" s="122">
        <v>-0.18959259</v>
      </c>
      <c r="E15" s="122">
        <v>-0.1873911</v>
      </c>
      <c r="F15" s="157">
        <v>-0.13916659</v>
      </c>
      <c r="G15" s="163">
        <v>-0.18170419423039696</v>
      </c>
    </row>
    <row r="16" spans="1:7" ht="12.75">
      <c r="A16" s="142" t="s">
        <v>114</v>
      </c>
      <c r="B16" s="137">
        <v>0.0013925189</v>
      </c>
      <c r="C16" s="120">
        <v>0.001797685114</v>
      </c>
      <c r="D16" s="120">
        <v>-0.00157268289</v>
      </c>
      <c r="E16" s="120">
        <v>-0.0006954257000000001</v>
      </c>
      <c r="F16" s="157">
        <v>-0.00081565935</v>
      </c>
      <c r="G16" s="162">
        <v>-2.563480332603879E-05</v>
      </c>
    </row>
    <row r="17" spans="1:7" ht="12.75">
      <c r="A17" s="142" t="s">
        <v>91</v>
      </c>
      <c r="B17" s="136">
        <v>4.1978718</v>
      </c>
      <c r="C17" s="119">
        <v>1.1175647000000002</v>
      </c>
      <c r="D17" s="119">
        <v>2.0123995</v>
      </c>
      <c r="E17" s="119">
        <v>2.1886804</v>
      </c>
      <c r="F17" s="156">
        <v>9.146828099999999</v>
      </c>
      <c r="G17" s="162">
        <v>3.119703672796336</v>
      </c>
    </row>
    <row r="18" spans="1:7" ht="12.75">
      <c r="A18" s="142" t="s">
        <v>93</v>
      </c>
      <c r="B18" s="137">
        <v>0.98758629</v>
      </c>
      <c r="C18" s="121">
        <v>2.6135659</v>
      </c>
      <c r="D18" s="120">
        <v>0.74988064</v>
      </c>
      <c r="E18" s="120">
        <v>0.34239509999999995</v>
      </c>
      <c r="F18" s="157">
        <v>-0.05877219</v>
      </c>
      <c r="G18" s="162">
        <v>1.0242944330104657</v>
      </c>
    </row>
    <row r="19" spans="1:7" ht="12.75">
      <c r="A19" s="142" t="s">
        <v>95</v>
      </c>
      <c r="B19" s="138">
        <v>-2.6086789</v>
      </c>
      <c r="C19" s="120">
        <v>-2.1091941</v>
      </c>
      <c r="D19" s="120">
        <v>-2.1458942</v>
      </c>
      <c r="E19" s="120">
        <v>-2.1356548999999996</v>
      </c>
      <c r="F19" s="155">
        <v>-9.612385100000001</v>
      </c>
      <c r="G19" s="163">
        <v>-3.2148383724969274</v>
      </c>
    </row>
    <row r="20" spans="1:7" ht="12.75">
      <c r="A20" s="142" t="s">
        <v>97</v>
      </c>
      <c r="B20" s="136">
        <v>-0.53286853</v>
      </c>
      <c r="C20" s="119">
        <v>-0.136802177</v>
      </c>
      <c r="D20" s="119">
        <v>-0.020867378</v>
      </c>
      <c r="E20" s="119">
        <v>0.009868477999999998</v>
      </c>
      <c r="F20" s="156">
        <v>1.9670139</v>
      </c>
      <c r="G20" s="162">
        <v>0.15585274396612003</v>
      </c>
    </row>
    <row r="21" spans="1:7" ht="12.75">
      <c r="A21" s="142" t="s">
        <v>99</v>
      </c>
      <c r="B21" s="137">
        <v>-0.18349299000000002</v>
      </c>
      <c r="C21" s="120">
        <v>0.0711885919</v>
      </c>
      <c r="D21" s="120">
        <v>0.09150039</v>
      </c>
      <c r="E21" s="120">
        <v>0.13107667899999997</v>
      </c>
      <c r="F21" s="157">
        <v>0.42301918</v>
      </c>
      <c r="G21" s="162">
        <v>0.10205114577999157</v>
      </c>
    </row>
    <row r="22" spans="1:7" ht="12.75">
      <c r="A22" s="142" t="s">
        <v>101</v>
      </c>
      <c r="B22" s="137">
        <v>0.12327434899999998</v>
      </c>
      <c r="C22" s="120">
        <v>0.23338902</v>
      </c>
      <c r="D22" s="120">
        <v>0.16788898</v>
      </c>
      <c r="E22" s="120">
        <v>0.051463230000000006</v>
      </c>
      <c r="F22" s="157">
        <v>-0.27586958999999994</v>
      </c>
      <c r="G22" s="162">
        <v>0.08899300149749545</v>
      </c>
    </row>
    <row r="23" spans="1:7" ht="12.75">
      <c r="A23" s="142" t="s">
        <v>103</v>
      </c>
      <c r="B23" s="138">
        <v>0.51562138</v>
      </c>
      <c r="C23" s="120">
        <v>0.046746274000000004</v>
      </c>
      <c r="D23" s="120">
        <v>0.0131167122</v>
      </c>
      <c r="E23" s="120">
        <v>-0.034378631</v>
      </c>
      <c r="F23" s="157">
        <v>0.30700824000000004</v>
      </c>
      <c r="G23" s="162">
        <v>0.12120396157475327</v>
      </c>
    </row>
    <row r="24" spans="1:7" ht="12.75">
      <c r="A24" s="142" t="s">
        <v>105</v>
      </c>
      <c r="B24" s="136">
        <v>-0.0270339338</v>
      </c>
      <c r="C24" s="119">
        <v>-0.0035777863</v>
      </c>
      <c r="D24" s="119">
        <v>-0.026060377000000003</v>
      </c>
      <c r="E24" s="119">
        <v>0.05608478100000001</v>
      </c>
      <c r="F24" s="158">
        <v>0.2839328</v>
      </c>
      <c r="G24" s="162">
        <v>0.041099600706855983</v>
      </c>
    </row>
    <row r="25" spans="1:7" ht="12.75">
      <c r="A25" s="142" t="s">
        <v>107</v>
      </c>
      <c r="B25" s="137">
        <v>-0.099261535</v>
      </c>
      <c r="C25" s="120">
        <v>-0.026908268000000003</v>
      </c>
      <c r="D25" s="120">
        <v>-0.06573468</v>
      </c>
      <c r="E25" s="120">
        <v>-0.074159424</v>
      </c>
      <c r="F25" s="157">
        <v>-0.025359317699999995</v>
      </c>
      <c r="G25" s="162">
        <v>-0.057702960073129854</v>
      </c>
    </row>
    <row r="26" spans="1:7" ht="12.75">
      <c r="A26" s="142" t="s">
        <v>109</v>
      </c>
      <c r="B26" s="137">
        <v>0.02816355</v>
      </c>
      <c r="C26" s="120">
        <v>-0.063829637</v>
      </c>
      <c r="D26" s="120">
        <v>0.012743716280000001</v>
      </c>
      <c r="E26" s="120">
        <v>-0.08118102600000002</v>
      </c>
      <c r="F26" s="157">
        <v>0.08232008500000002</v>
      </c>
      <c r="G26" s="162">
        <v>-0.01664600140506844</v>
      </c>
    </row>
    <row r="27" spans="1:7" ht="12.75">
      <c r="A27" s="142" t="s">
        <v>111</v>
      </c>
      <c r="B27" s="138">
        <v>0.22817609</v>
      </c>
      <c r="C27" s="122">
        <v>0.15135998</v>
      </c>
      <c r="D27" s="122">
        <v>0.17235070000000002</v>
      </c>
      <c r="E27" s="122">
        <v>0.18813379000000002</v>
      </c>
      <c r="F27" s="157">
        <v>0.14350269</v>
      </c>
      <c r="G27" s="163">
        <v>0.17512143337165967</v>
      </c>
    </row>
    <row r="28" spans="1:7" ht="12.75">
      <c r="A28" s="142" t="s">
        <v>113</v>
      </c>
      <c r="B28" s="137">
        <v>-0.003941402394</v>
      </c>
      <c r="C28" s="120">
        <v>-0.0016929073400000002</v>
      </c>
      <c r="D28" s="120">
        <v>0.0031516505800000005</v>
      </c>
      <c r="E28" s="120">
        <v>0.00260070761</v>
      </c>
      <c r="F28" s="157">
        <v>-0.02616105</v>
      </c>
      <c r="G28" s="162">
        <v>-0.003138536647536347</v>
      </c>
    </row>
    <row r="29" spans="1:7" ht="13.5" thickBot="1">
      <c r="A29" s="143" t="s">
        <v>115</v>
      </c>
      <c r="B29" s="139">
        <v>-0.00130618222</v>
      </c>
      <c r="C29" s="123">
        <v>-0.00173119184</v>
      </c>
      <c r="D29" s="123">
        <v>-0.00411813507</v>
      </c>
      <c r="E29" s="123">
        <v>-0.0036713028699999995</v>
      </c>
      <c r="F29" s="159">
        <v>0.00224695673</v>
      </c>
      <c r="G29" s="164">
        <v>-0.00217126478189963</v>
      </c>
    </row>
    <row r="30" spans="1:7" ht="13.5" thickTop="1">
      <c r="A30" s="144" t="s">
        <v>116</v>
      </c>
      <c r="B30" s="140">
        <v>-0.17984189789246846</v>
      </c>
      <c r="C30" s="129">
        <v>-0.26727706161529674</v>
      </c>
      <c r="D30" s="129">
        <v>-0.30253929188722906</v>
      </c>
      <c r="E30" s="129">
        <v>-0.35286947119133943</v>
      </c>
      <c r="F30" s="125">
        <v>-0.5372041125672032</v>
      </c>
      <c r="G30" s="165" t="s">
        <v>127</v>
      </c>
    </row>
    <row r="31" spans="1:7" ht="13.5" thickBot="1">
      <c r="A31" s="145" t="s">
        <v>117</v>
      </c>
      <c r="B31" s="135">
        <v>20.13855</v>
      </c>
      <c r="C31" s="126">
        <v>20.379639</v>
      </c>
      <c r="D31" s="126">
        <v>20.608521</v>
      </c>
      <c r="E31" s="126">
        <v>20.84961</v>
      </c>
      <c r="F31" s="127">
        <v>21.044922</v>
      </c>
      <c r="G31" s="167">
        <v>-209.96</v>
      </c>
    </row>
    <row r="32" spans="1:7" ht="15.75" thickBot="1" thickTop="1">
      <c r="A32" s="146" t="s">
        <v>118</v>
      </c>
      <c r="B32" s="141">
        <v>-0.08449999615550041</v>
      </c>
      <c r="C32" s="130">
        <v>0.013499997556209564</v>
      </c>
      <c r="D32" s="130">
        <v>-0.11400000005960464</v>
      </c>
      <c r="E32" s="130">
        <v>0.09499999135732651</v>
      </c>
      <c r="F32" s="128">
        <v>0.0014999955892562866</v>
      </c>
      <c r="G32" s="133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6" width="15.33203125" style="169" bestFit="1" customWidth="1"/>
    <col min="7" max="7" width="14.83203125" style="169" bestFit="1" customWidth="1"/>
    <col min="8" max="8" width="14.16015625" style="169" bestFit="1" customWidth="1"/>
    <col min="9" max="9" width="15.3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128</v>
      </c>
      <c r="B1" s="169" t="s">
        <v>129</v>
      </c>
      <c r="C1" s="169" t="s">
        <v>130</v>
      </c>
      <c r="D1" s="169" t="s">
        <v>131</v>
      </c>
      <c r="E1" s="169" t="s">
        <v>132</v>
      </c>
    </row>
    <row r="3" spans="1:7" ht="12.75">
      <c r="A3" s="169" t="s">
        <v>133</v>
      </c>
      <c r="B3" s="169" t="s">
        <v>83</v>
      </c>
      <c r="C3" s="169" t="s">
        <v>84</v>
      </c>
      <c r="D3" s="169" t="s">
        <v>85</v>
      </c>
      <c r="E3" s="169" t="s">
        <v>86</v>
      </c>
      <c r="F3" s="169" t="s">
        <v>87</v>
      </c>
      <c r="G3" s="169" t="s">
        <v>134</v>
      </c>
    </row>
    <row r="4" spans="1:7" ht="12.75">
      <c r="A4" s="169" t="s">
        <v>135</v>
      </c>
      <c r="B4" s="169">
        <v>0.002222</v>
      </c>
      <c r="C4" s="169">
        <v>0.003758</v>
      </c>
      <c r="D4" s="169">
        <v>0.003755</v>
      </c>
      <c r="E4" s="169">
        <v>0.003758</v>
      </c>
      <c r="F4" s="169">
        <v>0.002121</v>
      </c>
      <c r="G4" s="169">
        <v>0.01171</v>
      </c>
    </row>
    <row r="5" spans="1:7" ht="12.75">
      <c r="A5" s="169" t="s">
        <v>136</v>
      </c>
      <c r="B5" s="169">
        <v>2.288807</v>
      </c>
      <c r="C5" s="169">
        <v>0.882497</v>
      </c>
      <c r="D5" s="169">
        <v>0.453312</v>
      </c>
      <c r="E5" s="169">
        <v>-0.633044</v>
      </c>
      <c r="F5" s="169">
        <v>-3.747098</v>
      </c>
      <c r="G5" s="169">
        <v>-5.598194</v>
      </c>
    </row>
    <row r="6" spans="1:7" ht="12.75">
      <c r="A6" s="169" t="s">
        <v>137</v>
      </c>
      <c r="B6" s="170">
        <v>-96.6465</v>
      </c>
      <c r="C6" s="170">
        <v>-321.4144</v>
      </c>
      <c r="D6" s="170">
        <v>-165.5169</v>
      </c>
      <c r="E6" s="170">
        <v>-280.3456</v>
      </c>
      <c r="F6" s="170">
        <v>6.255873</v>
      </c>
      <c r="G6" s="170">
        <v>1130.447</v>
      </c>
    </row>
    <row r="7" spans="1:7" ht="12.75">
      <c r="A7" s="169" t="s">
        <v>138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90</v>
      </c>
      <c r="B8" s="170">
        <v>1.960394</v>
      </c>
      <c r="C8" s="170">
        <v>1.25167</v>
      </c>
      <c r="D8" s="170">
        <v>0.09927944</v>
      </c>
      <c r="E8" s="170">
        <v>1.770156</v>
      </c>
      <c r="F8" s="170">
        <v>-1.633758</v>
      </c>
      <c r="G8" s="170">
        <v>3.131707</v>
      </c>
    </row>
    <row r="9" spans="1:7" ht="12.75">
      <c r="A9" s="169" t="s">
        <v>92</v>
      </c>
      <c r="B9" s="170">
        <v>-0.9479305</v>
      </c>
      <c r="C9" s="170">
        <v>-0.2282351</v>
      </c>
      <c r="D9" s="170">
        <v>-0.6040486</v>
      </c>
      <c r="E9" s="170">
        <v>-0.2977758</v>
      </c>
      <c r="F9" s="170">
        <v>-3.906707</v>
      </c>
      <c r="G9" s="170">
        <v>0.9375976</v>
      </c>
    </row>
    <row r="10" spans="1:7" ht="12.75">
      <c r="A10" s="169" t="s">
        <v>139</v>
      </c>
      <c r="B10" s="170">
        <v>-0.5798841</v>
      </c>
      <c r="C10" s="170">
        <v>-1.172676</v>
      </c>
      <c r="D10" s="170">
        <v>-0.1627009</v>
      </c>
      <c r="E10" s="170">
        <v>-0.8344195</v>
      </c>
      <c r="F10" s="170">
        <v>1.32025</v>
      </c>
      <c r="G10" s="170">
        <v>3.202739</v>
      </c>
    </row>
    <row r="11" spans="1:7" ht="12.75">
      <c r="A11" s="169" t="s">
        <v>96</v>
      </c>
      <c r="B11" s="170">
        <v>3.421774</v>
      </c>
      <c r="C11" s="170">
        <v>4.302698</v>
      </c>
      <c r="D11" s="170">
        <v>4.479076</v>
      </c>
      <c r="E11" s="170">
        <v>4.336279</v>
      </c>
      <c r="F11" s="170">
        <v>14.35564</v>
      </c>
      <c r="G11" s="170">
        <v>5.593699</v>
      </c>
    </row>
    <row r="12" spans="1:7" ht="12.75">
      <c r="A12" s="169" t="s">
        <v>98</v>
      </c>
      <c r="B12" s="170">
        <v>0.1213254</v>
      </c>
      <c r="C12" s="170">
        <v>0.2551659</v>
      </c>
      <c r="D12" s="170">
        <v>0.2242888</v>
      </c>
      <c r="E12" s="170">
        <v>0.2362212</v>
      </c>
      <c r="F12" s="170">
        <v>-0.2775513</v>
      </c>
      <c r="G12" s="170">
        <v>0.1151904</v>
      </c>
    </row>
    <row r="13" spans="1:7" ht="12.75">
      <c r="A13" s="169" t="s">
        <v>100</v>
      </c>
      <c r="B13" s="170">
        <v>0.3217891</v>
      </c>
      <c r="C13" s="170">
        <v>0.06738333</v>
      </c>
      <c r="D13" s="170">
        <v>0.06589295</v>
      </c>
      <c r="E13" s="170">
        <v>0.06005979</v>
      </c>
      <c r="F13" s="170">
        <v>0.06883392</v>
      </c>
      <c r="G13" s="170">
        <v>-0.1016476</v>
      </c>
    </row>
    <row r="14" spans="1:7" ht="12.75">
      <c r="A14" s="169" t="s">
        <v>102</v>
      </c>
      <c r="B14" s="170">
        <v>0.03598345</v>
      </c>
      <c r="C14" s="170">
        <v>0.01487381</v>
      </c>
      <c r="D14" s="170">
        <v>0.007715897</v>
      </c>
      <c r="E14" s="170">
        <v>0.111424</v>
      </c>
      <c r="F14" s="170">
        <v>0.3593823</v>
      </c>
      <c r="G14" s="170">
        <v>-0.1066395</v>
      </c>
    </row>
    <row r="15" spans="1:7" ht="12.75">
      <c r="A15" s="169" t="s">
        <v>104</v>
      </c>
      <c r="B15" s="170">
        <v>-0.3795254</v>
      </c>
      <c r="C15" s="170">
        <v>-0.08351393</v>
      </c>
      <c r="D15" s="170">
        <v>-0.05142222</v>
      </c>
      <c r="E15" s="170">
        <v>-0.04426927</v>
      </c>
      <c r="F15" s="170">
        <v>-0.2462278</v>
      </c>
      <c r="G15" s="170">
        <v>-0.1305809</v>
      </c>
    </row>
    <row r="16" spans="1:7" ht="12.75">
      <c r="A16" s="169" t="s">
        <v>106</v>
      </c>
      <c r="B16" s="170">
        <v>0.01514468</v>
      </c>
      <c r="C16" s="170">
        <v>-0.002736065</v>
      </c>
      <c r="D16" s="170">
        <v>0.0512141</v>
      </c>
      <c r="E16" s="170">
        <v>-0.04894235</v>
      </c>
      <c r="F16" s="170">
        <v>-0.02713599</v>
      </c>
      <c r="G16" s="170">
        <v>-0.06054133</v>
      </c>
    </row>
    <row r="17" spans="1:7" ht="12.75">
      <c r="A17" s="169" t="s">
        <v>140</v>
      </c>
      <c r="B17" s="170">
        <v>0.2070358</v>
      </c>
      <c r="C17" s="170">
        <v>0.1105879</v>
      </c>
      <c r="D17" s="170">
        <v>0.1425207</v>
      </c>
      <c r="E17" s="170">
        <v>0.1513478</v>
      </c>
      <c r="F17" s="170">
        <v>0.1301996</v>
      </c>
      <c r="G17" s="170">
        <v>-0.144469</v>
      </c>
    </row>
    <row r="18" spans="1:7" ht="12.75">
      <c r="A18" s="169" t="s">
        <v>141</v>
      </c>
      <c r="B18" s="170">
        <v>-0.004287395</v>
      </c>
      <c r="C18" s="170">
        <v>0.06413611</v>
      </c>
      <c r="D18" s="170">
        <v>0.02255047</v>
      </c>
      <c r="E18" s="170">
        <v>0.05522773</v>
      </c>
      <c r="F18" s="170">
        <v>-0.04289107</v>
      </c>
      <c r="G18" s="170">
        <v>-0.1760876</v>
      </c>
    </row>
    <row r="19" spans="1:7" ht="12.75">
      <c r="A19" s="169" t="s">
        <v>142</v>
      </c>
      <c r="B19" s="170">
        <v>-0.193503</v>
      </c>
      <c r="C19" s="170">
        <v>-0.1854452</v>
      </c>
      <c r="D19" s="170">
        <v>-0.1897633</v>
      </c>
      <c r="E19" s="170">
        <v>-0.1870456</v>
      </c>
      <c r="F19" s="170">
        <v>-0.1405731</v>
      </c>
      <c r="G19" s="170">
        <v>-0.1819181</v>
      </c>
    </row>
    <row r="20" spans="1:7" ht="12.75">
      <c r="A20" s="169" t="s">
        <v>114</v>
      </c>
      <c r="B20" s="170">
        <v>0.001516733</v>
      </c>
      <c r="C20" s="170">
        <v>0.001753858</v>
      </c>
      <c r="D20" s="170">
        <v>-0.001539205</v>
      </c>
      <c r="E20" s="170">
        <v>-0.0007487094</v>
      </c>
      <c r="F20" s="170">
        <v>-0.0008642548</v>
      </c>
      <c r="G20" s="170">
        <v>-0.002155483</v>
      </c>
    </row>
    <row r="21" spans="1:7" ht="12.75">
      <c r="A21" s="169" t="s">
        <v>143</v>
      </c>
      <c r="B21" s="170">
        <v>-1250.36</v>
      </c>
      <c r="C21" s="170">
        <v>-1035.598</v>
      </c>
      <c r="D21" s="170">
        <v>-1093.362</v>
      </c>
      <c r="E21" s="170">
        <v>-1152.673</v>
      </c>
      <c r="F21" s="170">
        <v>-1199.13</v>
      </c>
      <c r="G21" s="170">
        <v>-197.5214</v>
      </c>
    </row>
    <row r="22" spans="1:7" ht="12.75">
      <c r="A22" s="169" t="s">
        <v>144</v>
      </c>
      <c r="B22" s="170">
        <v>45.77645</v>
      </c>
      <c r="C22" s="170">
        <v>17.64996</v>
      </c>
      <c r="D22" s="170">
        <v>9.066236</v>
      </c>
      <c r="E22" s="170">
        <v>-12.66088</v>
      </c>
      <c r="F22" s="170">
        <v>-74.94336</v>
      </c>
      <c r="G22" s="170">
        <v>0</v>
      </c>
    </row>
    <row r="23" spans="1:7" ht="12.75">
      <c r="A23" s="169" t="s">
        <v>91</v>
      </c>
      <c r="B23" s="170">
        <v>4.149707</v>
      </c>
      <c r="C23" s="170">
        <v>1.224933</v>
      </c>
      <c r="D23" s="170">
        <v>2.015645</v>
      </c>
      <c r="E23" s="170">
        <v>2.194221</v>
      </c>
      <c r="F23" s="170">
        <v>9.079236</v>
      </c>
      <c r="G23" s="170">
        <v>-0.8080015</v>
      </c>
    </row>
    <row r="24" spans="1:7" ht="12.75">
      <c r="A24" s="169" t="s">
        <v>93</v>
      </c>
      <c r="B24" s="170">
        <v>1.054125</v>
      </c>
      <c r="C24" s="170">
        <v>2.553264</v>
      </c>
      <c r="D24" s="170">
        <v>0.7796733</v>
      </c>
      <c r="E24" s="170">
        <v>0.2667019</v>
      </c>
      <c r="F24" s="170">
        <v>0.8833116</v>
      </c>
      <c r="G24" s="170">
        <v>-1.136126</v>
      </c>
    </row>
    <row r="25" spans="1:7" ht="12.75">
      <c r="A25" s="169" t="s">
        <v>95</v>
      </c>
      <c r="B25" s="170">
        <v>-2.371588</v>
      </c>
      <c r="C25" s="170">
        <v>-2.324516</v>
      </c>
      <c r="D25" s="170">
        <v>-2.224668</v>
      </c>
      <c r="E25" s="170">
        <v>-2.080578</v>
      </c>
      <c r="F25" s="170">
        <v>-9.347769</v>
      </c>
      <c r="G25" s="170">
        <v>-0.4250923</v>
      </c>
    </row>
    <row r="26" spans="1:7" ht="12.75">
      <c r="A26" s="169" t="s">
        <v>97</v>
      </c>
      <c r="B26" s="170">
        <v>-0.4707408</v>
      </c>
      <c r="C26" s="170">
        <v>-0.1245224</v>
      </c>
      <c r="D26" s="170">
        <v>-0.01793699</v>
      </c>
      <c r="E26" s="170">
        <v>0.001000739</v>
      </c>
      <c r="F26" s="170">
        <v>1.574381</v>
      </c>
      <c r="G26" s="170">
        <v>0.1133689</v>
      </c>
    </row>
    <row r="27" spans="1:7" ht="12.75">
      <c r="A27" s="169" t="s">
        <v>99</v>
      </c>
      <c r="B27" s="170">
        <v>-0.1609684</v>
      </c>
      <c r="C27" s="170">
        <v>0.08792607</v>
      </c>
      <c r="D27" s="170">
        <v>0.08483617</v>
      </c>
      <c r="E27" s="170">
        <v>0.1326575</v>
      </c>
      <c r="F27" s="170">
        <v>0.47536</v>
      </c>
      <c r="G27" s="170">
        <v>-0.1517474</v>
      </c>
    </row>
    <row r="28" spans="1:7" ht="12.75">
      <c r="A28" s="169" t="s">
        <v>101</v>
      </c>
      <c r="B28" s="170">
        <v>0.09283332</v>
      </c>
      <c r="C28" s="170">
        <v>0.2376205</v>
      </c>
      <c r="D28" s="170">
        <v>0.1681261</v>
      </c>
      <c r="E28" s="170">
        <v>0.05150821</v>
      </c>
      <c r="F28" s="170">
        <v>-0.3073073</v>
      </c>
      <c r="G28" s="170">
        <v>-0.08148548</v>
      </c>
    </row>
    <row r="29" spans="1:7" ht="12.75">
      <c r="A29" s="169" t="s">
        <v>103</v>
      </c>
      <c r="B29" s="170">
        <v>0.4750278</v>
      </c>
      <c r="C29" s="170">
        <v>0.05253587</v>
      </c>
      <c r="D29" s="170">
        <v>0.01507782</v>
      </c>
      <c r="E29" s="170">
        <v>-0.03203159</v>
      </c>
      <c r="F29" s="170">
        <v>0.224338</v>
      </c>
      <c r="G29" s="170">
        <v>0.08618818</v>
      </c>
    </row>
    <row r="30" spans="1:7" ht="12.75">
      <c r="A30" s="169" t="s">
        <v>105</v>
      </c>
      <c r="B30" s="170">
        <v>-0.02427212</v>
      </c>
      <c r="C30" s="170">
        <v>-0.007810946</v>
      </c>
      <c r="D30" s="170">
        <v>-0.02621679</v>
      </c>
      <c r="E30" s="170">
        <v>0.04937316</v>
      </c>
      <c r="F30" s="170">
        <v>0.2986652</v>
      </c>
      <c r="G30" s="170">
        <v>0.04080524</v>
      </c>
    </row>
    <row r="31" spans="1:7" ht="12.75">
      <c r="A31" s="169" t="s">
        <v>107</v>
      </c>
      <c r="B31" s="170">
        <v>-0.07356298</v>
      </c>
      <c r="C31" s="170">
        <v>-0.04451742</v>
      </c>
      <c r="D31" s="170">
        <v>-0.07128574</v>
      </c>
      <c r="E31" s="170">
        <v>-0.07592029</v>
      </c>
      <c r="F31" s="170">
        <v>-0.02902397</v>
      </c>
      <c r="G31" s="170">
        <v>0.001644602</v>
      </c>
    </row>
    <row r="32" spans="1:7" ht="12.75">
      <c r="A32" s="169" t="s">
        <v>109</v>
      </c>
      <c r="B32" s="170">
        <v>0.006204372</v>
      </c>
      <c r="C32" s="170">
        <v>-0.04750321</v>
      </c>
      <c r="D32" s="170">
        <v>0.005891083</v>
      </c>
      <c r="E32" s="170">
        <v>-0.0626945</v>
      </c>
      <c r="F32" s="170">
        <v>0.03391461</v>
      </c>
      <c r="G32" s="170">
        <v>0.01959031</v>
      </c>
    </row>
    <row r="33" spans="1:7" ht="12.75">
      <c r="A33" s="169" t="s">
        <v>111</v>
      </c>
      <c r="B33" s="170">
        <v>0.2195254</v>
      </c>
      <c r="C33" s="170">
        <v>0.1592078</v>
      </c>
      <c r="D33" s="170">
        <v>0.1753574</v>
      </c>
      <c r="E33" s="170">
        <v>0.1859481</v>
      </c>
      <c r="F33" s="170">
        <v>0.1442843</v>
      </c>
      <c r="G33" s="170">
        <v>0.02768114</v>
      </c>
    </row>
    <row r="34" spans="1:7" ht="12.75">
      <c r="A34" s="169" t="s">
        <v>113</v>
      </c>
      <c r="B34" s="170">
        <v>-0.01009106</v>
      </c>
      <c r="C34" s="170">
        <v>-0.004030884</v>
      </c>
      <c r="D34" s="170">
        <v>0.001966825</v>
      </c>
      <c r="E34" s="170">
        <v>0.004278227</v>
      </c>
      <c r="F34" s="170">
        <v>-0.01887036</v>
      </c>
      <c r="G34" s="170">
        <v>-0.003503703</v>
      </c>
    </row>
    <row r="35" spans="1:7" ht="12.75">
      <c r="A35" s="169" t="s">
        <v>115</v>
      </c>
      <c r="B35" s="170">
        <v>-0.001248638</v>
      </c>
      <c r="C35" s="170">
        <v>-0.001712722</v>
      </c>
      <c r="D35" s="170">
        <v>-0.004125987</v>
      </c>
      <c r="E35" s="170">
        <v>-0.003666205</v>
      </c>
      <c r="F35" s="170">
        <v>0.002274816</v>
      </c>
      <c r="G35" s="170">
        <v>2.942695E-05</v>
      </c>
    </row>
    <row r="36" spans="1:6" ht="12.75">
      <c r="A36" s="169" t="s">
        <v>145</v>
      </c>
      <c r="B36" s="170">
        <v>21.04492</v>
      </c>
      <c r="C36" s="170">
        <v>21.04492</v>
      </c>
      <c r="D36" s="170">
        <v>21.05103</v>
      </c>
      <c r="E36" s="170">
        <v>21.05103</v>
      </c>
      <c r="F36" s="170">
        <v>21.06018</v>
      </c>
    </row>
    <row r="37" spans="1:6" ht="12.75">
      <c r="A37" s="169" t="s">
        <v>146</v>
      </c>
      <c r="B37" s="170">
        <v>-0.04933675</v>
      </c>
      <c r="C37" s="170">
        <v>0.05442302</v>
      </c>
      <c r="D37" s="170">
        <v>0.1190186</v>
      </c>
      <c r="E37" s="170">
        <v>0.1647949</v>
      </c>
      <c r="F37" s="170">
        <v>0.1937866</v>
      </c>
    </row>
    <row r="38" spans="1:7" ht="12.75">
      <c r="A38" s="169" t="s">
        <v>147</v>
      </c>
      <c r="B38" s="170">
        <v>0.0001740257</v>
      </c>
      <c r="C38" s="170">
        <v>0.00054951</v>
      </c>
      <c r="D38" s="170">
        <v>0.0002830637</v>
      </c>
      <c r="E38" s="170">
        <v>0.0004741058</v>
      </c>
      <c r="F38" s="170">
        <v>-2.59109E-05</v>
      </c>
      <c r="G38" s="170">
        <v>0.0001625172</v>
      </c>
    </row>
    <row r="39" spans="1:7" ht="12.75">
      <c r="A39" s="169" t="s">
        <v>148</v>
      </c>
      <c r="B39" s="170">
        <v>0.002124815</v>
      </c>
      <c r="C39" s="170">
        <v>0.001759546</v>
      </c>
      <c r="D39" s="170">
        <v>0.00185846</v>
      </c>
      <c r="E39" s="170">
        <v>0.001960144</v>
      </c>
      <c r="F39" s="170">
        <v>0.002038328</v>
      </c>
      <c r="G39" s="170">
        <v>0.0009617963</v>
      </c>
    </row>
    <row r="40" spans="2:5" ht="12.75">
      <c r="B40" s="169" t="s">
        <v>149</v>
      </c>
      <c r="C40" s="169">
        <v>0.003757</v>
      </c>
      <c r="D40" s="169" t="s">
        <v>150</v>
      </c>
      <c r="E40" s="169">
        <v>3.116543</v>
      </c>
    </row>
    <row r="42" ht="12.75">
      <c r="A42" s="169" t="s">
        <v>151</v>
      </c>
    </row>
    <row r="50" spans="1:7" ht="12.75">
      <c r="A50" s="169" t="s">
        <v>152</v>
      </c>
      <c r="B50" s="169">
        <f>-0.017/(B7*B7+B22*B22)*(B21*B22+B6*B7)</f>
        <v>0.00017402570046411926</v>
      </c>
      <c r="C50" s="169">
        <f>-0.017/(C7*C7+C22*C22)*(C21*C22+C6*C7)</f>
        <v>0.0005495100729171758</v>
      </c>
      <c r="D50" s="169">
        <f>-0.017/(D7*D7+D22*D22)*(D21*D22+D6*D7)</f>
        <v>0.00028306365257852557</v>
      </c>
      <c r="E50" s="169">
        <f>-0.017/(E7*E7+E22*E22)*(E21*E22+E6*E7)</f>
        <v>0.000474105804747954</v>
      </c>
      <c r="F50" s="169">
        <f>-0.017/(F7*F7+F22*F22)*(F21*F22+F6*F7)</f>
        <v>-2.5910890130044168E-05</v>
      </c>
      <c r="G50" s="169">
        <f>(B50*B$4+C50*C$4+D50*D$4+E50*E$4+F50*F$4)/SUM(B$4:F$4)</f>
        <v>0.0003356846799131145</v>
      </c>
    </row>
    <row r="51" spans="1:7" ht="12.75">
      <c r="A51" s="169" t="s">
        <v>153</v>
      </c>
      <c r="B51" s="169">
        <f>-0.017/(B7*B7+B22*B22)*(B21*B7-B6*B22)</f>
        <v>0.002124815372122399</v>
      </c>
      <c r="C51" s="169">
        <f>-0.017/(C7*C7+C22*C22)*(C21*C7-C6*C22)</f>
        <v>0.0017595467169193415</v>
      </c>
      <c r="D51" s="169">
        <f>-0.017/(D7*D7+D22*D22)*(D21*D7-D6*D22)</f>
        <v>0.0018584587678122703</v>
      </c>
      <c r="E51" s="169">
        <f>-0.017/(E7*E7+E22*E22)*(E21*E7-E6*E22)</f>
        <v>0.001960144359670122</v>
      </c>
      <c r="F51" s="169">
        <f>-0.017/(F7*F7+F22*F22)*(F21*F7-F6*F22)</f>
        <v>0.002038326815083307</v>
      </c>
      <c r="G51" s="169">
        <f>(B51*B$4+C51*C$4+D51*D$4+E51*E$4+F51*F$4)/SUM(B$4:F$4)</f>
        <v>0.0019214642417449686</v>
      </c>
    </row>
    <row r="58" ht="12.75">
      <c r="A58" s="169" t="s">
        <v>155</v>
      </c>
    </row>
    <row r="60" spans="2:6" ht="12.75">
      <c r="B60" s="169" t="s">
        <v>83</v>
      </c>
      <c r="C60" s="169" t="s">
        <v>84</v>
      </c>
      <c r="D60" s="169" t="s">
        <v>85</v>
      </c>
      <c r="E60" s="169" t="s">
        <v>86</v>
      </c>
      <c r="F60" s="169" t="s">
        <v>87</v>
      </c>
    </row>
    <row r="61" spans="1:6" ht="12.75">
      <c r="A61" s="169" t="s">
        <v>157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160</v>
      </c>
      <c r="B62" s="169">
        <f>B7+(2/0.017)*(B8*B50-B23*B51)</f>
        <v>9999.00279973125</v>
      </c>
      <c r="C62" s="169">
        <f>C7+(2/0.017)*(C8*C50-C23*C51)</f>
        <v>9999.827350404044</v>
      </c>
      <c r="D62" s="169">
        <f>D7+(2/0.017)*(D8*D50-D23*D51)</f>
        <v>9999.562601091513</v>
      </c>
      <c r="E62" s="169">
        <f>E7+(2/0.017)*(E8*E50-E23*E51)</f>
        <v>9999.592735449163</v>
      </c>
      <c r="F62" s="169">
        <f>F7+(2/0.017)*(F8*F50-F23*F51)</f>
        <v>9997.827750814678</v>
      </c>
    </row>
    <row r="63" spans="1:6" ht="12.75">
      <c r="A63" s="169" t="s">
        <v>161</v>
      </c>
      <c r="B63" s="169">
        <f>B8+(3/0.017)*(B9*B50-B24*B51)</f>
        <v>1.5360201282248835</v>
      </c>
      <c r="C63" s="169">
        <f>C8+(3/0.017)*(C9*C50-C24*C51)</f>
        <v>0.436727980869717</v>
      </c>
      <c r="D63" s="169">
        <f>D8+(3/0.017)*(D9*D50-D24*D51)</f>
        <v>-0.18659848061148315</v>
      </c>
      <c r="E63" s="169">
        <f>E8+(3/0.017)*(E9*E50-E24*E51)</f>
        <v>1.6529880952426288</v>
      </c>
      <c r="F63" s="169">
        <f>F8+(3/0.017)*(F9*F50-F24*F51)</f>
        <v>-1.9336259055012115</v>
      </c>
    </row>
    <row r="64" spans="1:6" ht="12.75">
      <c r="A64" s="169" t="s">
        <v>162</v>
      </c>
      <c r="B64" s="169">
        <f>B9+(4/0.017)*(B10*B50-B25*B51)</f>
        <v>0.21401582989423784</v>
      </c>
      <c r="C64" s="169">
        <f>C9+(4/0.017)*(C10*C50-C25*C51)</f>
        <v>0.58251718751959</v>
      </c>
      <c r="D64" s="169">
        <f>D9+(4/0.017)*(D10*D50-D25*D51)</f>
        <v>0.35792764447989966</v>
      </c>
      <c r="E64" s="169">
        <f>E9+(4/0.017)*(E10*E50-E25*E51)</f>
        <v>0.5687254007079665</v>
      </c>
      <c r="F64" s="169">
        <f>F9+(4/0.017)*(F10*F50-F25*F51)</f>
        <v>0.5684928496965362</v>
      </c>
    </row>
    <row r="65" spans="1:6" ht="12.75">
      <c r="A65" s="169" t="s">
        <v>163</v>
      </c>
      <c r="B65" s="169">
        <f>B10+(5/0.017)*(B11*B50-B26*B51)</f>
        <v>-0.11055648079261565</v>
      </c>
      <c r="C65" s="169">
        <f>C10+(5/0.017)*(C11*C50-C26*C51)</f>
        <v>-0.41282927299308725</v>
      </c>
      <c r="D65" s="169">
        <f>D10+(5/0.017)*(D11*D50-D26*D51)</f>
        <v>0.220004620314845</v>
      </c>
      <c r="E65" s="169">
        <f>E10+(5/0.017)*(E11*E50-E26*E51)</f>
        <v>-0.23033319058814672</v>
      </c>
      <c r="F65" s="169">
        <f>F10+(5/0.017)*(F11*F50-F26*F51)</f>
        <v>0.26699399404584145</v>
      </c>
    </row>
    <row r="66" spans="1:6" ht="12.75">
      <c r="A66" s="169" t="s">
        <v>164</v>
      </c>
      <c r="B66" s="169">
        <f>B11+(6/0.017)*(B12*B50-B27*B51)</f>
        <v>3.5499417182817776</v>
      </c>
      <c r="C66" s="169">
        <f>C11+(6/0.017)*(C12*C50-C27*C51)</f>
        <v>4.29758254276995</v>
      </c>
      <c r="D66" s="169">
        <f>D11+(6/0.017)*(D12*D50-D27*D51)</f>
        <v>4.4458372292928265</v>
      </c>
      <c r="E66" s="169">
        <f>E11+(6/0.017)*(E12*E50-E27*E51)</f>
        <v>4.28403170296409</v>
      </c>
      <c r="F66" s="169">
        <f>F11+(6/0.017)*(F12*F50-F27*F51)</f>
        <v>14.016199729325322</v>
      </c>
    </row>
    <row r="67" spans="1:6" ht="12.75">
      <c r="A67" s="169" t="s">
        <v>165</v>
      </c>
      <c r="B67" s="169">
        <f>B12+(7/0.017)*(B13*B50-B28*B51)</f>
        <v>0.06316195041390739</v>
      </c>
      <c r="C67" s="169">
        <f>C12+(7/0.017)*(C13*C50-C28*C51)</f>
        <v>0.0982520256198699</v>
      </c>
      <c r="D67" s="169">
        <f>D12+(7/0.017)*(D13*D50-D28*D51)</f>
        <v>0.10331087772009657</v>
      </c>
      <c r="E67" s="169">
        <f>E12+(7/0.017)*(E13*E50-E28*E51)</f>
        <v>0.20637285731406896</v>
      </c>
      <c r="F67" s="169">
        <f>F12+(7/0.017)*(F13*F50-F28*F51)</f>
        <v>-0.020359292149554675</v>
      </c>
    </row>
    <row r="68" spans="1:6" ht="12.75">
      <c r="A68" s="169" t="s">
        <v>166</v>
      </c>
      <c r="B68" s="169">
        <f>B13+(8/0.017)*(B14*B50-B29*B51)</f>
        <v>-0.15025058307487937</v>
      </c>
      <c r="C68" s="169">
        <f>C13+(8/0.017)*(C14*C50-C29*C51)</f>
        <v>0.027728737453484663</v>
      </c>
      <c r="D68" s="169">
        <f>D13+(8/0.017)*(D14*D50-D29*D51)</f>
        <v>0.05373416562787976</v>
      </c>
      <c r="E68" s="169">
        <f>E13+(8/0.017)*(E14*E50-E29*E51)</f>
        <v>0.11446605148611855</v>
      </c>
      <c r="F68" s="169">
        <f>F13+(8/0.017)*(F14*F50-F29*F51)</f>
        <v>-0.1507359982739489</v>
      </c>
    </row>
    <row r="69" spans="1:6" ht="12.75">
      <c r="A69" s="169" t="s">
        <v>167</v>
      </c>
      <c r="B69" s="169">
        <f>B14+(9/0.017)*(B15*B50-B30*B51)</f>
        <v>0.028321061823510015</v>
      </c>
      <c r="C69" s="169">
        <f>C14+(9/0.017)*(C15*C50-C30*C51)</f>
        <v>-0.002145730727181815</v>
      </c>
      <c r="D69" s="169">
        <f>D14+(9/0.017)*(D15*D50-D30*D51)</f>
        <v>0.025804341494262875</v>
      </c>
      <c r="E69" s="169">
        <f>E14+(9/0.017)*(E15*E50-E30*E51)</f>
        <v>0.04907684995597621</v>
      </c>
      <c r="F69" s="169">
        <f>F14+(9/0.017)*(F15*F50-F30*F51)</f>
        <v>0.04046608001322899</v>
      </c>
    </row>
    <row r="70" spans="1:6" ht="12.75">
      <c r="A70" s="169" t="s">
        <v>168</v>
      </c>
      <c r="B70" s="169">
        <f>B15+(10/0.017)*(B16*B50-B31*B51)</f>
        <v>-0.28602933278327203</v>
      </c>
      <c r="C70" s="169">
        <f>C15+(10/0.017)*(C16*C50-C31*C51)</f>
        <v>-0.03832158592408041</v>
      </c>
      <c r="D70" s="169">
        <f>D15+(10/0.017)*(D16*D50-D31*D51)</f>
        <v>0.03503569690147514</v>
      </c>
      <c r="E70" s="169">
        <f>E15+(10/0.017)*(E16*E50-E31*E51)</f>
        <v>0.02961948058530231</v>
      </c>
      <c r="F70" s="169">
        <f>F15+(10/0.017)*(F16*F50-F31*F51)</f>
        <v>-0.21101400353727445</v>
      </c>
    </row>
    <row r="71" spans="1:6" ht="12.75">
      <c r="A71" s="169" t="s">
        <v>169</v>
      </c>
      <c r="B71" s="169">
        <f>B16+(11/0.017)*(B17*B50-B32*B51)</f>
        <v>0.029927648016354037</v>
      </c>
      <c r="C71" s="169">
        <f>C16+(11/0.017)*(C17*C50-C32*C51)</f>
        <v>0.0906689999473683</v>
      </c>
      <c r="D71" s="169">
        <f>D16+(11/0.017)*(D17*D50-D32*D51)</f>
        <v>0.07023380856615724</v>
      </c>
      <c r="E71" s="169">
        <f>E16+(11/0.017)*(E17*E50-E32*E51)</f>
        <v>0.07700450598852232</v>
      </c>
      <c r="F71" s="169">
        <f>F16+(11/0.017)*(F17*F50-F32*F51)</f>
        <v>-0.0740494671578441</v>
      </c>
    </row>
    <row r="72" spans="1:6" ht="12.75">
      <c r="A72" s="169" t="s">
        <v>170</v>
      </c>
      <c r="B72" s="169">
        <f>B17+(12/0.017)*(B18*B50-B33*B51)</f>
        <v>-0.12275036099484227</v>
      </c>
      <c r="C72" s="169">
        <f>C17+(12/0.017)*(C18*C50-C33*C51)</f>
        <v>-0.0622757164578074</v>
      </c>
      <c r="D72" s="169">
        <f>D17+(12/0.017)*(D18*D50-D33*D51)</f>
        <v>-0.08301667350014186</v>
      </c>
      <c r="E72" s="169">
        <f>E17+(12/0.017)*(E18*E50-E33*E51)</f>
        <v>-0.08745314025669865</v>
      </c>
      <c r="F72" s="169">
        <f>F17+(12/0.017)*(F18*F50-F33*F51)</f>
        <v>-0.07661490250578423</v>
      </c>
    </row>
    <row r="73" spans="1:6" ht="12.75">
      <c r="A73" s="169" t="s">
        <v>171</v>
      </c>
      <c r="B73" s="169">
        <f>B18+(13/0.017)*(B19*B50-B34*B51)</f>
        <v>-0.013641931717805127</v>
      </c>
      <c r="C73" s="169">
        <f>C18+(13/0.017)*(C19*C50-C34*C51)</f>
        <v>-0.008366783920796941</v>
      </c>
      <c r="D73" s="169">
        <f>D18+(13/0.017)*(D19*D50-D34*D51)</f>
        <v>-0.021320978697743503</v>
      </c>
      <c r="E73" s="169">
        <f>E18+(13/0.017)*(E19*E50-E34*E51)</f>
        <v>-0.018998712004001772</v>
      </c>
      <c r="F73" s="169">
        <f>F18+(13/0.017)*(F19*F50-F34*F51)</f>
        <v>-0.010692107981235488</v>
      </c>
    </row>
    <row r="74" spans="1:6" ht="12.75">
      <c r="A74" s="169" t="s">
        <v>172</v>
      </c>
      <c r="B74" s="169">
        <f>B19+(14/0.017)*(B20*B50-B35*B51)</f>
        <v>-0.19110070233229323</v>
      </c>
      <c r="C74" s="169">
        <f>C19+(14/0.017)*(C20*C50-C35*C51)</f>
        <v>-0.18216971305094903</v>
      </c>
      <c r="D74" s="169">
        <f>D19+(14/0.017)*(D20*D50-D35*D51)</f>
        <v>-0.18380730163686632</v>
      </c>
      <c r="E74" s="169">
        <f>E19+(14/0.017)*(E20*E50-E35*E51)</f>
        <v>-0.18141980411097114</v>
      </c>
      <c r="F74" s="169">
        <f>F19+(14/0.017)*(F20*F50-F35*F51)</f>
        <v>-0.1443732145749522</v>
      </c>
    </row>
    <row r="75" spans="1:6" ht="12.75">
      <c r="A75" s="169" t="s">
        <v>173</v>
      </c>
      <c r="B75" s="170">
        <f>B20</f>
        <v>0.001516733</v>
      </c>
      <c r="C75" s="170">
        <f>C20</f>
        <v>0.001753858</v>
      </c>
      <c r="D75" s="170">
        <f>D20</f>
        <v>-0.001539205</v>
      </c>
      <c r="E75" s="170">
        <f>E20</f>
        <v>-0.0007487094</v>
      </c>
      <c r="F75" s="170">
        <f>F20</f>
        <v>-0.0008642548</v>
      </c>
    </row>
    <row r="78" ht="12.75">
      <c r="A78" s="169" t="s">
        <v>155</v>
      </c>
    </row>
    <row r="80" spans="2:6" ht="12.75">
      <c r="B80" s="169" t="s">
        <v>83</v>
      </c>
      <c r="C80" s="169" t="s">
        <v>84</v>
      </c>
      <c r="D80" s="169" t="s">
        <v>85</v>
      </c>
      <c r="E80" s="169" t="s">
        <v>86</v>
      </c>
      <c r="F80" s="169" t="s">
        <v>87</v>
      </c>
    </row>
    <row r="81" spans="1:6" ht="12.75">
      <c r="A81" s="169" t="s">
        <v>174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175</v>
      </c>
      <c r="B82" s="169">
        <f>B22+(2/0.017)*(B8*B51+B23*B50)</f>
        <v>46.351465408707334</v>
      </c>
      <c r="C82" s="169">
        <f>C22+(2/0.017)*(C8*C51+C23*C50)</f>
        <v>17.988252336625305</v>
      </c>
      <c r="D82" s="169">
        <f>D22+(2/0.017)*(D8*D51+D23*D50)</f>
        <v>9.155066891968604</v>
      </c>
      <c r="E82" s="169">
        <f>E22+(2/0.017)*(E8*E51+E23*E50)</f>
        <v>-12.13028538680752</v>
      </c>
      <c r="F82" s="169">
        <f>F22+(2/0.017)*(F8*F51+F23*F50)</f>
        <v>-75.36281692084913</v>
      </c>
    </row>
    <row r="83" spans="1:6" ht="12.75">
      <c r="A83" s="169" t="s">
        <v>176</v>
      </c>
      <c r="B83" s="169">
        <f>B23+(3/0.017)*(B9*B51+B24*B50)</f>
        <v>3.826636566482012</v>
      </c>
      <c r="C83" s="169">
        <f>C23+(3/0.017)*(C9*C51+C24*C50)</f>
        <v>1.4016601704575369</v>
      </c>
      <c r="D83" s="169">
        <f>D23+(3/0.017)*(D9*D51+D24*D50)</f>
        <v>1.8564857803402164</v>
      </c>
      <c r="E83" s="169">
        <f>E23+(3/0.017)*(E9*E51+E24*E50)</f>
        <v>2.113531828960774</v>
      </c>
      <c r="F83" s="169">
        <f>F23+(3/0.017)*(F9*F51+F24*F50)</f>
        <v>7.669936054130849</v>
      </c>
    </row>
    <row r="84" spans="1:6" ht="12.75">
      <c r="A84" s="169" t="s">
        <v>177</v>
      </c>
      <c r="B84" s="169">
        <f>B24+(4/0.017)*(B10*B51+B25*B50)</f>
        <v>0.6670981970254912</v>
      </c>
      <c r="C84" s="169">
        <f>C24+(4/0.017)*(C10*C51+C25*C50)</f>
        <v>1.767211491184177</v>
      </c>
      <c r="D84" s="169">
        <f>D24+(4/0.017)*(D10*D51+D25*D50)</f>
        <v>0.5603566967081152</v>
      </c>
      <c r="E84" s="169">
        <f>E24+(4/0.017)*(E10*E51+E25*E50)</f>
        <v>-0.3502385196599181</v>
      </c>
      <c r="F84" s="169">
        <f>F24+(4/0.017)*(F10*F51+F25*F50)</f>
        <v>1.5735021866197103</v>
      </c>
    </row>
    <row r="85" spans="1:6" ht="12.75">
      <c r="A85" s="169" t="s">
        <v>178</v>
      </c>
      <c r="B85" s="169">
        <f>B25+(5/0.017)*(B11*B51+B26*B50)</f>
        <v>-0.25725947127302673</v>
      </c>
      <c r="C85" s="169">
        <f>C25+(5/0.017)*(C11*C51+C26*C50)</f>
        <v>-0.11793605097305981</v>
      </c>
      <c r="D85" s="169">
        <f>D25+(5/0.017)*(D11*D51+D26*D50)</f>
        <v>0.2221263394093671</v>
      </c>
      <c r="E85" s="169">
        <f>E25+(5/0.017)*(E11*E51+E26*E50)</f>
        <v>0.4194829646985103</v>
      </c>
      <c r="F85" s="169">
        <f>F25+(5/0.017)*(F11*F51+F26*F50)</f>
        <v>-0.7534477215974427</v>
      </c>
    </row>
    <row r="86" spans="1:6" ht="12.75">
      <c r="A86" s="169" t="s">
        <v>179</v>
      </c>
      <c r="B86" s="169">
        <f>B26+(6/0.017)*(B12*B51+B27*B50)</f>
        <v>-0.38964146951071404</v>
      </c>
      <c r="C86" s="169">
        <f>C26+(6/0.017)*(C12*C51+C27*C50)</f>
        <v>0.05099262920651401</v>
      </c>
      <c r="D86" s="169">
        <f>D26+(6/0.017)*(D12*D51+D27*D50)</f>
        <v>0.13765554754108195</v>
      </c>
      <c r="E86" s="169">
        <f>E26+(6/0.017)*(E12*E51+E27*E50)</f>
        <v>0.1866200367439504</v>
      </c>
      <c r="F86" s="169">
        <f>F26+(6/0.017)*(F12*F51+F27*F50)</f>
        <v>1.3703607912646651</v>
      </c>
    </row>
    <row r="87" spans="1:6" ht="12.75">
      <c r="A87" s="169" t="s">
        <v>180</v>
      </c>
      <c r="B87" s="169">
        <f>B27+(7/0.017)*(B13*B51+B28*B50)</f>
        <v>0.1272248158003465</v>
      </c>
      <c r="C87" s="169">
        <f>C27+(7/0.017)*(C13*C51+C28*C50)</f>
        <v>0.19051270691220343</v>
      </c>
      <c r="D87" s="169">
        <f>D27+(7/0.017)*(D13*D51+D28*D50)</f>
        <v>0.15485664237471095</v>
      </c>
      <c r="E87" s="169">
        <f>E27+(7/0.017)*(E13*E51+E28*E50)</f>
        <v>0.19118828822073766</v>
      </c>
      <c r="F87" s="169">
        <f>F27+(7/0.017)*(F13*F51+F28*F50)</f>
        <v>0.536411789074607</v>
      </c>
    </row>
    <row r="88" spans="1:6" ht="12.75">
      <c r="A88" s="169" t="s">
        <v>181</v>
      </c>
      <c r="B88" s="169">
        <f>B28+(8/0.017)*(B14*B51+B29*B50)</f>
        <v>0.1677157827467893</v>
      </c>
      <c r="C88" s="169">
        <f>C28+(8/0.017)*(C14*C51+C29*C50)</f>
        <v>0.26352174861555266</v>
      </c>
      <c r="D88" s="169">
        <f>D28+(8/0.017)*(D14*D51+D29*D50)</f>
        <v>0.17688264552155666</v>
      </c>
      <c r="E88" s="169">
        <f>E28+(8/0.017)*(E14*E51+E29*E50)</f>
        <v>0.14714150994238923</v>
      </c>
      <c r="F88" s="169">
        <f>F28+(8/0.017)*(F14*F51+F29*F50)</f>
        <v>0.034681303146503306</v>
      </c>
    </row>
    <row r="89" spans="1:6" ht="12.75">
      <c r="A89" s="169" t="s">
        <v>182</v>
      </c>
      <c r="B89" s="169">
        <f>B29+(9/0.017)*(B15*B51+B30*B50)</f>
        <v>0.045862600562302236</v>
      </c>
      <c r="C89" s="169">
        <f>C29+(9/0.017)*(C15*C51+C30*C50)</f>
        <v>-0.02753175904064084</v>
      </c>
      <c r="D89" s="169">
        <f>D29+(9/0.017)*(D15*D51+D30*D50)</f>
        <v>-0.03944476021181769</v>
      </c>
      <c r="E89" s="169">
        <f>E29+(9/0.017)*(E15*E51+E30*E50)</f>
        <v>-0.06557832666365754</v>
      </c>
      <c r="F89" s="169">
        <f>F29+(9/0.017)*(F15*F51+F30*F50)</f>
        <v>-0.04546686334567848</v>
      </c>
    </row>
    <row r="90" spans="1:6" ht="12.75">
      <c r="A90" s="169" t="s">
        <v>183</v>
      </c>
      <c r="B90" s="169">
        <f>B30+(10/0.017)*(B16*B51+B31*B50)</f>
        <v>-0.012873414266384322</v>
      </c>
      <c r="C90" s="169">
        <f>C30+(10/0.017)*(C16*C51+C31*C50)</f>
        <v>-0.025032713587242624</v>
      </c>
      <c r="D90" s="169">
        <f>D30+(10/0.017)*(D16*D51+D31*D50)</f>
        <v>0.01790138131732429</v>
      </c>
      <c r="E90" s="169">
        <f>E30+(10/0.017)*(E16*E51+E31*E50)</f>
        <v>-0.02823173499332296</v>
      </c>
      <c r="F90" s="169">
        <f>F30+(10/0.017)*(F16*F51+F31*F50)</f>
        <v>0.2665710946041031</v>
      </c>
    </row>
    <row r="91" spans="1:6" ht="12.75">
      <c r="A91" s="169" t="s">
        <v>184</v>
      </c>
      <c r="B91" s="169">
        <f>B31+(11/0.017)*(B17*B51+B32*B50)</f>
        <v>0.21178515391952252</v>
      </c>
      <c r="C91" s="169">
        <f>C31+(11/0.017)*(C17*C51+C32*C50)</f>
        <v>0.06449975199036173</v>
      </c>
      <c r="D91" s="169">
        <f>D31+(11/0.017)*(D17*D51+D32*D50)</f>
        <v>0.10117898681147176</v>
      </c>
      <c r="E91" s="169">
        <f>E31+(11/0.017)*(E17*E51+E32*E50)</f>
        <v>0.0968054047982248</v>
      </c>
      <c r="F91" s="169">
        <f>F31+(11/0.017)*(F17*F51+F32*F50)</f>
        <v>0.14212993357974582</v>
      </c>
    </row>
    <row r="92" spans="1:6" ht="12.75">
      <c r="A92" s="169" t="s">
        <v>185</v>
      </c>
      <c r="B92" s="169">
        <f>B32+(12/0.017)*(B18*B51+B33*B50)</f>
        <v>0.02674070520162724</v>
      </c>
      <c r="C92" s="169">
        <f>C32+(12/0.017)*(C18*C51+C33*C50)</f>
        <v>0.09391098169891357</v>
      </c>
      <c r="D92" s="169">
        <f>D32+(12/0.017)*(D18*D51+D33*D50)</f>
        <v>0.07051208876973726</v>
      </c>
      <c r="E92" s="169">
        <f>E32+(12/0.017)*(E18*E51+E33*E50)</f>
        <v>0.07595025085793229</v>
      </c>
      <c r="F92" s="169">
        <f>F32+(12/0.017)*(F18*F51+F33*F50)</f>
        <v>-0.03043683900240389</v>
      </c>
    </row>
    <row r="93" spans="1:6" ht="12.75">
      <c r="A93" s="169" t="s">
        <v>186</v>
      </c>
      <c r="B93" s="169">
        <f>B33+(13/0.017)*(B19*B51+B34*B50)</f>
        <v>-0.09623255797514338</v>
      </c>
      <c r="C93" s="169">
        <f>C33+(13/0.017)*(C19*C51+C34*C50)</f>
        <v>-0.09200917379174983</v>
      </c>
      <c r="D93" s="169">
        <f>D33+(13/0.017)*(D19*D51+D34*D50)</f>
        <v>-0.09390359507832918</v>
      </c>
      <c r="E93" s="169">
        <f>E33+(13/0.017)*(E19*E51+E34*E50)</f>
        <v>-0.09286981721311738</v>
      </c>
      <c r="F93" s="169">
        <f>F33+(13/0.017)*(F19*F51+F34*F50)</f>
        <v>-0.07445597223536862</v>
      </c>
    </row>
    <row r="94" spans="1:6" ht="12.75">
      <c r="A94" s="169" t="s">
        <v>187</v>
      </c>
      <c r="B94" s="169">
        <f>B34+(14/0.017)*(B20*B51+B35*B50)</f>
        <v>-0.007615956771928891</v>
      </c>
      <c r="C94" s="169">
        <f>C34+(14/0.017)*(C20*C51+C35*C50)</f>
        <v>-0.0022645475690410474</v>
      </c>
      <c r="D94" s="169">
        <f>D34+(14/0.017)*(D20*D51+D35*D50)</f>
        <v>-0.0013507352175239989</v>
      </c>
      <c r="E94" s="169">
        <f>E34+(14/0.017)*(E20*E51+E35*E50)</f>
        <v>0.0016381995817216686</v>
      </c>
      <c r="F94" s="169">
        <f>F34+(14/0.017)*(F20*F51+F35*F50)</f>
        <v>-0.020369658081108903</v>
      </c>
    </row>
    <row r="95" spans="1:6" ht="12.75">
      <c r="A95" s="169" t="s">
        <v>188</v>
      </c>
      <c r="B95" s="170">
        <f>B35</f>
        <v>-0.001248638</v>
      </c>
      <c r="C95" s="170">
        <f>C35</f>
        <v>-0.001712722</v>
      </c>
      <c r="D95" s="170">
        <f>D35</f>
        <v>-0.004125987</v>
      </c>
      <c r="E95" s="170">
        <f>E35</f>
        <v>-0.003666205</v>
      </c>
      <c r="F95" s="170">
        <f>F35</f>
        <v>0.002274816</v>
      </c>
    </row>
    <row r="98" ht="12.75">
      <c r="A98" s="169" t="s">
        <v>156</v>
      </c>
    </row>
    <row r="100" spans="2:11" ht="12.75">
      <c r="B100" s="169" t="s">
        <v>83</v>
      </c>
      <c r="C100" s="169" t="s">
        <v>84</v>
      </c>
      <c r="D100" s="169" t="s">
        <v>85</v>
      </c>
      <c r="E100" s="169" t="s">
        <v>86</v>
      </c>
      <c r="F100" s="169" t="s">
        <v>87</v>
      </c>
      <c r="G100" s="169" t="s">
        <v>158</v>
      </c>
      <c r="H100" s="169" t="s">
        <v>159</v>
      </c>
      <c r="I100" s="169" t="s">
        <v>154</v>
      </c>
      <c r="K100" s="169" t="s">
        <v>189</v>
      </c>
    </row>
    <row r="101" spans="1:9" ht="12.75">
      <c r="A101" s="169" t="s">
        <v>157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160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161</v>
      </c>
      <c r="B103" s="169">
        <f>B63*10000/B62</f>
        <v>1.5361733154691868</v>
      </c>
      <c r="C103" s="169">
        <f>C63*10000/C62</f>
        <v>0.43673552109084257</v>
      </c>
      <c r="D103" s="169">
        <f>D63*10000/D62</f>
        <v>-0.18660664276566938</v>
      </c>
      <c r="E103" s="169">
        <f>E63*10000/E62</f>
        <v>1.6530554183298742</v>
      </c>
      <c r="F103" s="169">
        <f>F63*10000/F62</f>
        <v>-1.9340460284921883</v>
      </c>
      <c r="G103" s="169">
        <f>AVERAGE(C103:E103)</f>
        <v>0.6343947655516825</v>
      </c>
      <c r="H103" s="169">
        <f>STDEV(C103:E103)</f>
        <v>0.9356233256226559</v>
      </c>
      <c r="I103" s="169">
        <f>(B103*B4+C103*C4+D103*D4+E103*E4+F103*F4)/SUM(B4:F4)</f>
        <v>0.41398692758412753</v>
      </c>
      <c r="K103" s="169">
        <f>(LN(H103)+LN(H123))/2-LN(K114*K115^3)</f>
        <v>-4.421927330726671</v>
      </c>
    </row>
    <row r="104" spans="1:11" ht="12.75">
      <c r="A104" s="169" t="s">
        <v>162</v>
      </c>
      <c r="B104" s="169">
        <f>B64*10000/B62</f>
        <v>0.21403717368695013</v>
      </c>
      <c r="C104" s="169">
        <f>C64*10000/C62</f>
        <v>0.5825272448289354</v>
      </c>
      <c r="D104" s="169">
        <f>D64*10000/D62</f>
        <v>0.3579433008808102</v>
      </c>
      <c r="E104" s="169">
        <f>E64*10000/E62</f>
        <v>0.5687485638208049</v>
      </c>
      <c r="F104" s="169">
        <f>F64*10000/F62</f>
        <v>0.5686163673406078</v>
      </c>
      <c r="G104" s="169">
        <f>AVERAGE(C104:E104)</f>
        <v>0.5030730365101834</v>
      </c>
      <c r="H104" s="169">
        <f>STDEV(C104:E104)</f>
        <v>0.12587471205714792</v>
      </c>
      <c r="I104" s="169">
        <f>(B104*B4+C104*C4+D104*D4+E104*E4+F104*F4)/SUM(B4:F4)</f>
        <v>0.4708721339038682</v>
      </c>
      <c r="K104" s="169">
        <f>(LN(H104)+LN(H124))/2-LN(K114*K115^4)</f>
        <v>-4.293302950508763</v>
      </c>
    </row>
    <row r="105" spans="1:11" ht="12.75">
      <c r="A105" s="169" t="s">
        <v>163</v>
      </c>
      <c r="B105" s="169">
        <f>B65*10000/B62</f>
        <v>-0.11056750658734406</v>
      </c>
      <c r="C105" s="169">
        <f>C65*10000/C62</f>
        <v>-0.4128364005968631</v>
      </c>
      <c r="D105" s="169">
        <f>D65*10000/D62</f>
        <v>0.2200142437138502</v>
      </c>
      <c r="E105" s="169">
        <f>E65*10000/E62</f>
        <v>-0.23034257162454386</v>
      </c>
      <c r="F105" s="169">
        <f>F65*10000/F62</f>
        <v>0.2670520043957402</v>
      </c>
      <c r="G105" s="169">
        <f>AVERAGE(C105:E105)</f>
        <v>-0.14105490950251892</v>
      </c>
      <c r="H105" s="169">
        <f>STDEV(C105:E105)</f>
        <v>0.3257363956584126</v>
      </c>
      <c r="I105" s="169">
        <f>(B105*B4+C105*C4+D105*D4+E105*E4+F105*F4)/SUM(B4:F4)</f>
        <v>-0.08134858401282524</v>
      </c>
      <c r="K105" s="169">
        <f>(LN(H105)+LN(H125))/2-LN(K114*K115^5)</f>
        <v>-3.9079947480515482</v>
      </c>
    </row>
    <row r="106" spans="1:11" ht="12.75">
      <c r="A106" s="169" t="s">
        <v>164</v>
      </c>
      <c r="B106" s="169">
        <f>B66*10000/B62</f>
        <v>3.550295753869768</v>
      </c>
      <c r="C106" s="169">
        <f>C66*10000/C62</f>
        <v>4.29765674163995</v>
      </c>
      <c r="D106" s="169">
        <f>D66*10000/D62</f>
        <v>4.446031698234017</v>
      </c>
      <c r="E106" s="169">
        <f>E66*10000/E62</f>
        <v>4.284206183494791</v>
      </c>
      <c r="F106" s="169">
        <f>F66*10000/F62</f>
        <v>14.019245058691078</v>
      </c>
      <c r="G106" s="169">
        <f>AVERAGE(C106:E106)</f>
        <v>4.34263154112292</v>
      </c>
      <c r="H106" s="169">
        <f>STDEV(C106:E106)</f>
        <v>0.08979935270672963</v>
      </c>
      <c r="I106" s="169">
        <f>(B106*B4+C106*C4+D106*D4+E106*E4+F106*F4)/SUM(B4:F4)</f>
        <v>5.544323417068496</v>
      </c>
      <c r="K106" s="169">
        <f>(LN(H106)+LN(H126))/2-LN(K114*K115^6)</f>
        <v>-4.648814061560708</v>
      </c>
    </row>
    <row r="107" spans="1:11" ht="12.75">
      <c r="A107" s="169" t="s">
        <v>165</v>
      </c>
      <c r="B107" s="169">
        <f>B67*10000/B62</f>
        <v>0.0631682495534505</v>
      </c>
      <c r="C107" s="169">
        <f>C67*10000/C62</f>
        <v>0.09825372196640976</v>
      </c>
      <c r="D107" s="169">
        <f>D67*10000/D62</f>
        <v>0.10331539672427228</v>
      </c>
      <c r="E107" s="169">
        <f>E67*10000/E62</f>
        <v>0.2063812624912859</v>
      </c>
      <c r="F107" s="169">
        <f>F67*10000/F62</f>
        <v>-0.02036371565602907</v>
      </c>
      <c r="G107" s="169">
        <f>AVERAGE(C107:E107)</f>
        <v>0.1359834603939893</v>
      </c>
      <c r="H107" s="169">
        <f>STDEV(C107:E107)</f>
        <v>0.06101879253915301</v>
      </c>
      <c r="I107" s="169">
        <f>(B107*B4+C107*C4+D107*D4+E107*E4+F107*F4)/SUM(B4:F4)</f>
        <v>0.10438939387043629</v>
      </c>
      <c r="K107" s="169">
        <f>(LN(H107)+LN(H127))/2-LN(K114*K115^7)</f>
        <v>-4.848392579497509</v>
      </c>
    </row>
    <row r="108" spans="1:9" ht="12.75">
      <c r="A108" s="169" t="s">
        <v>166</v>
      </c>
      <c r="B108" s="169">
        <f>B68*10000/B62</f>
        <v>-0.15026556756131496</v>
      </c>
      <c r="C108" s="169">
        <f>C68*10000/C62</f>
        <v>0.027729216197281924</v>
      </c>
      <c r="D108" s="169">
        <f>D68*10000/D62</f>
        <v>0.053736516057226694</v>
      </c>
      <c r="E108" s="169">
        <f>E68*10000/E62</f>
        <v>0.11447071347248917</v>
      </c>
      <c r="F108" s="169">
        <f>F68*10000/F62</f>
        <v>-0.1507687490031683</v>
      </c>
      <c r="G108" s="169">
        <f>AVERAGE(C108:E108)</f>
        <v>0.06531214857566593</v>
      </c>
      <c r="H108" s="169">
        <f>STDEV(C108:E108)</f>
        <v>0.04451424815199799</v>
      </c>
      <c r="I108" s="169">
        <f>(B108*B4+C108*C4+D108*D4+E108*E4+F108*F4)/SUM(B4:F4)</f>
        <v>0.005283549746184464</v>
      </c>
    </row>
    <row r="109" spans="1:9" ht="12.75">
      <c r="A109" s="169" t="s">
        <v>167</v>
      </c>
      <c r="B109" s="169">
        <f>B69*10000/B62</f>
        <v>0.028323886282211278</v>
      </c>
      <c r="C109" s="169">
        <f>C69*10000/C62</f>
        <v>-0.0021457677737757304</v>
      </c>
      <c r="D109" s="169">
        <f>D69*10000/D62</f>
        <v>0.02580547022271372</v>
      </c>
      <c r="E109" s="169">
        <f>E69*10000/E62</f>
        <v>0.04907884876350593</v>
      </c>
      <c r="F109" s="169">
        <f>F69*10000/F62</f>
        <v>0.04047487216403742</v>
      </c>
      <c r="G109" s="169">
        <f>AVERAGE(C109:E109)</f>
        <v>0.024246183737481306</v>
      </c>
      <c r="H109" s="169">
        <f>STDEV(C109:E109)</f>
        <v>0.025647882283049393</v>
      </c>
      <c r="I109" s="169">
        <f>(B109*B4+C109*C4+D109*D4+E109*E4+F109*F4)/SUM(B4:F4)</f>
        <v>0.027030673640623344</v>
      </c>
    </row>
    <row r="110" spans="1:11" ht="12.75">
      <c r="A110" s="169" t="s">
        <v>168</v>
      </c>
      <c r="B110" s="169">
        <f>B70*10000/B62</f>
        <v>-0.28605785848060755</v>
      </c>
      <c r="C110" s="169">
        <f>C70*10000/C62</f>
        <v>-0.03832224755613608</v>
      </c>
      <c r="D110" s="169">
        <f>D70*10000/D62</f>
        <v>0.03503722942606588</v>
      </c>
      <c r="E110" s="169">
        <f>E70*10000/E62</f>
        <v>0.02962068693087815</v>
      </c>
      <c r="F110" s="169">
        <f>F70*10000/F62</f>
        <v>-0.21105985099621252</v>
      </c>
      <c r="G110" s="169">
        <f>AVERAGE(C110:E110)</f>
        <v>0.008778556266935984</v>
      </c>
      <c r="H110" s="169">
        <f>STDEV(C110:E110)</f>
        <v>0.040880301169819964</v>
      </c>
      <c r="I110" s="169">
        <f>(B110*B4+C110*C4+D110*D4+E110*E4+F110*F4)/SUM(B4:F4)</f>
        <v>-0.0630468921379351</v>
      </c>
      <c r="K110" s="169">
        <f>EXP(AVERAGE(K103:K107))</f>
        <v>0.011985156729190365</v>
      </c>
    </row>
    <row r="111" spans="1:9" ht="12.75">
      <c r="A111" s="169" t="s">
        <v>169</v>
      </c>
      <c r="B111" s="169">
        <f>B71*10000/B62</f>
        <v>0.029930632699851252</v>
      </c>
      <c r="C111" s="169">
        <f>C71*10000/C62</f>
        <v>0.09067056537101593</v>
      </c>
      <c r="D111" s="169">
        <f>D71*10000/D62</f>
        <v>0.07023688071965348</v>
      </c>
      <c r="E111" s="169">
        <f>E71*10000/E62</f>
        <v>0.07700764223680498</v>
      </c>
      <c r="F111" s="169">
        <f>F71*10000/F62</f>
        <v>-0.07406555604222141</v>
      </c>
      <c r="G111" s="169">
        <f>AVERAGE(C111:E111)</f>
        <v>0.07930502944249147</v>
      </c>
      <c r="H111" s="169">
        <f>STDEV(C111:E111)</f>
        <v>0.010408763523467545</v>
      </c>
      <c r="I111" s="169">
        <f>(B111*B4+C111*C4+D111*D4+E111*E4+F111*F4)/SUM(B4:F4)</f>
        <v>0.051446587215704345</v>
      </c>
    </row>
    <row r="112" spans="1:9" ht="12.75">
      <c r="A112" s="169" t="s">
        <v>170</v>
      </c>
      <c r="B112" s="169">
        <f>B72*10000/B62</f>
        <v>-0.1227626028849012</v>
      </c>
      <c r="C112" s="169">
        <f>C72*10000/C62</f>
        <v>-0.062276791664099225</v>
      </c>
      <c r="D112" s="169">
        <f>D72*10000/D62</f>
        <v>-0.083020304799212</v>
      </c>
      <c r="E112" s="169">
        <f>E72*10000/E62</f>
        <v>-0.08745670205814679</v>
      </c>
      <c r="F112" s="169">
        <f>F72*10000/F62</f>
        <v>-0.07663154878772664</v>
      </c>
      <c r="G112" s="169">
        <f>AVERAGE(C112:E112)</f>
        <v>-0.07758459950715267</v>
      </c>
      <c r="H112" s="169">
        <f>STDEV(C112:E112)</f>
        <v>0.013441247742663535</v>
      </c>
      <c r="I112" s="169">
        <f>(B112*B4+C112*C4+D112*D4+E112*E4+F112*F4)/SUM(B4:F4)</f>
        <v>-0.08388329271924301</v>
      </c>
    </row>
    <row r="113" spans="1:9" ht="12.75">
      <c r="A113" s="169" t="s">
        <v>171</v>
      </c>
      <c r="B113" s="169">
        <f>B73*10000/B62</f>
        <v>-0.013643292227272695</v>
      </c>
      <c r="C113" s="169">
        <f>C73*10000/C62</f>
        <v>-0.008366928375477282</v>
      </c>
      <c r="D113" s="169">
        <f>D73*10000/D62</f>
        <v>-0.021321911315817142</v>
      </c>
      <c r="E113" s="169">
        <f>E73*10000/E62</f>
        <v>-0.018999485785706236</v>
      </c>
      <c r="F113" s="169">
        <f>F73*10000/F62</f>
        <v>-0.010694431078155188</v>
      </c>
      <c r="G113" s="169">
        <f>AVERAGE(C113:E113)</f>
        <v>-0.01622944182566689</v>
      </c>
      <c r="H113" s="169">
        <f>STDEV(C113:E113)</f>
        <v>0.006907441885498347</v>
      </c>
      <c r="I113" s="169">
        <f>(B113*B4+C113*C4+D113*D4+E113*E4+F113*F4)/SUM(B4:F4)</f>
        <v>-0.01510855930923454</v>
      </c>
    </row>
    <row r="114" spans="1:11" ht="12.75">
      <c r="A114" s="169" t="s">
        <v>172</v>
      </c>
      <c r="B114" s="169">
        <f>B74*10000/B62</f>
        <v>-0.19111976079997656</v>
      </c>
      <c r="C114" s="169">
        <f>C74*10000/C62</f>
        <v>-0.18217285825798626</v>
      </c>
      <c r="D114" s="169">
        <f>D74*10000/D62</f>
        <v>-0.18381534169984856</v>
      </c>
      <c r="E114" s="169">
        <f>E74*10000/E62</f>
        <v>-0.1814271929973977</v>
      </c>
      <c r="F114" s="169">
        <f>F74*10000/F62</f>
        <v>-0.14440458284869717</v>
      </c>
      <c r="G114" s="169">
        <f>AVERAGE(C114:E114)</f>
        <v>-0.18247179765174418</v>
      </c>
      <c r="H114" s="169">
        <f>STDEV(C114:E114)</f>
        <v>0.0012218171414342326</v>
      </c>
      <c r="I114" s="169">
        <f>(B114*B4+C114*C4+D114*D4+E114*E4+F114*F4)/SUM(B4:F4)</f>
        <v>-0.1785311790329383</v>
      </c>
      <c r="J114" s="169" t="s">
        <v>190</v>
      </c>
      <c r="K114" s="169">
        <v>285</v>
      </c>
    </row>
    <row r="115" spans="1:11" ht="12.75">
      <c r="A115" s="169" t="s">
        <v>173</v>
      </c>
      <c r="B115" s="169">
        <f>B75*10000/B62</f>
        <v>0.0015168842637395463</v>
      </c>
      <c r="C115" s="169">
        <f>C75*10000/C62</f>
        <v>0.0017538882808103033</v>
      </c>
      <c r="D115" s="169">
        <f>D75*10000/D62</f>
        <v>-0.001539272327603596</v>
      </c>
      <c r="E115" s="169">
        <f>E75*10000/E62</f>
        <v>-0.0007487398935216429</v>
      </c>
      <c r="F115" s="169">
        <f>F75*10000/F62</f>
        <v>-0.0008644425784686835</v>
      </c>
      <c r="G115" s="169">
        <f>AVERAGE(C115:E115)</f>
        <v>-0.00017804131343831183</v>
      </c>
      <c r="H115" s="169">
        <f>STDEV(C115:E115)</f>
        <v>0.00171915658105482</v>
      </c>
      <c r="I115" s="169">
        <f>(B115*B4+C115*C4+D115*D4+E115*E4+F115*F4)/SUM(B4:F4)</f>
        <v>-2.9818485053383047E-05</v>
      </c>
      <c r="J115" s="169" t="s">
        <v>191</v>
      </c>
      <c r="K115" s="169">
        <v>0.5536</v>
      </c>
    </row>
    <row r="118" ht="12.75">
      <c r="A118" s="169" t="s">
        <v>156</v>
      </c>
    </row>
    <row r="120" spans="2:9" ht="12.75">
      <c r="B120" s="169" t="s">
        <v>83</v>
      </c>
      <c r="C120" s="169" t="s">
        <v>84</v>
      </c>
      <c r="D120" s="169" t="s">
        <v>85</v>
      </c>
      <c r="E120" s="169" t="s">
        <v>86</v>
      </c>
      <c r="F120" s="169" t="s">
        <v>87</v>
      </c>
      <c r="G120" s="169" t="s">
        <v>158</v>
      </c>
      <c r="H120" s="169" t="s">
        <v>159</v>
      </c>
      <c r="I120" s="169" t="s">
        <v>154</v>
      </c>
    </row>
    <row r="121" spans="1:9" ht="12.75">
      <c r="A121" s="169" t="s">
        <v>174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175</v>
      </c>
      <c r="B122" s="169">
        <f>B82*10000/B62</f>
        <v>46.35608803905241</v>
      </c>
      <c r="C122" s="169">
        <f>C82*10000/C62</f>
        <v>17.9885629084371</v>
      </c>
      <c r="D122" s="169">
        <f>D82*10000/D62</f>
        <v>9.155467351111211</v>
      </c>
      <c r="E122" s="169">
        <f>E82*10000/E62</f>
        <v>-12.130779430451124</v>
      </c>
      <c r="F122" s="169">
        <f>F82*10000/F62</f>
        <v>-75.37919115950777</v>
      </c>
      <c r="G122" s="169">
        <f>AVERAGE(C122:E122)</f>
        <v>5.004416943032395</v>
      </c>
      <c r="H122" s="169">
        <f>STDEV(C122:E122)</f>
        <v>15.482800468571396</v>
      </c>
      <c r="I122" s="169">
        <f>(B122*B4+C122*C4+D122*D4+E122*E4+F122*F4)/SUM(B4:F4)</f>
        <v>-0.03097903246110298</v>
      </c>
    </row>
    <row r="123" spans="1:9" ht="12.75">
      <c r="A123" s="169" t="s">
        <v>176</v>
      </c>
      <c r="B123" s="169">
        <f>B83*10000/B62</f>
        <v>3.827018196839452</v>
      </c>
      <c r="C123" s="169">
        <f>C83*10000/C62</f>
        <v>1.401684370481559</v>
      </c>
      <c r="D123" s="169">
        <f>D83*10000/D62</f>
        <v>1.8565669863775538</v>
      </c>
      <c r="E123" s="169">
        <f>E83*10000/E62</f>
        <v>2.113617909125614</v>
      </c>
      <c r="F123" s="169">
        <f>F83*10000/F62</f>
        <v>7.671602517362694</v>
      </c>
      <c r="G123" s="169">
        <f>AVERAGE(C123:E123)</f>
        <v>1.7906230886615753</v>
      </c>
      <c r="H123" s="169">
        <f>STDEV(C123:E123)</f>
        <v>0.360518777730154</v>
      </c>
      <c r="I123" s="169">
        <f>(B123*B4+C123*C4+D123*D4+E123*E4+F123*F4)/SUM(B4:F4)</f>
        <v>2.8792761863273344</v>
      </c>
    </row>
    <row r="124" spans="1:9" ht="12.75">
      <c r="A124" s="169" t="s">
        <v>177</v>
      </c>
      <c r="B124" s="169">
        <f>B84*10000/B62</f>
        <v>0.6671647267099687</v>
      </c>
      <c r="C124" s="169">
        <f>C84*10000/C62</f>
        <v>1.7672420025459465</v>
      </c>
      <c r="D124" s="169">
        <f>D84*10000/D62</f>
        <v>0.5603812077209746</v>
      </c>
      <c r="E124" s="169">
        <f>E84*10000/E62</f>
        <v>-0.3502527842142023</v>
      </c>
      <c r="F124" s="169">
        <f>F84*10000/F62</f>
        <v>1.573844064768462</v>
      </c>
      <c r="G124" s="169">
        <f>AVERAGE(C124:E124)</f>
        <v>0.6591234753509063</v>
      </c>
      <c r="H124" s="169">
        <f>STDEV(C124:E124)</f>
        <v>1.0621951654717827</v>
      </c>
      <c r="I124" s="169">
        <f>(B124*B4+C124*C4+D124*D4+E124*E4+F124*F4)/SUM(B4:F4)</f>
        <v>0.7845420905345467</v>
      </c>
    </row>
    <row r="125" spans="1:9" ht="12.75">
      <c r="A125" s="169" t="s">
        <v>178</v>
      </c>
      <c r="B125" s="169">
        <f>B85*10000/B62</f>
        <v>-0.2572851277528808</v>
      </c>
      <c r="C125" s="169">
        <f>C85*10000/C62</f>
        <v>-0.11793808716936957</v>
      </c>
      <c r="D125" s="169">
        <f>D85*10000/D62</f>
        <v>0.22213605561619335</v>
      </c>
      <c r="E125" s="169">
        <f>E85*10000/E62</f>
        <v>0.4195000494484318</v>
      </c>
      <c r="F125" s="169">
        <f>F85*10000/F62</f>
        <v>-0.753611424777795</v>
      </c>
      <c r="G125" s="169">
        <f>AVERAGE(C125:E125)</f>
        <v>0.17456600596508517</v>
      </c>
      <c r="H125" s="169">
        <f>STDEV(C125:E125)</f>
        <v>0.27185863953654354</v>
      </c>
      <c r="I125" s="169">
        <f>(B125*B4+C125*C4+D125*D4+E125*E4+F125*F4)/SUM(B4:F4)</f>
        <v>-0.012982364719936114</v>
      </c>
    </row>
    <row r="126" spans="1:9" ht="12.75">
      <c r="A126" s="169" t="s">
        <v>179</v>
      </c>
      <c r="B126" s="169">
        <f>B86*10000/B62</f>
        <v>-0.38968032844353906</v>
      </c>
      <c r="C126" s="169">
        <f>C86*10000/C62</f>
        <v>0.05099350960739702</v>
      </c>
      <c r="D126" s="169">
        <f>D86*10000/D62</f>
        <v>0.1376615688430772</v>
      </c>
      <c r="E126" s="169">
        <f>E86*10000/E62</f>
        <v>0.1866276374260434</v>
      </c>
      <c r="F126" s="169">
        <f>F86*10000/F62</f>
        <v>1.3706585324527127</v>
      </c>
      <c r="G126" s="169">
        <f>AVERAGE(C126:E126)</f>
        <v>0.12509423862550587</v>
      </c>
      <c r="H126" s="169">
        <f>STDEV(C126:E126)</f>
        <v>0.06868484184213675</v>
      </c>
      <c r="I126" s="169">
        <f>(B126*B4+C126*C4+D126*D4+E126*E4+F126*F4)/SUM(B4:F4)</f>
        <v>0.22103218387908824</v>
      </c>
    </row>
    <row r="127" spans="1:9" ht="12.75">
      <c r="A127" s="169" t="s">
        <v>180</v>
      </c>
      <c r="B127" s="169">
        <f>B87*10000/B62</f>
        <v>0.12723750392765767</v>
      </c>
      <c r="C127" s="169">
        <f>C87*10000/C62</f>
        <v>0.1905159961631795</v>
      </c>
      <c r="D127" s="169">
        <f>D87*10000/D62</f>
        <v>0.1548634160836269</v>
      </c>
      <c r="E127" s="169">
        <f>E87*10000/E62</f>
        <v>0.19119607495909666</v>
      </c>
      <c r="F127" s="169">
        <f>F87*10000/F62</f>
        <v>0.5365283363987714</v>
      </c>
      <c r="G127" s="169">
        <f>AVERAGE(C127:E127)</f>
        <v>0.178858495735301</v>
      </c>
      <c r="H127" s="169">
        <f>STDEV(C127:E127)</f>
        <v>0.02078313047665844</v>
      </c>
      <c r="I127" s="169">
        <f>(B127*B4+C127*C4+D127*D4+E127*E4+F127*F4)/SUM(B4:F4)</f>
        <v>0.22010275559757797</v>
      </c>
    </row>
    <row r="128" spans="1:9" ht="12.75">
      <c r="A128" s="169" t="s">
        <v>181</v>
      </c>
      <c r="B128" s="169">
        <f>B88*10000/B62</f>
        <v>0.1677325090370983</v>
      </c>
      <c r="C128" s="169">
        <f>C88*10000/C62</f>
        <v>0.2635262983864467</v>
      </c>
      <c r="D128" s="169">
        <f>D88*10000/D62</f>
        <v>0.1768903826875876</v>
      </c>
      <c r="E128" s="169">
        <f>E88*10000/E62</f>
        <v>0.14714750273855018</v>
      </c>
      <c r="F128" s="169">
        <f>F88*10000/F62</f>
        <v>0.0346888384266045</v>
      </c>
      <c r="G128" s="169">
        <f>AVERAGE(C128:E128)</f>
        <v>0.19585472793752814</v>
      </c>
      <c r="H128" s="169">
        <f>STDEV(C128:E128)</f>
        <v>0.06046272250058656</v>
      </c>
      <c r="I128" s="169">
        <f>(B128*B4+C128*C4+D128*D4+E128*E4+F128*F4)/SUM(B4:F4)</f>
        <v>0.1699636347510497</v>
      </c>
    </row>
    <row r="129" spans="1:9" ht="12.75">
      <c r="A129" s="169" t="s">
        <v>182</v>
      </c>
      <c r="B129" s="169">
        <f>B89*10000/B62</f>
        <v>0.04586717443816989</v>
      </c>
      <c r="C129" s="169">
        <f>C89*10000/C62</f>
        <v>-0.027532234383555045</v>
      </c>
      <c r="D129" s="169">
        <f>D89*10000/D62</f>
        <v>-0.039446485596792064</v>
      </c>
      <c r="E129" s="169">
        <f>E89*10000/E62</f>
        <v>-0.06558099754520841</v>
      </c>
      <c r="F129" s="169">
        <f>F89*10000/F62</f>
        <v>-0.045476742027260465</v>
      </c>
      <c r="G129" s="169">
        <f>AVERAGE(C129:E129)</f>
        <v>-0.044186572508518505</v>
      </c>
      <c r="H129" s="169">
        <f>STDEV(C129:E129)</f>
        <v>0.01946223040869001</v>
      </c>
      <c r="I129" s="169">
        <f>(B129*B4+C129*C4+D129*D4+E129*E4+F129*F4)/SUM(B4:F4)</f>
        <v>-0.03154735412081806</v>
      </c>
    </row>
    <row r="130" spans="1:9" ht="12.75">
      <c r="A130" s="169" t="s">
        <v>183</v>
      </c>
      <c r="B130" s="169">
        <f>B90*10000/B62</f>
        <v>-0.012874698131628014</v>
      </c>
      <c r="C130" s="169">
        <f>C90*10000/C62</f>
        <v>-0.025033145783493128</v>
      </c>
      <c r="D130" s="169">
        <f>D90*10000/D62</f>
        <v>0.017902164356039175</v>
      </c>
      <c r="E130" s="169">
        <f>E90*10000/E62</f>
        <v>-0.028232884818638407</v>
      </c>
      <c r="F130" s="169">
        <f>F90*10000/F62</f>
        <v>0.2666290130697455</v>
      </c>
      <c r="G130" s="169">
        <f>AVERAGE(C130:E130)</f>
        <v>-0.01178795541536412</v>
      </c>
      <c r="H130" s="169">
        <f>STDEV(C130:E130)</f>
        <v>0.02576212319478856</v>
      </c>
      <c r="I130" s="169">
        <f>(B130*B4+C130*C4+D130*D4+E130*E4+F130*F4)/SUM(B4:F4)</f>
        <v>0.025871745973265633</v>
      </c>
    </row>
    <row r="131" spans="1:9" ht="12.75">
      <c r="A131" s="169" t="s">
        <v>184</v>
      </c>
      <c r="B131" s="169">
        <f>B91*10000/B62</f>
        <v>0.21180627524698242</v>
      </c>
      <c r="C131" s="169">
        <f>C91*10000/C62</f>
        <v>0.06450086559520012</v>
      </c>
      <c r="D131" s="169">
        <f>D91*10000/D62</f>
        <v>0.10118341256289295</v>
      </c>
      <c r="E131" s="169">
        <f>E91*10000/E62</f>
        <v>0.09680934749976743</v>
      </c>
      <c r="F131" s="169">
        <f>F91*10000/F62</f>
        <v>0.14216081445108344</v>
      </c>
      <c r="G131" s="169">
        <f>AVERAGE(C131:E131)</f>
        <v>0.08749787521928683</v>
      </c>
      <c r="H131" s="169">
        <f>STDEV(C131:E131)</f>
        <v>0.020035716858447208</v>
      </c>
      <c r="I131" s="169">
        <f>(B131*B4+C131*C4+D131*D4+E131*E4+F131*F4)/SUM(B4:F4)</f>
        <v>0.11261074202857012</v>
      </c>
    </row>
    <row r="132" spans="1:9" ht="12.75">
      <c r="A132" s="169" t="s">
        <v>185</v>
      </c>
      <c r="B132" s="169">
        <f>B92*10000/B62</f>
        <v>0.026743372051406936</v>
      </c>
      <c r="C132" s="169">
        <f>C92*10000/C62</f>
        <v>0.09391260309621154</v>
      </c>
      <c r="D132" s="169">
        <f>D92*10000/D62</f>
        <v>0.07051517309571165</v>
      </c>
      <c r="E132" s="169">
        <f>E92*10000/E62</f>
        <v>0.07595334416839201</v>
      </c>
      <c r="F132" s="169">
        <f>F92*10000/F62</f>
        <v>-0.030443452078801544</v>
      </c>
      <c r="G132" s="169">
        <f>AVERAGE(C132:E132)</f>
        <v>0.08012704012010506</v>
      </c>
      <c r="H132" s="169">
        <f>STDEV(C132:E132)</f>
        <v>0.012244375691724138</v>
      </c>
      <c r="I132" s="169">
        <f>(B132*B4+C132*C4+D132*D4+E132*E4+F132*F4)/SUM(B4:F4)</f>
        <v>0.0575120991183467</v>
      </c>
    </row>
    <row r="133" spans="1:9" ht="12.75">
      <c r="A133" s="169" t="s">
        <v>186</v>
      </c>
      <c r="B133" s="169">
        <f>B93*10000/B62</f>
        <v>-0.09624215524545096</v>
      </c>
      <c r="C133" s="169">
        <f>C93*10000/C62</f>
        <v>-0.09201076235384423</v>
      </c>
      <c r="D133" s="169">
        <f>D93*10000/D62</f>
        <v>-0.09390770259099036</v>
      </c>
      <c r="E133" s="169">
        <f>E93*10000/E62</f>
        <v>-0.09287359962560099</v>
      </c>
      <c r="F133" s="169">
        <f>F93*10000/F62</f>
        <v>-0.07447214944196406</v>
      </c>
      <c r="G133" s="169">
        <f>AVERAGE(C133:E133)</f>
        <v>-0.0929306881901452</v>
      </c>
      <c r="H133" s="169">
        <f>STDEV(C133:E133)</f>
        <v>0.0009497578080625698</v>
      </c>
      <c r="I133" s="169">
        <f>(B133*B4+C133*C4+D133*D4+E133*E4+F133*F4)/SUM(B4:F4)</f>
        <v>-0.09089434824322541</v>
      </c>
    </row>
    <row r="134" spans="1:9" ht="12.75">
      <c r="A134" s="169" t="s">
        <v>187</v>
      </c>
      <c r="B134" s="169">
        <f>B94*10000/B62</f>
        <v>-0.007616716311084131</v>
      </c>
      <c r="C134" s="169">
        <f>C94*10000/C62</f>
        <v>-0.0022645866670383545</v>
      </c>
      <c r="D134" s="169">
        <f>D94*10000/D62</f>
        <v>-0.0013507943011192888</v>
      </c>
      <c r="E134" s="169">
        <f>E94*10000/E62</f>
        <v>0.0016382663025006525</v>
      </c>
      <c r="F134" s="169">
        <f>F94*10000/F62</f>
        <v>-0.020374083839811173</v>
      </c>
      <c r="G134" s="169">
        <f>AVERAGE(C134:E134)</f>
        <v>-0.0006590382218856636</v>
      </c>
      <c r="H134" s="169">
        <f>STDEV(C134:E134)</f>
        <v>0.00204131334692334</v>
      </c>
      <c r="I134" s="169">
        <f>(B134*B4+C134*C4+D134*D4+E134*E4+F134*F4)/SUM(B4:F4)</f>
        <v>-0.004327124375438968</v>
      </c>
    </row>
    <row r="135" spans="1:9" ht="12.75">
      <c r="A135" s="169" t="s">
        <v>188</v>
      </c>
      <c r="B135" s="169">
        <f>B95*10000/B62</f>
        <v>-0.0012487625266327164</v>
      </c>
      <c r="C135" s="169">
        <f>C95*10000/C62</f>
        <v>-0.0017127515705866636</v>
      </c>
      <c r="D135" s="169">
        <f>D95*10000/D62</f>
        <v>-0.004126167478115116</v>
      </c>
      <c r="E135" s="169">
        <f>E95*10000/E62</f>
        <v>-0.003666354317614437</v>
      </c>
      <c r="F135" s="169">
        <f>F95*10000/F62</f>
        <v>0.002275310254084579</v>
      </c>
      <c r="G135" s="169">
        <f>AVERAGE(C135:E135)</f>
        <v>-0.003168424455438739</v>
      </c>
      <c r="H135" s="169">
        <f>STDEV(C135:E135)</f>
        <v>0.001281442428052302</v>
      </c>
      <c r="I135" s="169">
        <f>(B135*B4+C135*C4+D135*D4+E135*E4+F135*F4)/SUM(B4:F4)</f>
        <v>-0.002155581919652011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2003-05-09T09:14:04Z</cp:lastPrinted>
  <dcterms:created xsi:type="dcterms:W3CDTF">1999-06-17T15:15:05Z</dcterms:created>
  <dcterms:modified xsi:type="dcterms:W3CDTF">2003-09-26T12:43:22Z</dcterms:modified>
  <cp:category/>
  <cp:version/>
  <cp:contentType/>
  <cp:contentStatus/>
</cp:coreProperties>
</file>