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4_pos5ap2" sheetId="2" r:id="rId2"/>
    <sheet name="HCMQAP044_pos2ap2" sheetId="3" r:id="rId3"/>
    <sheet name="HCMQAP044_pos3ap2" sheetId="4" r:id="rId4"/>
    <sheet name="HCMQAP044_pos4ap2" sheetId="5" r:id="rId5"/>
    <sheet name="HCMQAP044_pos1ap2" sheetId="6" r:id="rId6"/>
    <sheet name="Lmag_hcmqap" sheetId="7" r:id="rId7"/>
    <sheet name="Result_HCMQAP" sheetId="8" r:id="rId8"/>
  </sheets>
  <definedNames>
    <definedName name="_xlnm.Print_Area" localSheetId="5">'HCMQAP044_pos1ap2'!$A$1:$N$28</definedName>
    <definedName name="_xlnm.Print_Area" localSheetId="2">'HCMQAP044_pos2ap2'!$A$1:$N$28</definedName>
    <definedName name="_xlnm.Print_Area" localSheetId="3">'HCMQAP044_pos3ap2'!$A$1:$N$28</definedName>
    <definedName name="_xlnm.Print_Area" localSheetId="4">'HCMQAP044_pos4ap2'!$A$1:$N$28</definedName>
    <definedName name="_xlnm.Print_Area" localSheetId="1">'HCMQAP044_pos5ap2'!$A$1:$N$28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<sst xmlns="http://schemas.openxmlformats.org/spreadsheetml/2006/main" count="510" uniqueCount="194">
  <si>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</si>
  <si>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</si>
  <si>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</si>
  <si>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</si>
  <si>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</si>
  <si>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</si>
  <si>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</si>
  <si>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</si>
  <si>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</si>
  <si>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</si>
  <si>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</si>
  <si>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</si>
  <si>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</si>
  <si>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</si>
  <si>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</si>
  <si>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</si>
  <si>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</si>
  <si>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</si>
  <si>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</si>
  <si>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</si>
  <si>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</si>
  <si>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</si>
  <si>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</si>
  <si>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</si>
  <si>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</si>
  <si>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</si>
  <si>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</si>
  <si>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</si>
  <si>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</si>
  <si>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</si>
  <si>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</si>
  <si>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</si>
  <si>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</si>
  <si>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</si>
  <si>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</si>
  <si>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</si>
  <si>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</si>
  <si>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</si>
  <si>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</si>
  <si>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</si>
  <si>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</si>
  <si>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</si>
  <si>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</si>
  <si>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</si>
  <si>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</si>
  <si>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</si>
  <si>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</si>
  <si>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</si>
  <si>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</si>
  <si>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</si>
  <si>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</si>
  <si>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</si>
  <si>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</si>
  <si>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</si>
  <si>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</si>
  <si>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</si>
  <si>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</si>
  <si>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</si>
  <si>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</si>
  <si>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</si>
  <si>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</si>
  <si>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</si>
  <si>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</si>
  <si>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</si>
  <si>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</si>
  <si>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</si>
  <si>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</si>
  <si>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</si>
  <si>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HCMQAP044_pos5ap2</t>
  </si>
  <si>
    <t>15/05/2003</t>
  </si>
  <si>
    <t>±12.5</t>
  </si>
  <si>
    <t>THCMQAP044_pos5ap2.xls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</si>
  <si>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</si>
  <si>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HCMQAP044_pos2ap2</t>
  </si>
  <si>
    <t>THCMQAP044_pos2ap2.xls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</si>
  <si>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</si>
  <si>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HCMQAP044_pos3ap2</t>
  </si>
  <si>
    <t>THCMQAP044_pos3ap2.xls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</si>
  <si>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</si>
  <si>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HCMQAP044_pos4ap2</t>
  </si>
  <si>
    <t>THCMQAP044_pos4ap2.xls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</si>
  <si>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</si>
  <si>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t>HCMQAP044_pos1ap2</t>
  </si>
  <si>
    <t>THCMQAP044_pos1ap2.xls</t>
  </si>
  <si>
    <t>Sommaire : Valeurs intégrales calculées avec les fichiers: HCMQAP044_pos5ap2+HCMQAP044_pos2ap2+HCMQAP044_pos3ap2+HCMQAP044_pos4ap2+HCMQAP044_pos1ap2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</si>
  <si>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</si>
  <si>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</si>
  <si>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</si>
  <si>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</si>
  <si>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</si>
  <si>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</si>
  <si>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</si>
  <si>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</si>
  <si>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</si>
  <si>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</si>
  <si>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</si>
  <si>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</si>
  <si>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</si>
  <si>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</si>
  <si>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</si>
  <si>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</si>
  <si>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</si>
  <si>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</si>
  <si>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</si>
  <si>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</si>
  <si>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</si>
  <si>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</si>
  <si>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</si>
  <si>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</si>
  <si>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</si>
  <si>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</si>
  <si>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</si>
  <si>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</si>
  <si>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</si>
  <si>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</si>
  <si>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</si>
  <si>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</si>
  <si>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</si>
  <si>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</si>
  <si>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</si>
  <si>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</si>
  <si>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</si>
  <si>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</si>
  <si>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</si>
  <si>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</si>
  <si>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</si>
  <si>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</si>
  <si>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</si>
  <si>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</si>
  <si>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</si>
  <si>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Thu 15/05/2003       15:07:09</t>
  </si>
  <si>
    <t>LISSNER</t>
  </si>
  <si>
    <t>HCMQAP044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</si>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</sst>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0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76200</xdr:rowOff>
    </xdr:from>
    <xdr:to>
      <xdr:col>6</xdr:col>
      <xdr:colOff>704850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5895975"/>
        <a:ext cx="5267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1690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1690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1690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1690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1690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-4.639627E-06</v>
      </c>
      <c r="L2" s="54">
        <v>1.555254377433477E-06</v>
      </c>
      <c r="M2" s="54">
        <v>0.00012811729</v>
      </c>
      <c r="N2" s="55">
        <v>9.52962244731585E-08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-3.0479669000000004E-05</v>
      </c>
      <c r="L3" s="54">
        <v>2.5920293472332207E-08</v>
      </c>
      <c r="M3" s="54">
        <v>1.0029989999999998E-05</v>
      </c>
      <c r="N3" s="55">
        <v>7.798562944533423E-08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-0.0020904628504335742</v>
      </c>
      <c r="L4" s="54">
        <v>3.408438929517391E-05</v>
      </c>
      <c r="M4" s="54">
        <v>6.441164128351509E-08</v>
      </c>
      <c r="N4" s="55">
        <v>-8.1516324</v>
      </c>
    </row>
    <row r="5" spans="1:14" ht="15" customHeight="1" thickBot="1">
      <c r="A5" t="s">
        <v>18</v>
      </c>
      <c r="B5" s="58">
        <v>37756.626435185186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-0.35947316999999995</v>
      </c>
      <c r="E8" s="77">
        <v>0.032919293090126193</v>
      </c>
      <c r="F8" s="78">
        <v>9.7655597</v>
      </c>
      <c r="G8" s="77">
        <v>0.01773924435454787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-3.2498153000000003</v>
      </c>
      <c r="E9" s="80">
        <v>0.023491471223877906</v>
      </c>
      <c r="F9" s="80">
        <v>-0.7010970162</v>
      </c>
      <c r="G9" s="80">
        <v>0.08920914336854766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0.6806862499999999</v>
      </c>
      <c r="E10" s="80">
        <v>0.10669144544391103</v>
      </c>
      <c r="F10" s="85">
        <v>-8.9971385</v>
      </c>
      <c r="G10" s="80">
        <v>0.013342880195222966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14.151534000000002</v>
      </c>
      <c r="E11" s="77">
        <v>0.0065517229749006665</v>
      </c>
      <c r="F11" s="78">
        <v>2.2890458</v>
      </c>
      <c r="G11" s="77">
        <v>0.012711765296792151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-0.13949224500000001</v>
      </c>
      <c r="E12" s="80">
        <v>0.009050127910206238</v>
      </c>
      <c r="F12" s="80">
        <v>0.53161374</v>
      </c>
      <c r="G12" s="80">
        <v>0.009347716842976032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23.281861</v>
      </c>
      <c r="D13" s="84">
        <v>0.144422333</v>
      </c>
      <c r="E13" s="80">
        <v>0.0066218079071516415</v>
      </c>
      <c r="F13" s="80">
        <v>-0.062939324</v>
      </c>
      <c r="G13" s="80">
        <v>0.008087207609106691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0.18135383</v>
      </c>
      <c r="E14" s="80">
        <v>0.005227576213466623</v>
      </c>
      <c r="F14" s="85">
        <v>0.44369689</v>
      </c>
      <c r="G14" s="80">
        <v>0.005315549689673788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-0.33142552</v>
      </c>
      <c r="E15" s="77">
        <v>0.005264838708318343</v>
      </c>
      <c r="F15" s="77">
        <v>0.2582662</v>
      </c>
      <c r="G15" s="77">
        <v>0.0026837400036112172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-0.007402860999999999</v>
      </c>
      <c r="E16" s="80">
        <v>0.005703206962962506</v>
      </c>
      <c r="F16" s="80">
        <v>-0.00122777997</v>
      </c>
      <c r="G16" s="80">
        <v>0.003198094189946849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0.24899999797344208</v>
      </c>
      <c r="D17" s="84">
        <v>0.12150559999999999</v>
      </c>
      <c r="E17" s="80">
        <v>0.004447659125202982</v>
      </c>
      <c r="F17" s="80">
        <v>0.0326665159</v>
      </c>
      <c r="G17" s="80">
        <v>0.0034431082325674153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18.31100082397461</v>
      </c>
      <c r="D18" s="84">
        <v>-0.040314218</v>
      </c>
      <c r="E18" s="80">
        <v>0.0015751059428450558</v>
      </c>
      <c r="F18" s="80">
        <v>0.1414612</v>
      </c>
      <c r="G18" s="80">
        <v>0.003662217104433175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-0.25099998712539673</v>
      </c>
      <c r="D19" s="84">
        <v>-0.13718826</v>
      </c>
      <c r="E19" s="80">
        <v>0.0014863047834809593</v>
      </c>
      <c r="F19" s="80">
        <v>-0.022295106999999998</v>
      </c>
      <c r="G19" s="80">
        <v>0.001428168646972793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-0.0547061</v>
      </c>
      <c r="D20" s="90">
        <v>5.602808999999999E-05</v>
      </c>
      <c r="E20" s="91">
        <v>0.001691805777254887</v>
      </c>
      <c r="F20" s="91">
        <v>0.00371614709</v>
      </c>
      <c r="G20" s="91">
        <v>0.0013379874943932237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1.0409624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-0.46705452716618023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-2.0907407</v>
      </c>
      <c r="I25" s="103" t="s">
        <v>65</v>
      </c>
      <c r="J25" s="104"/>
      <c r="K25" s="103"/>
      <c r="L25" s="106">
        <v>14.335468085404596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9.772173617686802</v>
      </c>
      <c r="I26" s="108" t="s">
        <v>67</v>
      </c>
      <c r="J26" s="109"/>
      <c r="K26" s="108"/>
      <c r="L26" s="111">
        <v>0.42017175698719966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5.057155E-05</v>
      </c>
      <c r="L2" s="54">
        <v>1.0723669374571027E-06</v>
      </c>
      <c r="M2" s="54">
        <v>0.00020833906999999998</v>
      </c>
      <c r="N2" s="55">
        <v>2.1268349630570692E-07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-3.0107765999999997E-05</v>
      </c>
      <c r="L3" s="54">
        <v>5.065929285078322E-07</v>
      </c>
      <c r="M3" s="54">
        <v>1.3003789999999998E-05</v>
      </c>
      <c r="N3" s="55">
        <v>1.6571566129959708E-07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-0.003762390418586469</v>
      </c>
      <c r="L4" s="54">
        <v>5.052854035918696E-05</v>
      </c>
      <c r="M4" s="54">
        <v>2.302081714255414E-08</v>
      </c>
      <c r="N4" s="55">
        <v>-6.7145481</v>
      </c>
    </row>
    <row r="5" spans="1:14" ht="15" customHeight="1" thickBot="1">
      <c r="A5" t="s">
        <v>18</v>
      </c>
      <c r="B5" s="58">
        <v>37756.612592592595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1.5948353</v>
      </c>
      <c r="E8" s="77">
        <v>0.006969122624857966</v>
      </c>
      <c r="F8" s="77">
        <v>0.04811524</v>
      </c>
      <c r="G8" s="77">
        <v>0.011663329745377187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-0.59629192</v>
      </c>
      <c r="E9" s="80">
        <v>0.012770037219587674</v>
      </c>
      <c r="F9" s="80">
        <v>0.5345977000000001</v>
      </c>
      <c r="G9" s="80">
        <v>0.01907283302844561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-0.80662962</v>
      </c>
      <c r="E10" s="80">
        <v>0.01766377147014881</v>
      </c>
      <c r="F10" s="85">
        <v>-2.6832063</v>
      </c>
      <c r="G10" s="80">
        <v>0.0067051144777538745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4.659823</v>
      </c>
      <c r="E11" s="77">
        <v>0.004775782061585533</v>
      </c>
      <c r="F11" s="77">
        <v>0.20166984000000002</v>
      </c>
      <c r="G11" s="77">
        <v>0.005544380495906915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0.104943235</v>
      </c>
      <c r="E12" s="80">
        <v>0.0040627269985637916</v>
      </c>
      <c r="F12" s="80">
        <v>0.22165983000000003</v>
      </c>
      <c r="G12" s="80">
        <v>0.002333437569893091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23.373414</v>
      </c>
      <c r="D13" s="84">
        <v>-0.10246576199999999</v>
      </c>
      <c r="E13" s="80">
        <v>0.0054086198570503004</v>
      </c>
      <c r="F13" s="80">
        <v>-0.024159198939999998</v>
      </c>
      <c r="G13" s="80">
        <v>0.005945339654477514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0.025114798699999996</v>
      </c>
      <c r="E14" s="80">
        <v>0.0015407573958858057</v>
      </c>
      <c r="F14" s="80">
        <v>-0.00680375654</v>
      </c>
      <c r="G14" s="80">
        <v>0.004164398051623982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-0.07566843</v>
      </c>
      <c r="E15" s="77">
        <v>0.0019230897549049417</v>
      </c>
      <c r="F15" s="77">
        <v>0.09264162899999999</v>
      </c>
      <c r="G15" s="77">
        <v>0.000979541199186199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-0.038992687000000005</v>
      </c>
      <c r="E16" s="80">
        <v>0.002831969304991813</v>
      </c>
      <c r="F16" s="80">
        <v>-0.049774781000000004</v>
      </c>
      <c r="G16" s="80">
        <v>0.0023340514784048927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0.2840000092983246</v>
      </c>
      <c r="D17" s="83">
        <v>0.15379197000000003</v>
      </c>
      <c r="E17" s="80">
        <v>0.0011088285907179857</v>
      </c>
      <c r="F17" s="80">
        <v>-0.090100623</v>
      </c>
      <c r="G17" s="80">
        <v>0.0041241099481181525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205.48500061035156</v>
      </c>
      <c r="D18" s="84">
        <v>0.050945997</v>
      </c>
      <c r="E18" s="80">
        <v>0.002181155313350193</v>
      </c>
      <c r="F18" s="85">
        <v>0.1802784</v>
      </c>
      <c r="G18" s="80">
        <v>0.0011114136295732526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-0.2029999941587448</v>
      </c>
      <c r="D19" s="83">
        <v>-0.18888335</v>
      </c>
      <c r="E19" s="80">
        <v>0.000768418266959473</v>
      </c>
      <c r="F19" s="80">
        <v>0.010735094</v>
      </c>
      <c r="G19" s="80">
        <v>0.0005413615882229876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0.21585079999999998</v>
      </c>
      <c r="D20" s="90">
        <v>-0.0014275506300000002</v>
      </c>
      <c r="E20" s="91">
        <v>0.0007467190492602125</v>
      </c>
      <c r="F20" s="91">
        <v>-0.0029613663559999994</v>
      </c>
      <c r="G20" s="91">
        <v>0.000698932133027273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0.9442558999999999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-0.38471559242294506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-3.7627297000000004</v>
      </c>
      <c r="I25" s="103" t="s">
        <v>65</v>
      </c>
      <c r="J25" s="104"/>
      <c r="K25" s="103"/>
      <c r="L25" s="106">
        <v>4.664184935837625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1.5955609391202668</v>
      </c>
      <c r="I26" s="108" t="s">
        <v>67</v>
      </c>
      <c r="J26" s="109"/>
      <c r="K26" s="108"/>
      <c r="L26" s="111">
        <v>0.11961681621928641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5.9236578E-05</v>
      </c>
      <c r="L2" s="54">
        <v>5.715901662348776E-07</v>
      </c>
      <c r="M2" s="54">
        <v>0.00017909796</v>
      </c>
      <c r="N2" s="55">
        <v>2.6867194381201787E-07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-2.8504204E-05</v>
      </c>
      <c r="L3" s="54">
        <v>2.2267159932063572E-07</v>
      </c>
      <c r="M3" s="54">
        <v>1.1408799999999998E-05</v>
      </c>
      <c r="N3" s="55">
        <v>2.1688476433354627E-07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-0.0037594074405771527</v>
      </c>
      <c r="L4" s="54">
        <v>5.784909238179909E-05</v>
      </c>
      <c r="M4" s="54">
        <v>5.390171712039163E-08</v>
      </c>
      <c r="N4" s="55">
        <v>-7.6933038</v>
      </c>
    </row>
    <row r="5" spans="1:14" ht="15" customHeight="1" thickBot="1">
      <c r="A5" t="s">
        <v>18</v>
      </c>
      <c r="B5" s="58">
        <v>37756.617256944446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1.3309942000000001</v>
      </c>
      <c r="E8" s="77">
        <v>0.01297666811086837</v>
      </c>
      <c r="F8" s="77">
        <v>1.0857573299999999</v>
      </c>
      <c r="G8" s="77">
        <v>0.016233325248914004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-0.335544826</v>
      </c>
      <c r="E9" s="80">
        <v>0.02135493647335682</v>
      </c>
      <c r="F9" s="80">
        <v>1.4752134</v>
      </c>
      <c r="G9" s="80">
        <v>0.034329453201879766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-1.13548332</v>
      </c>
      <c r="E10" s="80">
        <v>0.009055401906618651</v>
      </c>
      <c r="F10" s="85">
        <v>-2.7296929</v>
      </c>
      <c r="G10" s="80">
        <v>0.0053500651623682345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5.3417801</v>
      </c>
      <c r="E11" s="77">
        <v>0.0032056751452322813</v>
      </c>
      <c r="F11" s="77">
        <v>0.13522636000000002</v>
      </c>
      <c r="G11" s="77">
        <v>0.005355989442427886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0.27057566</v>
      </c>
      <c r="E12" s="80">
        <v>0.0024802313032056497</v>
      </c>
      <c r="F12" s="80">
        <v>0.068001201</v>
      </c>
      <c r="G12" s="80">
        <v>0.008171689958812331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23.300172</v>
      </c>
      <c r="D13" s="84">
        <v>-0.004880464</v>
      </c>
      <c r="E13" s="80">
        <v>0.0024237121956647402</v>
      </c>
      <c r="F13" s="80">
        <v>0.021596118199999997</v>
      </c>
      <c r="G13" s="80">
        <v>0.0021638677307109465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-0.041345364</v>
      </c>
      <c r="E14" s="80">
        <v>0.0012248180371604942</v>
      </c>
      <c r="F14" s="80">
        <v>-0.0083102954</v>
      </c>
      <c r="G14" s="80">
        <v>0.001638296377582128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-0.030971588</v>
      </c>
      <c r="E15" s="77">
        <v>0.0033102175547471</v>
      </c>
      <c r="F15" s="77">
        <v>0.018849839</v>
      </c>
      <c r="G15" s="77">
        <v>0.001278109605180238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-0.0198839570265</v>
      </c>
      <c r="E16" s="80">
        <v>0.0026153772296668115</v>
      </c>
      <c r="F16" s="80">
        <v>-0.0179826849</v>
      </c>
      <c r="G16" s="80">
        <v>0.0029484348023458514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0.36800000071525574</v>
      </c>
      <c r="D17" s="84">
        <v>0.11461483000000001</v>
      </c>
      <c r="E17" s="80">
        <v>0.001395232736713426</v>
      </c>
      <c r="F17" s="80">
        <v>-0.08322430500000001</v>
      </c>
      <c r="G17" s="80">
        <v>0.0022517856178814184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35.095001220703125</v>
      </c>
      <c r="D18" s="84">
        <v>0.050399883</v>
      </c>
      <c r="E18" s="80">
        <v>0.0012145399463935585</v>
      </c>
      <c r="F18" s="85">
        <v>0.16212536000000002</v>
      </c>
      <c r="G18" s="80">
        <v>0.0019345384724515449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-0.09000000357627869</v>
      </c>
      <c r="D19" s="83">
        <v>-0.19472212</v>
      </c>
      <c r="E19" s="80">
        <v>0.0013789656216183712</v>
      </c>
      <c r="F19" s="80">
        <v>0.0066276217</v>
      </c>
      <c r="G19" s="80">
        <v>0.0005410679279275033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0.25536010000000003</v>
      </c>
      <c r="D20" s="90">
        <v>-0.0023092821399999996</v>
      </c>
      <c r="E20" s="91">
        <v>0.0005834281197443953</v>
      </c>
      <c r="F20" s="91">
        <v>-0.00207072768</v>
      </c>
      <c r="G20" s="91">
        <v>0.00030986980891755577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0.8137962000000002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-0.4407942105749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-3.759852500000001</v>
      </c>
      <c r="I25" s="103" t="s">
        <v>65</v>
      </c>
      <c r="J25" s="104"/>
      <c r="K25" s="103"/>
      <c r="L25" s="106">
        <v>5.343491443353761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1.7176770767761818</v>
      </c>
      <c r="I26" s="108" t="s">
        <v>67</v>
      </c>
      <c r="J26" s="109"/>
      <c r="K26" s="108"/>
      <c r="L26" s="111">
        <v>0.036256802031724544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-3.22298187E-05</v>
      </c>
      <c r="L2" s="54">
        <v>2.2452676824840976E-07</v>
      </c>
      <c r="M2" s="54">
        <v>0.00018035075</v>
      </c>
      <c r="N2" s="55">
        <v>2.845290266379085E-07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-2.8811575300000007E-05</v>
      </c>
      <c r="L3" s="54">
        <v>2.1586952546221006E-07</v>
      </c>
      <c r="M3" s="54">
        <v>1.0664770000000001E-05</v>
      </c>
      <c r="N3" s="55">
        <v>2.0972702877783793E-07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-0.003758394274841701</v>
      </c>
      <c r="L4" s="54">
        <v>5.699456267120673E-05</v>
      </c>
      <c r="M4" s="54">
        <v>2.2557528685553896E-08</v>
      </c>
      <c r="N4" s="55">
        <v>-7.5817211</v>
      </c>
    </row>
    <row r="5" spans="1:14" ht="15" customHeight="1" thickBot="1">
      <c r="A5" t="s">
        <v>18</v>
      </c>
      <c r="B5" s="58">
        <v>37756.62174768518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0.9503199500000001</v>
      </c>
      <c r="E8" s="77">
        <v>0.02280397522031503</v>
      </c>
      <c r="F8" s="77">
        <v>2.1416891</v>
      </c>
      <c r="G8" s="77">
        <v>0.013200794894246507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-0.53100623</v>
      </c>
      <c r="E9" s="80">
        <v>0.025118364180148924</v>
      </c>
      <c r="F9" s="80">
        <v>0.07979730484</v>
      </c>
      <c r="G9" s="80">
        <v>0.012038271949727682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0.27355972599999995</v>
      </c>
      <c r="E10" s="80">
        <v>0.005688789300635482</v>
      </c>
      <c r="F10" s="80">
        <v>-2.2573558</v>
      </c>
      <c r="G10" s="80">
        <v>0.014166072093593942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5.146230900000001</v>
      </c>
      <c r="E11" s="77">
        <v>0.006773042443001023</v>
      </c>
      <c r="F11" s="77">
        <v>0.006083100000000003</v>
      </c>
      <c r="G11" s="77">
        <v>0.008960051257436532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0.08758922799999999</v>
      </c>
      <c r="E12" s="80">
        <v>0.0061529168453885695</v>
      </c>
      <c r="F12" s="80">
        <v>0.10576097100000001</v>
      </c>
      <c r="G12" s="80">
        <v>0.0020145098375731335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23.272706</v>
      </c>
      <c r="D13" s="84">
        <v>-0.0655591294</v>
      </c>
      <c r="E13" s="80">
        <v>0.0022484446880009336</v>
      </c>
      <c r="F13" s="80">
        <v>-0.15843232000000002</v>
      </c>
      <c r="G13" s="80">
        <v>0.002804487166060599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0.06466664200000001</v>
      </c>
      <c r="E14" s="80">
        <v>0.0010186483171363248</v>
      </c>
      <c r="F14" s="80">
        <v>0.00862255319</v>
      </c>
      <c r="G14" s="80">
        <v>0.0037942853676455513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-0.0112520757</v>
      </c>
      <c r="E15" s="77">
        <v>0.004144798943681762</v>
      </c>
      <c r="F15" s="77">
        <v>0.07361111099999999</v>
      </c>
      <c r="G15" s="77">
        <v>0.0035694339518282355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0.007996063199999999</v>
      </c>
      <c r="E16" s="80">
        <v>0.002110748732758419</v>
      </c>
      <c r="F16" s="80">
        <v>-0.033465909</v>
      </c>
      <c r="G16" s="80">
        <v>0.0032084007469413336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0.09700000286102295</v>
      </c>
      <c r="D17" s="84">
        <v>0.11994708999999999</v>
      </c>
      <c r="E17" s="80">
        <v>0.0018811161578711816</v>
      </c>
      <c r="F17" s="80">
        <v>0.01786952907</v>
      </c>
      <c r="G17" s="80">
        <v>0.0026092456190300937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243.1230010986328</v>
      </c>
      <c r="D18" s="84">
        <v>-0.022879239000000003</v>
      </c>
      <c r="E18" s="80">
        <v>0.0013518377769776557</v>
      </c>
      <c r="F18" s="85">
        <v>0.15992382</v>
      </c>
      <c r="G18" s="80">
        <v>0.0012571830449835434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-0.34599998593330383</v>
      </c>
      <c r="D19" s="83">
        <v>-0.18891965</v>
      </c>
      <c r="E19" s="80">
        <v>0.0005461823294484514</v>
      </c>
      <c r="F19" s="80">
        <v>0.0048947342000000005</v>
      </c>
      <c r="G19" s="80">
        <v>0.0012173754144586028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-0.158091</v>
      </c>
      <c r="D20" s="90">
        <v>-0.00035034393999999996</v>
      </c>
      <c r="E20" s="91">
        <v>0.0011065615570388487</v>
      </c>
      <c r="F20" s="91">
        <v>-0.001274581479</v>
      </c>
      <c r="G20" s="91">
        <v>0.0007646367381253249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0.8133744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-0.43440098739810096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-3.7588263999999993</v>
      </c>
      <c r="I25" s="103" t="s">
        <v>65</v>
      </c>
      <c r="J25" s="104"/>
      <c r="K25" s="103"/>
      <c r="L25" s="106">
        <v>5.146234495261601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2.3430621435264603</v>
      </c>
      <c r="I26" s="108" t="s">
        <v>67</v>
      </c>
      <c r="J26" s="109"/>
      <c r="K26" s="108"/>
      <c r="L26" s="111">
        <v>0.07446613237044644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5.1286504E-05</v>
      </c>
      <c r="L2" s="54">
        <v>1.9332441044524916E-07</v>
      </c>
      <c r="M2" s="54">
        <v>0.00012021497</v>
      </c>
      <c r="N2" s="55">
        <v>9.132466587924889E-08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-3.1400726E-05</v>
      </c>
      <c r="L3" s="54">
        <v>1.6157555772515827E-07</v>
      </c>
      <c r="M3" s="54">
        <v>1.375129E-05</v>
      </c>
      <c r="N3" s="55">
        <v>7.241964788652328E-08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-0.0022571507833765735</v>
      </c>
      <c r="L4" s="54">
        <v>2.0480778603579587E-05</v>
      </c>
      <c r="M4" s="54">
        <v>6.91575054431868E-08</v>
      </c>
      <c r="N4" s="55">
        <v>-4.5367409</v>
      </c>
    </row>
    <row r="5" spans="1:14" ht="15" customHeight="1" thickBot="1">
      <c r="A5" t="s">
        <v>18</v>
      </c>
      <c r="B5" s="58">
        <v>37756.60810185185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-0.25608357000000004</v>
      </c>
      <c r="E8" s="77">
        <v>0.01460957518145493</v>
      </c>
      <c r="F8" s="77">
        <v>1.8707292</v>
      </c>
      <c r="G8" s="77">
        <v>0.03097411434826325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-0.26350128999999994</v>
      </c>
      <c r="E9" s="80">
        <v>0.020109012754668556</v>
      </c>
      <c r="F9" s="80">
        <v>0.48364034999999994</v>
      </c>
      <c r="G9" s="80">
        <v>0.03729148880473967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-0.6939247999999999</v>
      </c>
      <c r="E10" s="80">
        <v>0.007914239894653525</v>
      </c>
      <c r="F10" s="80">
        <v>-1.9384415999999998</v>
      </c>
      <c r="G10" s="80">
        <v>0.014290186266808358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3.166668</v>
      </c>
      <c r="E11" s="77">
        <v>0.01146040160731489</v>
      </c>
      <c r="F11" s="77">
        <v>0.65163719</v>
      </c>
      <c r="G11" s="77">
        <v>0.011561841670229828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-0.09257131999999998</v>
      </c>
      <c r="E12" s="80">
        <v>0.009666205064266565</v>
      </c>
      <c r="F12" s="80">
        <v>-0.016193907</v>
      </c>
      <c r="G12" s="80">
        <v>0.003152998102103146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23.486329</v>
      </c>
      <c r="D13" s="84">
        <v>0.032876457000000005</v>
      </c>
      <c r="E13" s="80">
        <v>0.0032188858219166336</v>
      </c>
      <c r="F13" s="80">
        <v>-0.092441257</v>
      </c>
      <c r="G13" s="80">
        <v>0.006635464606833164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0.15548566</v>
      </c>
      <c r="E14" s="80">
        <v>0.0024009761049220107</v>
      </c>
      <c r="F14" s="80">
        <v>0.27877384</v>
      </c>
      <c r="G14" s="80">
        <v>0.0027678898714367252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-0.36074782</v>
      </c>
      <c r="E15" s="77">
        <v>0.002334013630766673</v>
      </c>
      <c r="F15" s="77">
        <v>0.12287487999999999</v>
      </c>
      <c r="G15" s="77">
        <v>0.007191133180215889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-0.058427942</v>
      </c>
      <c r="E16" s="80">
        <v>0.0018003955978635258</v>
      </c>
      <c r="F16" s="80">
        <v>-0.026815785999999998</v>
      </c>
      <c r="G16" s="80">
        <v>0.0006191546724318499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0.20200000703334808</v>
      </c>
      <c r="D17" s="84">
        <v>0.13685521</v>
      </c>
      <c r="E17" s="80">
        <v>0.0021133104268898483</v>
      </c>
      <c r="F17" s="80">
        <v>-0.12968689</v>
      </c>
      <c r="G17" s="80">
        <v>0.0016836681871428096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11.697999954223633</v>
      </c>
      <c r="D18" s="84">
        <v>0.075415774</v>
      </c>
      <c r="E18" s="80">
        <v>0.001545097777687736</v>
      </c>
      <c r="F18" s="85">
        <v>0.18091619999999997</v>
      </c>
      <c r="G18" s="80">
        <v>0.0028595187644094634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-0.02800000086426735</v>
      </c>
      <c r="D19" s="83">
        <v>-0.19391732999999997</v>
      </c>
      <c r="E19" s="80">
        <v>0.0027623352361010357</v>
      </c>
      <c r="F19" s="80">
        <v>0.00833913872</v>
      </c>
      <c r="G19" s="80">
        <v>0.0025307493857777176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0.3780303</v>
      </c>
      <c r="D20" s="90">
        <v>-0.0031259155999999997</v>
      </c>
      <c r="E20" s="91">
        <v>0.0010212021571980453</v>
      </c>
      <c r="F20" s="91">
        <v>0.00013924782999999983</v>
      </c>
      <c r="G20" s="91">
        <v>0.002485967604741183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0.9088293999999999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-0.2599363258732043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-2.2572436999999996</v>
      </c>
      <c r="I25" s="103" t="s">
        <v>65</v>
      </c>
      <c r="J25" s="104"/>
      <c r="K25" s="103"/>
      <c r="L25" s="106">
        <v>3.2330198343986534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1.888175451211191</v>
      </c>
      <c r="I26" s="108" t="s">
        <v>67</v>
      </c>
      <c r="J26" s="109"/>
      <c r="K26" s="108"/>
      <c r="L26" s="111">
        <v>0.3811000206898011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HCMQAP044_pos1ap2res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-2.2572436999999996</v>
      </c>
      <c r="C2" s="123">
        <v>-3.7627297000000004</v>
      </c>
      <c r="D2" s="123">
        <v>-3.759852500000001</v>
      </c>
      <c r="E2" s="123">
        <v>-3.7588263999999993</v>
      </c>
      <c r="F2" s="129">
        <v>-2.0907407</v>
      </c>
      <c r="G2" s="164">
        <v>3.1167602095451095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-0.25608357000000004</v>
      </c>
      <c r="C4" s="147">
        <v>1.5948353</v>
      </c>
      <c r="D4" s="147">
        <v>1.3309942000000001</v>
      </c>
      <c r="E4" s="147">
        <v>0.9503199500000001</v>
      </c>
      <c r="F4" s="152">
        <v>-0.35947316999999995</v>
      </c>
      <c r="G4" s="159">
        <v>0.847618044069118</v>
      </c>
    </row>
    <row r="5" spans="1:7" ht="12.75">
      <c r="A5" s="140" t="s">
        <v>94</v>
      </c>
      <c r="B5" s="134">
        <v>-0.26350128999999994</v>
      </c>
      <c r="C5" s="118">
        <v>-0.59629192</v>
      </c>
      <c r="D5" s="118">
        <v>-0.335544826</v>
      </c>
      <c r="E5" s="118">
        <v>-0.53100623</v>
      </c>
      <c r="F5" s="153">
        <v>-3.2498153000000003</v>
      </c>
      <c r="G5" s="160">
        <v>-0.8247634663756772</v>
      </c>
    </row>
    <row r="6" spans="1:7" ht="12.75">
      <c r="A6" s="140" t="s">
        <v>96</v>
      </c>
      <c r="B6" s="134">
        <v>-0.6939247999999999</v>
      </c>
      <c r="C6" s="118">
        <v>-0.80662962</v>
      </c>
      <c r="D6" s="118">
        <v>-1.13548332</v>
      </c>
      <c r="E6" s="118">
        <v>0.27355972599999995</v>
      </c>
      <c r="F6" s="154">
        <v>0.6806862499999999</v>
      </c>
      <c r="G6" s="160">
        <v>-0.4107219291041459</v>
      </c>
    </row>
    <row r="7" spans="1:7" ht="12.75">
      <c r="A7" s="140" t="s">
        <v>98</v>
      </c>
      <c r="B7" s="133">
        <v>3.166668</v>
      </c>
      <c r="C7" s="117">
        <v>4.659823</v>
      </c>
      <c r="D7" s="117">
        <v>5.3417801</v>
      </c>
      <c r="E7" s="117">
        <v>5.146230900000001</v>
      </c>
      <c r="F7" s="155">
        <v>14.151534000000002</v>
      </c>
      <c r="G7" s="160">
        <v>5.994914692075343</v>
      </c>
    </row>
    <row r="8" spans="1:7" ht="12.75">
      <c r="A8" s="140" t="s">
        <v>100</v>
      </c>
      <c r="B8" s="134">
        <v>-0.09257131999999998</v>
      </c>
      <c r="C8" s="118">
        <v>0.104943235</v>
      </c>
      <c r="D8" s="118">
        <v>0.27057566</v>
      </c>
      <c r="E8" s="118">
        <v>0.08758922799999999</v>
      </c>
      <c r="F8" s="154">
        <v>-0.13949224500000001</v>
      </c>
      <c r="G8" s="160">
        <v>0.07939093722796485</v>
      </c>
    </row>
    <row r="9" spans="1:7" ht="12.75">
      <c r="A9" s="140" t="s">
        <v>102</v>
      </c>
      <c r="B9" s="134">
        <v>0.032876457000000005</v>
      </c>
      <c r="C9" s="118">
        <v>-0.10246576199999999</v>
      </c>
      <c r="D9" s="118">
        <v>-0.004880464</v>
      </c>
      <c r="E9" s="118">
        <v>-0.0655591294</v>
      </c>
      <c r="F9" s="154">
        <v>0.144422333</v>
      </c>
      <c r="G9" s="160">
        <v>-0.017541714639730636</v>
      </c>
    </row>
    <row r="10" spans="1:7" ht="12.75">
      <c r="A10" s="140" t="s">
        <v>104</v>
      </c>
      <c r="B10" s="134">
        <v>0.15548566</v>
      </c>
      <c r="C10" s="118">
        <v>0.025114798699999996</v>
      </c>
      <c r="D10" s="118">
        <v>-0.041345364</v>
      </c>
      <c r="E10" s="118">
        <v>0.06466664200000001</v>
      </c>
      <c r="F10" s="154">
        <v>0.18135383</v>
      </c>
      <c r="G10" s="160">
        <v>0.05836767108520293</v>
      </c>
    </row>
    <row r="11" spans="1:7" ht="12.75">
      <c r="A11" s="140" t="s">
        <v>106</v>
      </c>
      <c r="B11" s="133">
        <v>-0.36074782</v>
      </c>
      <c r="C11" s="117">
        <v>-0.07566843</v>
      </c>
      <c r="D11" s="117">
        <v>-0.030971588</v>
      </c>
      <c r="E11" s="117">
        <v>-0.0112520757</v>
      </c>
      <c r="F11" s="156">
        <v>-0.33142552</v>
      </c>
      <c r="G11" s="160">
        <v>-0.12480866136941449</v>
      </c>
    </row>
    <row r="12" spans="1:7" ht="12.75">
      <c r="A12" s="140" t="s">
        <v>108</v>
      </c>
      <c r="B12" s="134">
        <v>-0.058427942</v>
      </c>
      <c r="C12" s="118">
        <v>-0.038992687000000005</v>
      </c>
      <c r="D12" s="118">
        <v>-0.0198839570265</v>
      </c>
      <c r="E12" s="118">
        <v>0.007996063199999999</v>
      </c>
      <c r="F12" s="154">
        <v>-0.007402860999999999</v>
      </c>
      <c r="G12" s="160">
        <v>-0.021676301844483794</v>
      </c>
    </row>
    <row r="13" spans="1:7" ht="12.75">
      <c r="A13" s="140" t="s">
        <v>110</v>
      </c>
      <c r="B13" s="134">
        <v>0.13685521</v>
      </c>
      <c r="C13" s="119">
        <v>0.15379197000000003</v>
      </c>
      <c r="D13" s="118">
        <v>0.11461483000000001</v>
      </c>
      <c r="E13" s="118">
        <v>0.11994708999999999</v>
      </c>
      <c r="F13" s="154">
        <v>0.12150559999999999</v>
      </c>
      <c r="G13" s="161">
        <v>0.1294628025881016</v>
      </c>
    </row>
    <row r="14" spans="1:7" ht="12.75">
      <c r="A14" s="140" t="s">
        <v>112</v>
      </c>
      <c r="B14" s="134">
        <v>0.075415774</v>
      </c>
      <c r="C14" s="118">
        <v>0.050945997</v>
      </c>
      <c r="D14" s="118">
        <v>0.050399883</v>
      </c>
      <c r="E14" s="118">
        <v>-0.022879239000000003</v>
      </c>
      <c r="F14" s="154">
        <v>-0.040314218</v>
      </c>
      <c r="G14" s="160">
        <v>0.024385992400409284</v>
      </c>
    </row>
    <row r="15" spans="1:7" ht="12.75">
      <c r="A15" s="140" t="s">
        <v>114</v>
      </c>
      <c r="B15" s="135">
        <v>-0.19391732999999997</v>
      </c>
      <c r="C15" s="119">
        <v>-0.18888335</v>
      </c>
      <c r="D15" s="119">
        <v>-0.19472212</v>
      </c>
      <c r="E15" s="119">
        <v>-0.18891965</v>
      </c>
      <c r="F15" s="154">
        <v>-0.13718826</v>
      </c>
      <c r="G15" s="161">
        <v>-0.18410845249550373</v>
      </c>
    </row>
    <row r="16" spans="1:7" ht="12.75">
      <c r="A16" s="140" t="s">
        <v>116</v>
      </c>
      <c r="B16" s="134">
        <v>-0.0031259155999999997</v>
      </c>
      <c r="C16" s="118">
        <v>-0.0014275506300000002</v>
      </c>
      <c r="D16" s="118">
        <v>-0.0023092821399999996</v>
      </c>
      <c r="E16" s="118">
        <v>-0.00035034393999999996</v>
      </c>
      <c r="F16" s="154">
        <v>5.602808999999999E-05</v>
      </c>
      <c r="G16" s="160">
        <v>-0.001427422198579083</v>
      </c>
    </row>
    <row r="17" spans="1:7" ht="12.75">
      <c r="A17" s="140" t="s">
        <v>93</v>
      </c>
      <c r="B17" s="133">
        <v>1.8707292</v>
      </c>
      <c r="C17" s="117">
        <v>0.04811524</v>
      </c>
      <c r="D17" s="117">
        <v>1.0857573299999999</v>
      </c>
      <c r="E17" s="117">
        <v>2.1416891</v>
      </c>
      <c r="F17" s="155">
        <v>9.7655597</v>
      </c>
      <c r="G17" s="160">
        <v>2.3643601775201715</v>
      </c>
    </row>
    <row r="18" spans="1:7" ht="12.75">
      <c r="A18" s="140" t="s">
        <v>95</v>
      </c>
      <c r="B18" s="134">
        <v>0.48364034999999994</v>
      </c>
      <c r="C18" s="118">
        <v>0.5345977000000001</v>
      </c>
      <c r="D18" s="118">
        <v>1.4752134</v>
      </c>
      <c r="E18" s="118">
        <v>0.07979730484</v>
      </c>
      <c r="F18" s="154">
        <v>-0.7010970162</v>
      </c>
      <c r="G18" s="160">
        <v>0.47883866738343744</v>
      </c>
    </row>
    <row r="19" spans="1:7" ht="12.75">
      <c r="A19" s="140" t="s">
        <v>97</v>
      </c>
      <c r="B19" s="134">
        <v>-1.9384415999999998</v>
      </c>
      <c r="C19" s="119">
        <v>-2.6832063</v>
      </c>
      <c r="D19" s="119">
        <v>-2.7296929</v>
      </c>
      <c r="E19" s="118">
        <v>-2.2573558</v>
      </c>
      <c r="F19" s="153">
        <v>-8.9971385</v>
      </c>
      <c r="G19" s="161">
        <v>-3.3290256391065447</v>
      </c>
    </row>
    <row r="20" spans="1:7" ht="12.75">
      <c r="A20" s="140" t="s">
        <v>99</v>
      </c>
      <c r="B20" s="133">
        <v>0.65163719</v>
      </c>
      <c r="C20" s="117">
        <v>0.20166984000000002</v>
      </c>
      <c r="D20" s="117">
        <v>0.13522636000000002</v>
      </c>
      <c r="E20" s="117">
        <v>0.006083100000000003</v>
      </c>
      <c r="F20" s="155">
        <v>2.2890458</v>
      </c>
      <c r="G20" s="160">
        <v>0.482861409984716</v>
      </c>
    </row>
    <row r="21" spans="1:7" ht="12.75">
      <c r="A21" s="140" t="s">
        <v>101</v>
      </c>
      <c r="B21" s="134">
        <v>-0.016193907</v>
      </c>
      <c r="C21" s="118">
        <v>0.22165983000000003</v>
      </c>
      <c r="D21" s="118">
        <v>0.068001201</v>
      </c>
      <c r="E21" s="118">
        <v>0.10576097100000001</v>
      </c>
      <c r="F21" s="154">
        <v>0.53161374</v>
      </c>
      <c r="G21" s="160">
        <v>0.16393282384340324</v>
      </c>
    </row>
    <row r="22" spans="1:7" ht="12.75">
      <c r="A22" s="140" t="s">
        <v>103</v>
      </c>
      <c r="B22" s="134">
        <v>-0.092441257</v>
      </c>
      <c r="C22" s="118">
        <v>-0.024159198939999998</v>
      </c>
      <c r="D22" s="118">
        <v>0.021596118199999997</v>
      </c>
      <c r="E22" s="118">
        <v>-0.15843232000000002</v>
      </c>
      <c r="F22" s="154">
        <v>-0.062939324</v>
      </c>
      <c r="G22" s="160">
        <v>-0.060493594006180956</v>
      </c>
    </row>
    <row r="23" spans="1:7" ht="12.75">
      <c r="A23" s="140" t="s">
        <v>105</v>
      </c>
      <c r="B23" s="134">
        <v>0.27877384</v>
      </c>
      <c r="C23" s="118">
        <v>-0.00680375654</v>
      </c>
      <c r="D23" s="118">
        <v>-0.0083102954</v>
      </c>
      <c r="E23" s="118">
        <v>0.00862255319</v>
      </c>
      <c r="F23" s="153">
        <v>0.44369689</v>
      </c>
      <c r="G23" s="160">
        <v>0.09805116163354208</v>
      </c>
    </row>
    <row r="24" spans="1:7" ht="12.75">
      <c r="A24" s="140" t="s">
        <v>107</v>
      </c>
      <c r="B24" s="133">
        <v>0.12287487999999999</v>
      </c>
      <c r="C24" s="117">
        <v>0.09264162899999999</v>
      </c>
      <c r="D24" s="117">
        <v>0.018849839</v>
      </c>
      <c r="E24" s="117">
        <v>0.07361111099999999</v>
      </c>
      <c r="F24" s="156">
        <v>0.2582662</v>
      </c>
      <c r="G24" s="160">
        <v>0.09683521395144104</v>
      </c>
    </row>
    <row r="25" spans="1:7" ht="12.75">
      <c r="A25" s="140" t="s">
        <v>109</v>
      </c>
      <c r="B25" s="134">
        <v>-0.026815785999999998</v>
      </c>
      <c r="C25" s="118">
        <v>-0.049774781000000004</v>
      </c>
      <c r="D25" s="118">
        <v>-0.0179826849</v>
      </c>
      <c r="E25" s="118">
        <v>-0.033465909</v>
      </c>
      <c r="F25" s="154">
        <v>-0.00122777997</v>
      </c>
      <c r="G25" s="160">
        <v>-0.028394612981440963</v>
      </c>
    </row>
    <row r="26" spans="1:7" ht="12.75">
      <c r="A26" s="140" t="s">
        <v>111</v>
      </c>
      <c r="B26" s="134">
        <v>-0.12968689</v>
      </c>
      <c r="C26" s="118">
        <v>-0.090100623</v>
      </c>
      <c r="D26" s="118">
        <v>-0.08322430500000001</v>
      </c>
      <c r="E26" s="118">
        <v>0.01786952907</v>
      </c>
      <c r="F26" s="154">
        <v>0.0326665159</v>
      </c>
      <c r="G26" s="160">
        <v>-0.05177454075455765</v>
      </c>
    </row>
    <row r="27" spans="1:7" ht="12.75">
      <c r="A27" s="140" t="s">
        <v>113</v>
      </c>
      <c r="B27" s="135">
        <v>0.18091619999999997</v>
      </c>
      <c r="C27" s="119">
        <v>0.1802784</v>
      </c>
      <c r="D27" s="119">
        <v>0.16212536000000002</v>
      </c>
      <c r="E27" s="119">
        <v>0.15992382</v>
      </c>
      <c r="F27" s="154">
        <v>0.1414612</v>
      </c>
      <c r="G27" s="161">
        <v>0.1659157746978087</v>
      </c>
    </row>
    <row r="28" spans="1:7" ht="12.75">
      <c r="A28" s="140" t="s">
        <v>115</v>
      </c>
      <c r="B28" s="134">
        <v>0.00833913872</v>
      </c>
      <c r="C28" s="118">
        <v>0.010735094</v>
      </c>
      <c r="D28" s="118">
        <v>0.0066276217</v>
      </c>
      <c r="E28" s="118">
        <v>0.0048947342000000005</v>
      </c>
      <c r="F28" s="154">
        <v>-0.022295106999999998</v>
      </c>
      <c r="G28" s="160">
        <v>0.0035779235891774622</v>
      </c>
    </row>
    <row r="29" spans="1:7" ht="13.5" thickBot="1">
      <c r="A29" s="141" t="s">
        <v>117</v>
      </c>
      <c r="B29" s="136">
        <v>0.00013924782999999983</v>
      </c>
      <c r="C29" s="120">
        <v>-0.0029613663559999994</v>
      </c>
      <c r="D29" s="120">
        <v>-0.00207072768</v>
      </c>
      <c r="E29" s="120">
        <v>-0.001274581479</v>
      </c>
      <c r="F29" s="157">
        <v>0.00371614709</v>
      </c>
      <c r="G29" s="162">
        <v>-0.0010003949636258863</v>
      </c>
    </row>
    <row r="30" spans="1:7" ht="13.5" thickTop="1">
      <c r="A30" s="142" t="s">
        <v>118</v>
      </c>
      <c r="B30" s="137">
        <v>-0.2599363258732043</v>
      </c>
      <c r="C30" s="126">
        <v>-0.38471559242294506</v>
      </c>
      <c r="D30" s="126">
        <v>-0.4407942105749</v>
      </c>
      <c r="E30" s="126">
        <v>-0.43440098739810096</v>
      </c>
      <c r="F30" s="122">
        <v>-0.46705452716618023</v>
      </c>
      <c r="G30" s="163" t="s">
        <v>129</v>
      </c>
    </row>
    <row r="31" spans="1:7" ht="13.5" thickBot="1">
      <c r="A31" s="143" t="s">
        <v>119</v>
      </c>
      <c r="B31" s="132">
        <v>23.486329</v>
      </c>
      <c r="C31" s="123">
        <v>23.373414</v>
      </c>
      <c r="D31" s="123">
        <v>23.300172</v>
      </c>
      <c r="E31" s="123">
        <v>23.272706</v>
      </c>
      <c r="F31" s="124">
        <v>23.281861</v>
      </c>
      <c r="G31" s="165">
        <v>-210.06</v>
      </c>
    </row>
    <row r="32" spans="1:7" ht="15.75" thickBot="1" thickTop="1">
      <c r="A32" s="144" t="s">
        <v>120</v>
      </c>
      <c r="B32" s="138">
        <v>0.08700000308454037</v>
      </c>
      <c r="C32" s="127">
        <v>0.040500007569789886</v>
      </c>
      <c r="D32" s="127">
        <v>0.13899999856948853</v>
      </c>
      <c r="E32" s="127">
        <v>-0.12449999153614044</v>
      </c>
      <c r="F32" s="125">
        <v>-0.0009999945759773254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7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</row>
    <row r="4" spans="1:7" ht="12.75">
      <c r="A4" s="166" t="s">
        <v>137</v>
      </c>
      <c r="B4" s="166">
        <v>0.002256</v>
      </c>
      <c r="C4" s="166">
        <v>0.003761</v>
      </c>
      <c r="D4" s="166">
        <v>0.003758</v>
      </c>
      <c r="E4" s="166">
        <v>0.003757</v>
      </c>
      <c r="F4" s="166">
        <v>0.00209</v>
      </c>
      <c r="G4" s="166">
        <v>0.011716</v>
      </c>
    </row>
    <row r="5" spans="1:7" ht="12.75">
      <c r="A5" s="166" t="s">
        <v>138</v>
      </c>
      <c r="B5" s="166">
        <v>2.661141</v>
      </c>
      <c r="C5" s="166">
        <v>0.328447</v>
      </c>
      <c r="D5" s="166">
        <v>-0.815552</v>
      </c>
      <c r="E5" s="166">
        <v>-0.538052</v>
      </c>
      <c r="F5" s="166">
        <v>-1.134931</v>
      </c>
      <c r="G5" s="166">
        <v>-7.043116</v>
      </c>
    </row>
    <row r="6" spans="1:7" ht="12.75">
      <c r="A6" s="166" t="s">
        <v>139</v>
      </c>
      <c r="B6" s="167">
        <v>-296.4188</v>
      </c>
      <c r="C6" s="167">
        <v>-205.9765</v>
      </c>
      <c r="D6" s="167">
        <v>-230.9402</v>
      </c>
      <c r="E6" s="167">
        <v>12.7445</v>
      </c>
      <c r="F6" s="167">
        <v>-50.51269</v>
      </c>
      <c r="G6" s="167">
        <v>1045.444</v>
      </c>
    </row>
    <row r="7" spans="1:7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-0.2678569</v>
      </c>
      <c r="C8" s="167">
        <v>1.590364</v>
      </c>
      <c r="D8" s="167">
        <v>1.352694</v>
      </c>
      <c r="E8" s="167">
        <v>0.993533</v>
      </c>
      <c r="F8" s="167">
        <v>-0.1982367</v>
      </c>
      <c r="G8" s="167">
        <v>2.366997</v>
      </c>
    </row>
    <row r="9" spans="1:7" ht="12.75">
      <c r="A9" s="166" t="s">
        <v>94</v>
      </c>
      <c r="B9" s="167">
        <v>-0.2947198</v>
      </c>
      <c r="C9" s="167">
        <v>-0.5818019</v>
      </c>
      <c r="D9" s="167">
        <v>-0.4158871</v>
      </c>
      <c r="E9" s="167">
        <v>-0.5764036</v>
      </c>
      <c r="F9" s="167">
        <v>-2.980641</v>
      </c>
      <c r="G9" s="167">
        <v>0.8200772</v>
      </c>
    </row>
    <row r="10" spans="1:7" ht="12.75">
      <c r="A10" s="166" t="s">
        <v>141</v>
      </c>
      <c r="B10" s="167">
        <v>-0.4368423</v>
      </c>
      <c r="C10" s="167">
        <v>-0.677404</v>
      </c>
      <c r="D10" s="167">
        <v>-0.9365686</v>
      </c>
      <c r="E10" s="167">
        <v>-0.1572737</v>
      </c>
      <c r="F10" s="167">
        <v>-0.2039112</v>
      </c>
      <c r="G10" s="167">
        <v>3.284067</v>
      </c>
    </row>
    <row r="11" spans="1:7" ht="12.75">
      <c r="A11" s="166" t="s">
        <v>98</v>
      </c>
      <c r="B11" s="167">
        <v>3.149841</v>
      </c>
      <c r="C11" s="167">
        <v>4.659603</v>
      </c>
      <c r="D11" s="167">
        <v>5.357975</v>
      </c>
      <c r="E11" s="167">
        <v>5.141155</v>
      </c>
      <c r="F11" s="167">
        <v>14.14706</v>
      </c>
      <c r="G11" s="167">
        <v>5.99457</v>
      </c>
    </row>
    <row r="12" spans="1:7" ht="12.75">
      <c r="A12" s="166" t="s">
        <v>100</v>
      </c>
      <c r="B12" s="167">
        <v>-0.09278797</v>
      </c>
      <c r="C12" s="167">
        <v>0.09900375</v>
      </c>
      <c r="D12" s="167">
        <v>0.2699728</v>
      </c>
      <c r="E12" s="167">
        <v>0.08851746</v>
      </c>
      <c r="F12" s="167">
        <v>-0.1429987</v>
      </c>
      <c r="G12" s="167">
        <v>0.1704478</v>
      </c>
    </row>
    <row r="13" spans="1:7" ht="12.75">
      <c r="A13" s="166" t="s">
        <v>102</v>
      </c>
      <c r="B13" s="167">
        <v>0.04315463</v>
      </c>
      <c r="C13" s="167">
        <v>-0.1029376</v>
      </c>
      <c r="D13" s="167">
        <v>-0.007843417</v>
      </c>
      <c r="E13" s="167">
        <v>-0.07581009</v>
      </c>
      <c r="F13" s="167">
        <v>0.09938046</v>
      </c>
      <c r="G13" s="167">
        <v>0.02536611</v>
      </c>
    </row>
    <row r="14" spans="1:7" ht="12.75">
      <c r="A14" s="166" t="s">
        <v>104</v>
      </c>
      <c r="B14" s="167">
        <v>0.0986351</v>
      </c>
      <c r="C14" s="167">
        <v>0.01835915</v>
      </c>
      <c r="D14" s="167">
        <v>-0.04296609</v>
      </c>
      <c r="E14" s="167">
        <v>0.06896199</v>
      </c>
      <c r="F14" s="167">
        <v>0.194906</v>
      </c>
      <c r="G14" s="167">
        <v>-0.09233259</v>
      </c>
    </row>
    <row r="15" spans="1:7" ht="12.75">
      <c r="A15" s="166" t="s">
        <v>106</v>
      </c>
      <c r="B15" s="167">
        <v>-0.3734664</v>
      </c>
      <c r="C15" s="167">
        <v>-0.07718836</v>
      </c>
      <c r="D15" s="167">
        <v>-0.03417218</v>
      </c>
      <c r="E15" s="167">
        <v>-0.01301486</v>
      </c>
      <c r="F15" s="167">
        <v>-0.3304802</v>
      </c>
      <c r="G15" s="167">
        <v>-0.1280944</v>
      </c>
    </row>
    <row r="16" spans="1:7" ht="12.75">
      <c r="A16" s="166" t="s">
        <v>108</v>
      </c>
      <c r="B16" s="167">
        <v>-0.03414138</v>
      </c>
      <c r="C16" s="167">
        <v>-0.02732445</v>
      </c>
      <c r="D16" s="167">
        <v>-0.01449373</v>
      </c>
      <c r="E16" s="167">
        <v>-0.01508</v>
      </c>
      <c r="F16" s="167">
        <v>-0.02409095</v>
      </c>
      <c r="G16" s="167">
        <v>-0.03499697</v>
      </c>
    </row>
    <row r="17" spans="1:7" ht="12.75">
      <c r="A17" s="166" t="s">
        <v>142</v>
      </c>
      <c r="B17" s="167">
        <v>0.1515355</v>
      </c>
      <c r="C17" s="167">
        <v>0.1509729</v>
      </c>
      <c r="D17" s="167">
        <v>0.1269468</v>
      </c>
      <c r="E17" s="167">
        <v>0.1316066</v>
      </c>
      <c r="F17" s="167">
        <v>0.110735</v>
      </c>
      <c r="G17" s="167">
        <v>-0.1352425</v>
      </c>
    </row>
    <row r="18" spans="1:7" ht="12.75">
      <c r="A18" s="166" t="s">
        <v>143</v>
      </c>
      <c r="B18" s="167">
        <v>0.0575942</v>
      </c>
      <c r="C18" s="167">
        <v>0.04611841</v>
      </c>
      <c r="D18" s="167">
        <v>0.04638422</v>
      </c>
      <c r="E18" s="167">
        <v>-0.008606279</v>
      </c>
      <c r="F18" s="167">
        <v>-0.03108385</v>
      </c>
      <c r="G18" s="167">
        <v>-0.1668011</v>
      </c>
    </row>
    <row r="19" spans="1:7" ht="12.75">
      <c r="A19" s="166" t="s">
        <v>144</v>
      </c>
      <c r="B19" s="167">
        <v>-0.1941675</v>
      </c>
      <c r="C19" s="167">
        <v>-0.1890262</v>
      </c>
      <c r="D19" s="167">
        <v>-0.1949193</v>
      </c>
      <c r="E19" s="167">
        <v>-0.1886363</v>
      </c>
      <c r="F19" s="167">
        <v>-0.137578</v>
      </c>
      <c r="G19" s="167">
        <v>-0.1842105</v>
      </c>
    </row>
    <row r="20" spans="1:7" ht="12.75">
      <c r="A20" s="166" t="s">
        <v>116</v>
      </c>
      <c r="B20" s="167">
        <v>-0.003213301</v>
      </c>
      <c r="C20" s="167">
        <v>-0.001240398</v>
      </c>
      <c r="D20" s="167">
        <v>-0.002298827</v>
      </c>
      <c r="E20" s="167">
        <v>-0.0004309195</v>
      </c>
      <c r="F20" s="167">
        <v>0.0001646011</v>
      </c>
      <c r="G20" s="167">
        <v>-0.001010283</v>
      </c>
    </row>
    <row r="21" spans="1:7" ht="12.75">
      <c r="A21" s="166" t="s">
        <v>145</v>
      </c>
      <c r="B21" s="167">
        <v>-1057.338</v>
      </c>
      <c r="C21" s="167">
        <v>-1077.423</v>
      </c>
      <c r="D21" s="167">
        <v>-1000.027</v>
      </c>
      <c r="E21" s="167">
        <v>-1001.838</v>
      </c>
      <c r="F21" s="167">
        <v>-1135.1</v>
      </c>
      <c r="G21" s="167">
        <v>-151.6291</v>
      </c>
    </row>
    <row r="22" spans="1:7" ht="12.75">
      <c r="A22" s="166" t="s">
        <v>146</v>
      </c>
      <c r="B22" s="167">
        <v>53.22333</v>
      </c>
      <c r="C22" s="167">
        <v>6.568935</v>
      </c>
      <c r="D22" s="167">
        <v>-16.31106</v>
      </c>
      <c r="E22" s="167">
        <v>-10.76104</v>
      </c>
      <c r="F22" s="167">
        <v>-22.69866</v>
      </c>
      <c r="G22" s="167">
        <v>0</v>
      </c>
    </row>
    <row r="23" spans="1:7" ht="12.75">
      <c r="A23" s="166" t="s">
        <v>93</v>
      </c>
      <c r="B23" s="167">
        <v>1.885401</v>
      </c>
      <c r="C23" s="167">
        <v>0.04959526</v>
      </c>
      <c r="D23" s="167">
        <v>1.118959</v>
      </c>
      <c r="E23" s="167">
        <v>2.137827</v>
      </c>
      <c r="F23" s="167">
        <v>9.713018</v>
      </c>
      <c r="G23" s="167">
        <v>-0.8819086</v>
      </c>
    </row>
    <row r="24" spans="1:7" ht="12.75">
      <c r="A24" s="166" t="s">
        <v>95</v>
      </c>
      <c r="B24" s="167">
        <v>0.3692919</v>
      </c>
      <c r="C24" s="167">
        <v>0.4682015</v>
      </c>
      <c r="D24" s="167">
        <v>1.411561</v>
      </c>
      <c r="E24" s="167">
        <v>0.2348718</v>
      </c>
      <c r="F24" s="167">
        <v>-0.2984279</v>
      </c>
      <c r="G24" s="167">
        <v>-0.5221303</v>
      </c>
    </row>
    <row r="25" spans="1:7" ht="12.75">
      <c r="A25" s="166" t="s">
        <v>97</v>
      </c>
      <c r="B25" s="167">
        <v>-1.874315</v>
      </c>
      <c r="C25" s="167">
        <v>-2.602071</v>
      </c>
      <c r="D25" s="167">
        <v>-2.840169</v>
      </c>
      <c r="E25" s="167">
        <v>-2.366973</v>
      </c>
      <c r="F25" s="167">
        <v>-8.479817</v>
      </c>
      <c r="G25" s="167">
        <v>-0.5163423</v>
      </c>
    </row>
    <row r="26" spans="1:7" ht="12.75">
      <c r="A26" s="166" t="s">
        <v>99</v>
      </c>
      <c r="B26" s="167">
        <v>0.7020546</v>
      </c>
      <c r="C26" s="167">
        <v>0.2220281</v>
      </c>
      <c r="D26" s="167">
        <v>0.106124</v>
      </c>
      <c r="E26" s="167">
        <v>-0.02166036</v>
      </c>
      <c r="F26" s="167">
        <v>2.156149</v>
      </c>
      <c r="G26" s="167">
        <v>0.4641174</v>
      </c>
    </row>
    <row r="27" spans="1:7" ht="12.75">
      <c r="A27" s="166" t="s">
        <v>101</v>
      </c>
      <c r="B27" s="167">
        <v>-0.02404684</v>
      </c>
      <c r="C27" s="167">
        <v>0.2210614</v>
      </c>
      <c r="D27" s="167">
        <v>0.06942445</v>
      </c>
      <c r="E27" s="167">
        <v>0.127967</v>
      </c>
      <c r="F27" s="167">
        <v>0.5472999</v>
      </c>
      <c r="G27" s="167">
        <v>-0.07751948</v>
      </c>
    </row>
    <row r="28" spans="1:7" ht="12.75">
      <c r="A28" s="166" t="s">
        <v>103</v>
      </c>
      <c r="B28" s="167">
        <v>-0.05925535</v>
      </c>
      <c r="C28" s="167">
        <v>-0.0236905</v>
      </c>
      <c r="D28" s="167">
        <v>0.02322304</v>
      </c>
      <c r="E28" s="167">
        <v>-0.1604571</v>
      </c>
      <c r="F28" s="167">
        <v>-0.0864675</v>
      </c>
      <c r="G28" s="167">
        <v>0.05883446</v>
      </c>
    </row>
    <row r="29" spans="1:7" ht="12.75">
      <c r="A29" s="166" t="s">
        <v>105</v>
      </c>
      <c r="B29" s="167">
        <v>0.2940009</v>
      </c>
      <c r="C29" s="167">
        <v>-0.004591778</v>
      </c>
      <c r="D29" s="167">
        <v>-0.004878351</v>
      </c>
      <c r="E29" s="167">
        <v>-0.002071484</v>
      </c>
      <c r="F29" s="167">
        <v>0.3935063</v>
      </c>
      <c r="G29" s="167">
        <v>0.05097697</v>
      </c>
    </row>
    <row r="30" spans="1:7" ht="12.75">
      <c r="A30" s="166" t="s">
        <v>107</v>
      </c>
      <c r="B30" s="167">
        <v>0.1070241</v>
      </c>
      <c r="C30" s="167">
        <v>0.08849322</v>
      </c>
      <c r="D30" s="167">
        <v>0.01837444</v>
      </c>
      <c r="E30" s="167">
        <v>0.07957669</v>
      </c>
      <c r="F30" s="167">
        <v>0.2608795</v>
      </c>
      <c r="G30" s="167">
        <v>0.09520123</v>
      </c>
    </row>
    <row r="31" spans="1:7" ht="12.75">
      <c r="A31" s="166" t="s">
        <v>109</v>
      </c>
      <c r="B31" s="167">
        <v>-0.04644186</v>
      </c>
      <c r="C31" s="167">
        <v>-0.0502798</v>
      </c>
      <c r="D31" s="167">
        <v>-0.03078225</v>
      </c>
      <c r="E31" s="167">
        <v>-0.04027957</v>
      </c>
      <c r="F31" s="167">
        <v>0.006803115</v>
      </c>
      <c r="G31" s="167">
        <v>0.02183967</v>
      </c>
    </row>
    <row r="32" spans="1:7" ht="12.75">
      <c r="A32" s="166" t="s">
        <v>111</v>
      </c>
      <c r="B32" s="167">
        <v>-0.09261115</v>
      </c>
      <c r="C32" s="167">
        <v>-0.07615931</v>
      </c>
      <c r="D32" s="167">
        <v>-0.0723393</v>
      </c>
      <c r="E32" s="167">
        <v>-0.01475743</v>
      </c>
      <c r="F32" s="167">
        <v>0.008675429</v>
      </c>
      <c r="G32" s="167">
        <v>0.0514774</v>
      </c>
    </row>
    <row r="33" spans="1:7" ht="12.75">
      <c r="A33" s="166" t="s">
        <v>113</v>
      </c>
      <c r="B33" s="167">
        <v>0.182864</v>
      </c>
      <c r="C33" s="167">
        <v>0.1783782</v>
      </c>
      <c r="D33" s="167">
        <v>0.1655404</v>
      </c>
      <c r="E33" s="167">
        <v>0.1629433</v>
      </c>
      <c r="F33" s="167">
        <v>0.1377964</v>
      </c>
      <c r="G33" s="167">
        <v>0.02432001</v>
      </c>
    </row>
    <row r="34" spans="1:7" ht="12.75">
      <c r="A34" s="166" t="s">
        <v>115</v>
      </c>
      <c r="B34" s="167">
        <v>0.001142029</v>
      </c>
      <c r="C34" s="167">
        <v>0.009843313</v>
      </c>
      <c r="D34" s="167">
        <v>0.008819131</v>
      </c>
      <c r="E34" s="167">
        <v>0.006370964</v>
      </c>
      <c r="F34" s="167">
        <v>-0.02014028</v>
      </c>
      <c r="G34" s="167">
        <v>0.003457822</v>
      </c>
    </row>
    <row r="35" spans="1:7" ht="12.75">
      <c r="A35" s="166" t="s">
        <v>117</v>
      </c>
      <c r="B35" s="167">
        <v>3.486594E-06</v>
      </c>
      <c r="C35" s="167">
        <v>-0.002949012</v>
      </c>
      <c r="D35" s="167">
        <v>-0.002038878</v>
      </c>
      <c r="E35" s="167">
        <v>-0.001278928</v>
      </c>
      <c r="F35" s="167">
        <v>0.003718839</v>
      </c>
      <c r="G35" s="167">
        <v>0.001397091</v>
      </c>
    </row>
    <row r="36" spans="1:6" ht="12.75">
      <c r="A36" s="166" t="s">
        <v>147</v>
      </c>
      <c r="B36" s="167">
        <v>23.28186</v>
      </c>
      <c r="C36" s="167">
        <v>23.27271</v>
      </c>
      <c r="D36" s="167">
        <v>23.27576</v>
      </c>
      <c r="E36" s="167">
        <v>23.2605</v>
      </c>
      <c r="F36" s="167">
        <v>23.2605</v>
      </c>
    </row>
    <row r="37" spans="1:6" ht="12.75">
      <c r="A37" s="166" t="s">
        <v>148</v>
      </c>
      <c r="B37" s="167">
        <v>-0.006612142</v>
      </c>
      <c r="C37" s="167">
        <v>-0.0869751</v>
      </c>
      <c r="D37" s="167">
        <v>-0.1246134</v>
      </c>
      <c r="E37" s="167">
        <v>-0.1459758</v>
      </c>
      <c r="F37" s="167">
        <v>-0.1627604</v>
      </c>
    </row>
    <row r="38" spans="1:7" ht="12.75">
      <c r="A38" s="166" t="s">
        <v>149</v>
      </c>
      <c r="B38" s="167">
        <v>0.0005134642</v>
      </c>
      <c r="C38" s="167">
        <v>0.000351363</v>
      </c>
      <c r="D38" s="167">
        <v>0.0003898243</v>
      </c>
      <c r="E38" s="167">
        <v>-2.349836E-05</v>
      </c>
      <c r="F38" s="167">
        <v>8.149106E-05</v>
      </c>
      <c r="G38" s="167">
        <v>0.0001226276</v>
      </c>
    </row>
    <row r="39" spans="1:7" ht="12.75">
      <c r="A39" s="166" t="s">
        <v>150</v>
      </c>
      <c r="B39" s="167">
        <v>0.001794742</v>
      </c>
      <c r="C39" s="167">
        <v>0.001831387</v>
      </c>
      <c r="D39" s="167">
        <v>0.001700682</v>
      </c>
      <c r="E39" s="167">
        <v>0.0017031</v>
      </c>
      <c r="F39" s="167">
        <v>0.001929855</v>
      </c>
      <c r="G39" s="167">
        <v>0.0008895012</v>
      </c>
    </row>
    <row r="40" spans="2:5" ht="12.75">
      <c r="B40" s="166" t="s">
        <v>151</v>
      </c>
      <c r="C40" s="166">
        <v>0.003759</v>
      </c>
      <c r="D40" s="166" t="s">
        <v>152</v>
      </c>
      <c r="E40" s="166">
        <v>3.116761</v>
      </c>
    </row>
    <row r="42" ht="12.75">
      <c r="A42" s="166" t="s">
        <v>153</v>
      </c>
    </row>
    <row r="50" spans="1:7" ht="12.75">
      <c r="A50" s="166" t="s">
        <v>154</v>
      </c>
      <c r="B50" s="166">
        <f>-0.017/(B7*B7+B22*B22)*(B21*B22+B6*B7)</f>
        <v>0.000513464173363244</v>
      </c>
      <c r="C50" s="166">
        <f>-0.017/(C7*C7+C22*C22)*(C21*C22+C6*C7)</f>
        <v>0.0003513630770649111</v>
      </c>
      <c r="D50" s="166">
        <f>-0.017/(D7*D7+D22*D22)*(D21*D22+D6*D7)</f>
        <v>0.000389824347801913</v>
      </c>
      <c r="E50" s="166">
        <f>-0.017/(E7*E7+E22*E22)*(E21*E22+E6*E7)</f>
        <v>-2.3498361983459484E-05</v>
      </c>
      <c r="F50" s="166">
        <f>-0.017/(F7*F7+F22*F22)*(F21*F22+F6*F7)</f>
        <v>8.14910608100672E-05</v>
      </c>
      <c r="G50" s="166">
        <f>(B50*B$4+C50*C$4+D50*D$4+E50*E$4+F50*F$4)/SUM(B$4:F$4)</f>
        <v>0.000257767544367519</v>
      </c>
    </row>
    <row r="51" spans="1:7" ht="12.75">
      <c r="A51" s="166" t="s">
        <v>155</v>
      </c>
      <c r="B51" s="166">
        <f>-0.017/(B7*B7+B22*B22)*(B21*B7-B6*B22)</f>
        <v>0.001794741772685791</v>
      </c>
      <c r="C51" s="166">
        <f>-0.017/(C7*C7+C22*C22)*(C21*C7-C6*C22)</f>
        <v>0.001831388291878536</v>
      </c>
      <c r="D51" s="166">
        <f>-0.017/(D7*D7+D22*D22)*(D21*D7-D6*D22)</f>
        <v>0.0017006817448326458</v>
      </c>
      <c r="E51" s="166">
        <f>-0.017/(E7*E7+E22*E22)*(E21*E7-E6*E22)</f>
        <v>0.0017030993133186764</v>
      </c>
      <c r="F51" s="166">
        <f>-0.017/(F7*F7+F22*F22)*(F21*F7-F6*F22)</f>
        <v>0.0019298549737882368</v>
      </c>
      <c r="G51" s="166">
        <f>(B51*B$4+C51*C$4+D51*D$4+E51*E$4+F51*F$4)/SUM(B$4:F$4)</f>
        <v>0.0017769742553687806</v>
      </c>
    </row>
    <row r="58" ht="12.75">
      <c r="A58" s="166" t="s">
        <v>157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159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162</v>
      </c>
      <c r="B62" s="166">
        <f>B7+(2/0.017)*(B8*B50-B23*B51)</f>
        <v>9999.585724370036</v>
      </c>
      <c r="C62" s="166">
        <f>C7+(2/0.017)*(C8*C50-C23*C51)</f>
        <v>10000.055054942377</v>
      </c>
      <c r="D62" s="166">
        <f>D7+(2/0.017)*(D8*D50-D23*D51)</f>
        <v>9999.838155283742</v>
      </c>
      <c r="E62" s="166">
        <f>E7+(2/0.017)*(E8*E50-E23*E51)</f>
        <v>9999.568908459556</v>
      </c>
      <c r="F62" s="166">
        <f>F7+(2/0.017)*(F8*F50-F23*F51)</f>
        <v>9997.79283875097</v>
      </c>
    </row>
    <row r="63" spans="1:6" ht="12.75">
      <c r="A63" s="166" t="s">
        <v>163</v>
      </c>
      <c r="B63" s="166">
        <f>B8+(3/0.017)*(B9*B50-B24*B51)</f>
        <v>-0.4115236631279914</v>
      </c>
      <c r="C63" s="166">
        <f>C8+(3/0.017)*(C9*C50-C24*C51)</f>
        <v>1.4029729792059684</v>
      </c>
      <c r="D63" s="166">
        <f>D8+(3/0.017)*(D9*D50-D24*D51)</f>
        <v>0.9004459514233336</v>
      </c>
      <c r="E63" s="166">
        <f>E8+(3/0.017)*(E9*E50-E24*E51)</f>
        <v>0.9253332127900202</v>
      </c>
      <c r="F63" s="166">
        <f>F8+(3/0.017)*(F9*F50-F24*F51)</f>
        <v>-0.13946723467972955</v>
      </c>
    </row>
    <row r="64" spans="1:6" ht="12.75">
      <c r="A64" s="166" t="s">
        <v>164</v>
      </c>
      <c r="B64" s="166">
        <f>B9+(4/0.017)*(B10*B50-B25*B51)</f>
        <v>0.44401162475575773</v>
      </c>
      <c r="C64" s="166">
        <f>C9+(4/0.017)*(C10*C50-C25*C51)</f>
        <v>0.48346577298366944</v>
      </c>
      <c r="D64" s="166">
        <f>D9+(4/0.017)*(D10*D50-D25*D51)</f>
        <v>0.6347308592641976</v>
      </c>
      <c r="E64" s="166">
        <f>E9+(4/0.017)*(E10*E50-E25*E51)</f>
        <v>0.3729812859475118</v>
      </c>
      <c r="F64" s="166">
        <f>F9+(4/0.017)*(F10*F50-F25*F51)</f>
        <v>0.8659943115917623</v>
      </c>
    </row>
    <row r="65" spans="1:6" ht="12.75">
      <c r="A65" s="166" t="s">
        <v>165</v>
      </c>
      <c r="B65" s="166">
        <f>B10+(5/0.017)*(B11*B50-B26*B51)</f>
        <v>-0.331747068245753</v>
      </c>
      <c r="C65" s="166">
        <f>C10+(5/0.017)*(C11*C50-C26*C51)</f>
        <v>-0.3154649455373959</v>
      </c>
      <c r="D65" s="166">
        <f>D10+(5/0.017)*(D11*D50-D26*D51)</f>
        <v>-0.3753374351690191</v>
      </c>
      <c r="E65" s="166">
        <f>E10+(5/0.017)*(E11*E50-E26*E51)</f>
        <v>-0.18195575204730507</v>
      </c>
      <c r="F65" s="166">
        <f>F10+(5/0.017)*(F11*F50-F26*F51)</f>
        <v>-1.08867471327496</v>
      </c>
    </row>
    <row r="66" spans="1:6" ht="12.75">
      <c r="A66" s="166" t="s">
        <v>166</v>
      </c>
      <c r="B66" s="166">
        <f>B11+(6/0.017)*(B12*B50-B27*B51)</f>
        <v>3.148257907035878</v>
      </c>
      <c r="C66" s="166">
        <f>C11+(6/0.017)*(C12*C50-C27*C51)</f>
        <v>4.528992530292243</v>
      </c>
      <c r="D66" s="166">
        <f>D11+(6/0.017)*(D12*D50-D27*D51)</f>
        <v>5.353447850326192</v>
      </c>
      <c r="E66" s="166">
        <f>E11+(6/0.017)*(E12*E50-E27*E51)</f>
        <v>5.063500697007863</v>
      </c>
      <c r="F66" s="166">
        <f>F11+(6/0.017)*(F12*F50-F27*F51)</f>
        <v>13.770167335320142</v>
      </c>
    </row>
    <row r="67" spans="1:6" ht="12.75">
      <c r="A67" s="166" t="s">
        <v>167</v>
      </c>
      <c r="B67" s="166">
        <f>B12+(7/0.017)*(B13*B50-B28*B51)</f>
        <v>-0.03987356657417379</v>
      </c>
      <c r="C67" s="166">
        <f>C12+(7/0.017)*(C13*C50-C28*C51)</f>
        <v>0.10197588100761766</v>
      </c>
      <c r="D67" s="166">
        <f>D12+(7/0.017)*(D13*D50-D28*D51)</f>
        <v>0.25245115966302517</v>
      </c>
      <c r="E67" s="166">
        <f>E12+(7/0.017)*(E13*E50-E28*E51)</f>
        <v>0.20177572637338081</v>
      </c>
      <c r="F67" s="166">
        <f>F12+(7/0.017)*(F13*F50-F28*F51)</f>
        <v>-0.07095290715373014</v>
      </c>
    </row>
    <row r="68" spans="1:6" ht="12.75">
      <c r="A68" s="166" t="s">
        <v>168</v>
      </c>
      <c r="B68" s="166">
        <f>B13+(8/0.017)*(B14*B50-B29*B51)</f>
        <v>-0.18132071416523157</v>
      </c>
      <c r="C68" s="166">
        <f>C13+(8/0.017)*(C14*C50-C29*C51)</f>
        <v>-0.09594463251557567</v>
      </c>
      <c r="D68" s="166">
        <f>D13+(8/0.017)*(D14*D50-D29*D51)</f>
        <v>-0.011821160774711629</v>
      </c>
      <c r="E68" s="166">
        <f>E13+(8/0.017)*(E14*E50-E29*E51)</f>
        <v>-0.07491246685937368</v>
      </c>
      <c r="F68" s="166">
        <f>F13+(8/0.017)*(F14*F50-F29*F51)</f>
        <v>-0.250514595799416</v>
      </c>
    </row>
    <row r="69" spans="1:6" ht="12.75">
      <c r="A69" s="166" t="s">
        <v>169</v>
      </c>
      <c r="B69" s="166">
        <f>B14+(9/0.017)*(B15*B50-B30*B51)</f>
        <v>-0.1045754972812607</v>
      </c>
      <c r="C69" s="166">
        <f>C14+(9/0.017)*(C15*C50-C30*C51)</f>
        <v>-0.08179845472449589</v>
      </c>
      <c r="D69" s="166">
        <f>D14+(9/0.017)*(D15*D50-D30*D51)</f>
        <v>-0.06656209012640771</v>
      </c>
      <c r="E69" s="166">
        <f>E14+(9/0.017)*(E15*E50-E30*E51)</f>
        <v>-0.0026256925784448465</v>
      </c>
      <c r="F69" s="166">
        <f>F14+(9/0.017)*(F15*F50-F30*F51)</f>
        <v>-0.08588912025776488</v>
      </c>
    </row>
    <row r="70" spans="1:6" ht="12.75">
      <c r="A70" s="166" t="s">
        <v>170</v>
      </c>
      <c r="B70" s="166">
        <f>B15+(10/0.017)*(B16*B50-B31*B51)</f>
        <v>-0.3347482995976206</v>
      </c>
      <c r="C70" s="166">
        <f>C15+(10/0.017)*(C16*C50-C31*C51)</f>
        <v>-0.02867010458418346</v>
      </c>
      <c r="D70" s="166">
        <f>D15+(10/0.017)*(D16*D50-D31*D51)</f>
        <v>-0.00670112012034842</v>
      </c>
      <c r="E70" s="166">
        <f>E15+(10/0.017)*(E16*E50-E31*E51)</f>
        <v>0.02754658900381302</v>
      </c>
      <c r="F70" s="166">
        <f>F15+(10/0.017)*(F16*F50-F31*F51)</f>
        <v>-0.3393579778773092</v>
      </c>
    </row>
    <row r="71" spans="1:6" ht="12.75">
      <c r="A71" s="166" t="s">
        <v>171</v>
      </c>
      <c r="B71" s="166">
        <f>B16+(11/0.017)*(B17*B50-B32*B51)</f>
        <v>0.12375465808268887</v>
      </c>
      <c r="C71" s="166">
        <f>C16+(11/0.017)*(C17*C50-C32*C51)</f>
        <v>0.09724962557873948</v>
      </c>
      <c r="D71" s="166">
        <f>D16+(11/0.017)*(D17*D50-D32*D51)</f>
        <v>0.09713238088556664</v>
      </c>
      <c r="E71" s="166">
        <f>E16+(11/0.017)*(E17*E50-E32*E51)</f>
        <v>-0.0008182868762060692</v>
      </c>
      <c r="F71" s="166">
        <f>F16+(11/0.017)*(F17*F50-F32*F51)</f>
        <v>-0.029085213473678418</v>
      </c>
    </row>
    <row r="72" spans="1:6" ht="12.75">
      <c r="A72" s="166" t="s">
        <v>172</v>
      </c>
      <c r="B72" s="166">
        <f>B17+(12/0.017)*(B18*B50-B33*B51)</f>
        <v>-0.05925586557192744</v>
      </c>
      <c r="C72" s="166">
        <f>C17+(12/0.017)*(C18*C50-C33*C51)</f>
        <v>-0.06818623451253653</v>
      </c>
      <c r="D72" s="166">
        <f>D17+(12/0.017)*(D18*D50-D33*D51)</f>
        <v>-0.05901779153117201</v>
      </c>
      <c r="E72" s="166">
        <f>E17+(12/0.017)*(E18*E50-E33*E51)</f>
        <v>-0.06413908626866341</v>
      </c>
      <c r="F72" s="166">
        <f>F17+(12/0.017)*(F18*F50-F33*F51)</f>
        <v>-0.07876626387341723</v>
      </c>
    </row>
    <row r="73" spans="1:6" ht="12.75">
      <c r="A73" s="166" t="s">
        <v>173</v>
      </c>
      <c r="B73" s="166">
        <f>B18+(13/0.017)*(B19*B50-B34*B51)</f>
        <v>-0.020212866260855375</v>
      </c>
      <c r="C73" s="166">
        <f>C18+(13/0.017)*(C19*C50-C34*C51)</f>
        <v>-0.018456226527763533</v>
      </c>
      <c r="D73" s="166">
        <f>D18+(13/0.017)*(D19*D50-D34*D51)</f>
        <v>-0.02319088077737707</v>
      </c>
      <c r="E73" s="166">
        <f>E18+(13/0.017)*(E19*E50-E34*E51)</f>
        <v>-0.013513962799320479</v>
      </c>
      <c r="F73" s="166">
        <f>F18+(13/0.017)*(F19*F50-F34*F51)</f>
        <v>-0.009934805836724458</v>
      </c>
    </row>
    <row r="74" spans="1:6" ht="12.75">
      <c r="A74" s="166" t="s">
        <v>174</v>
      </c>
      <c r="B74" s="166">
        <f>B19+(14/0.017)*(B20*B50-B35*B51)</f>
        <v>-0.19553140674628228</v>
      </c>
      <c r="C74" s="166">
        <f>C19+(14/0.017)*(C20*C50-C35*C51)</f>
        <v>-0.1849374127130107</v>
      </c>
      <c r="D74" s="166">
        <f>D19+(14/0.017)*(D20*D50-D35*D51)</f>
        <v>-0.19280172270471818</v>
      </c>
      <c r="E74" s="166">
        <f>E19+(14/0.017)*(E20*E50-E35*E51)</f>
        <v>-0.18683419751683938</v>
      </c>
      <c r="F74" s="166">
        <f>F19+(14/0.017)*(F20*F50-F35*F51)</f>
        <v>-0.14347727587745027</v>
      </c>
    </row>
    <row r="75" spans="1:6" ht="12.75">
      <c r="A75" s="166" t="s">
        <v>175</v>
      </c>
      <c r="B75" s="167">
        <f>B20</f>
        <v>-0.003213301</v>
      </c>
      <c r="C75" s="167">
        <f>C20</f>
        <v>-0.001240398</v>
      </c>
      <c r="D75" s="167">
        <f>D20</f>
        <v>-0.002298827</v>
      </c>
      <c r="E75" s="167">
        <f>E20</f>
        <v>-0.0004309195</v>
      </c>
      <c r="F75" s="167">
        <f>F20</f>
        <v>0.0001646011</v>
      </c>
    </row>
    <row r="78" ht="12.75">
      <c r="A78" s="166" t="s">
        <v>157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176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177</v>
      </c>
      <c r="B82" s="166">
        <f>B22+(2/0.017)*(B8*B51+B23*B50)</f>
        <v>53.28066551745778</v>
      </c>
      <c r="C82" s="166">
        <f>C22+(2/0.017)*(C8*C51+C23*C50)</f>
        <v>6.913640876774888</v>
      </c>
      <c r="D82" s="166">
        <f>D22+(2/0.017)*(D8*D51+D23*D50)</f>
        <v>-15.989095358289797</v>
      </c>
      <c r="E82" s="166">
        <f>E22+(2/0.017)*(E8*E51+E23*E50)</f>
        <v>-10.567881183840537</v>
      </c>
      <c r="F82" s="166">
        <f>F22+(2/0.017)*(F8*F51+F23*F50)</f>
        <v>-22.65054752247001</v>
      </c>
    </row>
    <row r="83" spans="1:6" ht="12.75">
      <c r="A83" s="166" t="s">
        <v>178</v>
      </c>
      <c r="B83" s="166">
        <f>B23+(3/0.017)*(B9*B51+B24*B50)</f>
        <v>1.8255196277409953</v>
      </c>
      <c r="C83" s="166">
        <f>C23+(3/0.017)*(C9*C51+C24*C50)</f>
        <v>-0.10940411672816702</v>
      </c>
      <c r="D83" s="166">
        <f>D23+(3/0.017)*(D9*D51+D24*D50)</f>
        <v>1.0912476907046285</v>
      </c>
      <c r="E83" s="166">
        <f>E23+(3/0.017)*(E9*E51+E24*E50)</f>
        <v>1.9636167038946142</v>
      </c>
      <c r="F83" s="166">
        <f>F23+(3/0.017)*(F9*F51+F24*F50)</f>
        <v>8.693631400281154</v>
      </c>
    </row>
    <row r="84" spans="1:6" ht="12.75">
      <c r="A84" s="166" t="s">
        <v>179</v>
      </c>
      <c r="B84" s="166">
        <f>B24+(4/0.017)*(B10*B51+B25*B50)</f>
        <v>-0.04162874140787459</v>
      </c>
      <c r="C84" s="166">
        <f>C24+(4/0.017)*(C10*C51+C25*C50)</f>
        <v>-0.03882471829954309</v>
      </c>
      <c r="D84" s="166">
        <f>D24+(4/0.017)*(D10*D51+D25*D50)</f>
        <v>0.7762734355586637</v>
      </c>
      <c r="E84" s="166">
        <f>E24+(4/0.017)*(E10*E51+E25*E50)</f>
        <v>0.18493468420846765</v>
      </c>
      <c r="F84" s="166">
        <f>F24+(4/0.017)*(F10*F51+F25*F50)</f>
        <v>-0.5536157414909104</v>
      </c>
    </row>
    <row r="85" spans="1:6" ht="12.75">
      <c r="A85" s="166" t="s">
        <v>180</v>
      </c>
      <c r="B85" s="166">
        <f>B25+(5/0.017)*(B11*B51+B26*B50)</f>
        <v>-0.10559996915786818</v>
      </c>
      <c r="C85" s="166">
        <f>C25+(5/0.017)*(C11*C51+C26*C50)</f>
        <v>-0.06926074840794749</v>
      </c>
      <c r="D85" s="166">
        <f>D25+(5/0.017)*(D11*D51+D26*D50)</f>
        <v>-0.14793959092475717</v>
      </c>
      <c r="E85" s="166">
        <f>E25+(5/0.017)*(E11*E51+E26*E50)</f>
        <v>0.20844068621907397</v>
      </c>
      <c r="F85" s="166">
        <f>F25+(5/0.017)*(F11*F51+F26*F50)</f>
        <v>-0.39820494860141764</v>
      </c>
    </row>
    <row r="86" spans="1:6" ht="12.75">
      <c r="A86" s="166" t="s">
        <v>181</v>
      </c>
      <c r="B86" s="166">
        <f>B26+(6/0.017)*(B12*B51+B27*B50)</f>
        <v>0.6389213164996538</v>
      </c>
      <c r="C86" s="166">
        <f>C26+(6/0.017)*(C12*C51+C27*C50)</f>
        <v>0.313435319644593</v>
      </c>
      <c r="D86" s="166">
        <f>D26+(6/0.017)*(D12*D51+D27*D50)</f>
        <v>0.2777244071190982</v>
      </c>
      <c r="E86" s="166">
        <f>E26+(6/0.017)*(E12*E51+E27*E50)</f>
        <v>0.03048564368992095</v>
      </c>
      <c r="F86" s="166">
        <f>F26+(6/0.017)*(F12*F51+F27*F50)</f>
        <v>2.0744901636442323</v>
      </c>
    </row>
    <row r="87" spans="1:6" ht="12.75">
      <c r="A87" s="166" t="s">
        <v>182</v>
      </c>
      <c r="B87" s="166">
        <f>B27+(7/0.017)*(B13*B51+B28*B50)</f>
        <v>-0.00468322677147659</v>
      </c>
      <c r="C87" s="166">
        <f>C27+(7/0.017)*(C13*C51+C28*C50)</f>
        <v>0.14000853077182493</v>
      </c>
      <c r="D87" s="166">
        <f>D27+(7/0.017)*(D13*D51+D28*D50)</f>
        <v>0.06765952365828082</v>
      </c>
      <c r="E87" s="166">
        <f>E27+(7/0.017)*(E13*E51+E28*E50)</f>
        <v>0.07635573926934847</v>
      </c>
      <c r="F87" s="166">
        <f>F27+(7/0.017)*(F13*F51+F28*F50)</f>
        <v>0.6233707721820223</v>
      </c>
    </row>
    <row r="88" spans="1:6" ht="12.75">
      <c r="A88" s="166" t="s">
        <v>183</v>
      </c>
      <c r="B88" s="166">
        <f>B28+(8/0.017)*(B14*B51+B29*B50)</f>
        <v>0.09508980920451295</v>
      </c>
      <c r="C88" s="166">
        <f>C28+(8/0.017)*(C14*C51+C29*C50)</f>
        <v>-0.008627275947499829</v>
      </c>
      <c r="D88" s="166">
        <f>D28+(8/0.017)*(D14*D51+D29*D50)</f>
        <v>-0.012058534073769549</v>
      </c>
      <c r="E88" s="166">
        <f>E28+(8/0.017)*(E14*E51+E29*E50)</f>
        <v>-0.10516402033178146</v>
      </c>
      <c r="F88" s="166">
        <f>F28+(8/0.017)*(F14*F51+F29*F50)</f>
        <v>0.10563017498523039</v>
      </c>
    </row>
    <row r="89" spans="1:6" ht="12.75">
      <c r="A89" s="166" t="s">
        <v>184</v>
      </c>
      <c r="B89" s="166">
        <f>B29+(9/0.017)*(B15*B51+B30*B50)</f>
        <v>-0.03175818056724822</v>
      </c>
      <c r="C89" s="166">
        <f>C29+(9/0.017)*(C15*C51+C30*C50)</f>
        <v>-0.0629692767207359</v>
      </c>
      <c r="D89" s="166">
        <f>D29+(9/0.017)*(D15*D51+D30*D50)</f>
        <v>-0.031853573797716986</v>
      </c>
      <c r="E89" s="166">
        <f>E29+(9/0.017)*(E15*E51+E30*E50)</f>
        <v>-0.014796171586119896</v>
      </c>
      <c r="F89" s="166">
        <f>F29+(9/0.017)*(F15*F51+F30*F50)</f>
        <v>0.06711361796533044</v>
      </c>
    </row>
    <row r="90" spans="1:6" ht="12.75">
      <c r="A90" s="166" t="s">
        <v>185</v>
      </c>
      <c r="B90" s="166">
        <f>B30+(10/0.017)*(B16*B51+B31*B50)</f>
        <v>0.0569528105191231</v>
      </c>
      <c r="C90" s="166">
        <f>C30+(10/0.017)*(C16*C51+C31*C50)</f>
        <v>0.04866490055633601</v>
      </c>
      <c r="D90" s="166">
        <f>D30+(10/0.017)*(D16*D51+D31*D50)</f>
        <v>-0.003183732091563942</v>
      </c>
      <c r="E90" s="166">
        <f>E30+(10/0.017)*(E16*E51+E31*E50)</f>
        <v>0.0650259642773838</v>
      </c>
      <c r="F90" s="166">
        <f>F30+(10/0.017)*(F16*F51+F31*F50)</f>
        <v>0.23385735492787008</v>
      </c>
    </row>
    <row r="91" spans="1:6" ht="12.75">
      <c r="A91" s="166" t="s">
        <v>186</v>
      </c>
      <c r="B91" s="166">
        <f>B31+(11/0.017)*(B17*B51+B32*B50)</f>
        <v>0.0987675769102612</v>
      </c>
      <c r="C91" s="166">
        <f>C31+(11/0.017)*(C17*C51+C32*C50)</f>
        <v>0.11131047949201729</v>
      </c>
      <c r="D91" s="166">
        <f>D31+(11/0.017)*(D17*D51+D32*D50)</f>
        <v>0.0906684166883361</v>
      </c>
      <c r="E91" s="166">
        <f>E31+(11/0.017)*(E17*E51+E32*E50)</f>
        <v>0.10497600298371786</v>
      </c>
      <c r="F91" s="166">
        <f>F31+(11/0.017)*(F17*F51+F32*F50)</f>
        <v>0.14553864822240944</v>
      </c>
    </row>
    <row r="92" spans="1:6" ht="12.75">
      <c r="A92" s="166" t="s">
        <v>187</v>
      </c>
      <c r="B92" s="166">
        <f>B32+(12/0.017)*(B18*B51+B33*B50)</f>
        <v>0.04663178826045852</v>
      </c>
      <c r="C92" s="166">
        <f>C32+(12/0.017)*(C18*C51+C33*C50)</f>
        <v>0.02770155777460291</v>
      </c>
      <c r="D92" s="166">
        <f>D32+(12/0.017)*(D18*D51+D33*D50)</f>
        <v>0.028895858588589965</v>
      </c>
      <c r="E92" s="166">
        <f>E32+(12/0.017)*(E18*E51+E33*E50)</f>
        <v>-0.027806546589158855</v>
      </c>
      <c r="F92" s="166">
        <f>F32+(12/0.017)*(F18*F51+F33*F50)</f>
        <v>-0.025742087034244104</v>
      </c>
    </row>
    <row r="93" spans="1:6" ht="12.75">
      <c r="A93" s="166" t="s">
        <v>188</v>
      </c>
      <c r="B93" s="166">
        <f>B33+(13/0.017)*(B19*B51+B34*B50)</f>
        <v>-0.08317268930763791</v>
      </c>
      <c r="C93" s="166">
        <f>C33+(13/0.017)*(C19*C51+C34*C50)</f>
        <v>-0.0837031709601922</v>
      </c>
      <c r="D93" s="166">
        <f>D33+(13/0.017)*(D19*D51+D34*D50)</f>
        <v>-0.08532731659170248</v>
      </c>
      <c r="E93" s="166">
        <f>E33+(13/0.017)*(E19*E51+E34*E50)</f>
        <v>-0.0828454519292946</v>
      </c>
      <c r="F93" s="166">
        <f>F33+(13/0.017)*(F19*F51+F34*F50)</f>
        <v>-0.06649236027992042</v>
      </c>
    </row>
    <row r="94" spans="1:6" ht="12.75">
      <c r="A94" s="166" t="s">
        <v>189</v>
      </c>
      <c r="B94" s="166">
        <f>B34+(14/0.017)*(B20*B51+B35*B50)</f>
        <v>-0.0036058282991351448</v>
      </c>
      <c r="C94" s="166">
        <f>C34+(14/0.017)*(C20*C51+C35*C50)</f>
        <v>0.007119222395807494</v>
      </c>
      <c r="D94" s="166">
        <f>D34+(14/0.017)*(D20*D51+D35*D50)</f>
        <v>0.004944937847037357</v>
      </c>
      <c r="E94" s="166">
        <f>E34+(14/0.017)*(E20*E51+E35*E50)</f>
        <v>0.005791326124687539</v>
      </c>
      <c r="F94" s="166">
        <f>F34+(14/0.017)*(F20*F51+F35*F50)</f>
        <v>-0.01962910838749117</v>
      </c>
    </row>
    <row r="95" spans="1:6" ht="12.75">
      <c r="A95" s="166" t="s">
        <v>190</v>
      </c>
      <c r="B95" s="167">
        <f>B35</f>
        <v>3.486594E-06</v>
      </c>
      <c r="C95" s="167">
        <f>C35</f>
        <v>-0.002949012</v>
      </c>
      <c r="D95" s="167">
        <f>D35</f>
        <v>-0.002038878</v>
      </c>
      <c r="E95" s="167">
        <f>E35</f>
        <v>-0.001278928</v>
      </c>
      <c r="F95" s="167">
        <f>F35</f>
        <v>0.003718839</v>
      </c>
    </row>
    <row r="98" ht="12.75">
      <c r="A98" s="166" t="s">
        <v>158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160</v>
      </c>
      <c r="H100" s="166" t="s">
        <v>161</v>
      </c>
      <c r="I100" s="166" t="s">
        <v>156</v>
      </c>
      <c r="K100" s="166" t="s">
        <v>191</v>
      </c>
    </row>
    <row r="101" spans="1:9" ht="12.75">
      <c r="A101" s="166" t="s">
        <v>159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162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163</v>
      </c>
      <c r="B103" s="166">
        <f>B63*10000/B62</f>
        <v>-0.411540712256774</v>
      </c>
      <c r="C103" s="166">
        <f>C63*10000/C62</f>
        <v>1.4029652551888403</v>
      </c>
      <c r="D103" s="166">
        <f>D63*10000/D62</f>
        <v>0.900460524901149</v>
      </c>
      <c r="E103" s="166">
        <f>E63*10000/E62</f>
        <v>0.9253731048417455</v>
      </c>
      <c r="F103" s="166">
        <f>F63*10000/F62</f>
        <v>-0.13949802414305004</v>
      </c>
      <c r="G103" s="166">
        <f>AVERAGE(C103:E103)</f>
        <v>1.076266294977245</v>
      </c>
      <c r="H103" s="166">
        <f>STDEV(C103:E103)</f>
        <v>0.28320366719434836</v>
      </c>
      <c r="I103" s="166">
        <f>(B103*B4+C103*C4+D103*D4+E103*E4+F103*F4)/SUM(B4:F4)</f>
        <v>0.6988300483244096</v>
      </c>
      <c r="K103" s="166">
        <f>(LN(H103)+LN(H123))/2-LN(K114*K115^3)</f>
        <v>-4.489314590308689</v>
      </c>
    </row>
    <row r="104" spans="1:11" ht="12.75">
      <c r="A104" s="166" t="s">
        <v>164</v>
      </c>
      <c r="B104" s="166">
        <f>B64*10000/B62</f>
        <v>0.4440300198373769</v>
      </c>
      <c r="C104" s="166">
        <f>C64*10000/C62</f>
        <v>0.4834631112802962</v>
      </c>
      <c r="D104" s="166">
        <f>D64*10000/D62</f>
        <v>0.6347411322140417</v>
      </c>
      <c r="E104" s="166">
        <f>E64*10000/E62</f>
        <v>0.37299736554840135</v>
      </c>
      <c r="F104" s="166">
        <f>F64*10000/F62</f>
        <v>0.8661854926971577</v>
      </c>
      <c r="G104" s="166">
        <f>AVERAGE(C104:E104)</f>
        <v>0.49706720301424645</v>
      </c>
      <c r="H104" s="166">
        <f>STDEV(C104:E104)</f>
        <v>0.13140111617109063</v>
      </c>
      <c r="I104" s="166">
        <f>(B104*B4+C104*C4+D104*D4+E104*E4+F104*F4)/SUM(B4:F4)</f>
        <v>0.538796085215791</v>
      </c>
      <c r="K104" s="166">
        <f>(LN(H104)+LN(H124))/2-LN(K114*K115^4)</f>
        <v>-4.734380550701969</v>
      </c>
    </row>
    <row r="105" spans="1:11" ht="12.75">
      <c r="A105" s="166" t="s">
        <v>165</v>
      </c>
      <c r="B105" s="166">
        <f>B65*10000/B62</f>
        <v>-0.3317608122877038</v>
      </c>
      <c r="C105" s="166">
        <f>C65*10000/C62</f>
        <v>-0.3154632087565179</v>
      </c>
      <c r="D105" s="166">
        <f>D65*10000/D62</f>
        <v>-0.3753435099054051</v>
      </c>
      <c r="E105" s="166">
        <f>E65*10000/E62</f>
        <v>-0.18196359634401035</v>
      </c>
      <c r="F105" s="166">
        <f>F65*10000/F62</f>
        <v>-1.0889150543861126</v>
      </c>
      <c r="G105" s="166">
        <f>AVERAGE(C105:E105)</f>
        <v>-0.29092343833531115</v>
      </c>
      <c r="H105" s="166">
        <f>STDEV(C105:E105)</f>
        <v>0.09899796963320645</v>
      </c>
      <c r="I105" s="166">
        <f>(B105*B4+C105*C4+D105*D4+E105*E4+F105*F4)/SUM(B4:F4)</f>
        <v>-0.4035923778011944</v>
      </c>
      <c r="K105" s="166">
        <f>(LN(H105)+LN(H125))/2-LN(K114*K115^5)</f>
        <v>-4.689963604335555</v>
      </c>
    </row>
    <row r="106" spans="1:11" ht="12.75">
      <c r="A106" s="166" t="s">
        <v>166</v>
      </c>
      <c r="B106" s="166">
        <f>B66*10000/B62</f>
        <v>3.14838833709205</v>
      </c>
      <c r="C106" s="166">
        <f>C66*10000/C62</f>
        <v>4.52896759608724</v>
      </c>
      <c r="D106" s="166">
        <f>D66*10000/D62</f>
        <v>5.353534494453315</v>
      </c>
      <c r="E106" s="166">
        <f>E66*10000/E62</f>
        <v>5.063718989649826</v>
      </c>
      <c r="F106" s="166">
        <f>F66*10000/F62</f>
        <v>13.773207304263826</v>
      </c>
      <c r="G106" s="166">
        <f>AVERAGE(C106:E106)</f>
        <v>4.982073693396793</v>
      </c>
      <c r="H106" s="166">
        <f>STDEV(C106:E106)</f>
        <v>0.4183026515221414</v>
      </c>
      <c r="I106" s="166">
        <f>(B106*B4+C106*C4+D106*D4+E106*E4+F106*F4)/SUM(B4:F4)</f>
        <v>5.893303633180459</v>
      </c>
      <c r="K106" s="166">
        <f>(LN(H106)+LN(H126))/2-LN(K114*K115^6)</f>
        <v>-3.475496469863543</v>
      </c>
    </row>
    <row r="107" spans="1:11" ht="12.75">
      <c r="A107" s="166" t="s">
        <v>167</v>
      </c>
      <c r="B107" s="166">
        <f>B67*10000/B62</f>
        <v>-0.039875218507300504</v>
      </c>
      <c r="C107" s="166">
        <f>C67*10000/C62</f>
        <v>0.10197531958308331</v>
      </c>
      <c r="D107" s="166">
        <f>D67*10000/D62</f>
        <v>0.2524552455177831</v>
      </c>
      <c r="E107" s="166">
        <f>E67*10000/E62</f>
        <v>0.2017844251292475</v>
      </c>
      <c r="F107" s="166">
        <f>F67*10000/F62</f>
        <v>-0.07096857106172479</v>
      </c>
      <c r="G107" s="166">
        <f>AVERAGE(C107:E107)</f>
        <v>0.1854049967433713</v>
      </c>
      <c r="H107" s="166">
        <f>STDEV(C107:E107)</f>
        <v>0.07656543791433709</v>
      </c>
      <c r="I107" s="166">
        <f>(B107*B4+C107*C4+D107*D4+E107*E4+F107*F4)/SUM(B4:F4)</f>
        <v>0.11855570787011352</v>
      </c>
      <c r="K107" s="166">
        <f>(LN(H107)+LN(H127))/2-LN(K114*K115^7)</f>
        <v>-4.413846285352151</v>
      </c>
    </row>
    <row r="108" spans="1:9" ht="12.75">
      <c r="A108" s="166" t="s">
        <v>168</v>
      </c>
      <c r="B108" s="166">
        <f>B68*10000/B62</f>
        <v>-0.1813282261517435</v>
      </c>
      <c r="C108" s="166">
        <f>C68*10000/C62</f>
        <v>-0.09594410429586232</v>
      </c>
      <c r="D108" s="166">
        <f>D68*10000/D62</f>
        <v>-0.011821352097049223</v>
      </c>
      <c r="E108" s="166">
        <f>E68*10000/E62</f>
        <v>-0.07491569641167063</v>
      </c>
      <c r="F108" s="166">
        <f>F68*10000/F62</f>
        <v>-0.2505699006168975</v>
      </c>
      <c r="G108" s="166">
        <f>AVERAGE(C108:E108)</f>
        <v>-0.0608937176015274</v>
      </c>
      <c r="H108" s="166">
        <f>STDEV(C108:E108)</f>
        <v>0.04377923339541029</v>
      </c>
      <c r="I108" s="166">
        <f>(B108*B4+C108*C4+D108*D4+E108*E4+F108*F4)/SUM(B4:F4)</f>
        <v>-0.10366766478963929</v>
      </c>
    </row>
    <row r="109" spans="1:9" ht="12.75">
      <c r="A109" s="166" t="s">
        <v>169</v>
      </c>
      <c r="B109" s="166">
        <f>B69*10000/B62</f>
        <v>-0.10457982976874661</v>
      </c>
      <c r="C109" s="166">
        <f>C69*10000/C62</f>
        <v>-0.08179800438605409</v>
      </c>
      <c r="D109" s="166">
        <f>D69*10000/D62</f>
        <v>-0.06656316741610209</v>
      </c>
      <c r="E109" s="166">
        <f>E69*10000/E62</f>
        <v>-0.002625805774710479</v>
      </c>
      <c r="F109" s="166">
        <f>F69*10000/F62</f>
        <v>-0.08590808155662391</v>
      </c>
      <c r="G109" s="166">
        <f>AVERAGE(C109:E109)</f>
        <v>-0.05032899252562222</v>
      </c>
      <c r="H109" s="166">
        <f>STDEV(C109:E109)</f>
        <v>0.042008577505308654</v>
      </c>
      <c r="I109" s="166">
        <f>(B109*B4+C109*C4+D109*D4+E109*E4+F109*F4)/SUM(B4:F4)</f>
        <v>-0.06293251929028836</v>
      </c>
    </row>
    <row r="110" spans="1:11" ht="12.75">
      <c r="A110" s="166" t="s">
        <v>170</v>
      </c>
      <c r="B110" s="166">
        <f>B70*10000/B62</f>
        <v>-0.33476216797842334</v>
      </c>
      <c r="C110" s="166">
        <f>C70*10000/C62</f>
        <v>-0.02866994674195688</v>
      </c>
      <c r="D110" s="166">
        <f>D70*10000/D62</f>
        <v>-0.00670122857619217</v>
      </c>
      <c r="E110" s="166">
        <f>E70*10000/E62</f>
        <v>0.027547776565156546</v>
      </c>
      <c r="F110" s="166">
        <f>F70*10000/F62</f>
        <v>-0.33943289619082107</v>
      </c>
      <c r="G110" s="166">
        <f>AVERAGE(C110:E110)</f>
        <v>-0.002607799584330836</v>
      </c>
      <c r="H110" s="166">
        <f>STDEV(C110:E110)</f>
        <v>0.028331523505493825</v>
      </c>
      <c r="I110" s="166">
        <f>(B110*B4+C110*C4+D110*D4+E110*E4+F110*F4)/SUM(B4:F4)</f>
        <v>-0.09564409769099196</v>
      </c>
      <c r="K110" s="166">
        <f>EXP(AVERAGE(K103:K107))</f>
        <v>0.01277071908394438</v>
      </c>
    </row>
    <row r="111" spans="1:9" ht="12.75">
      <c r="A111" s="166" t="s">
        <v>171</v>
      </c>
      <c r="B111" s="166">
        <f>B71*10000/B62</f>
        <v>0.12375978514898454</v>
      </c>
      <c r="C111" s="166">
        <f>C71*10000/C62</f>
        <v>0.09724909017443391</v>
      </c>
      <c r="D111" s="166">
        <f>D71*10000/D62</f>
        <v>0.09713395294727202</v>
      </c>
      <c r="E111" s="166">
        <f>E71*10000/E62</f>
        <v>-0.0008183221533818372</v>
      </c>
      <c r="F111" s="166">
        <f>F71*10000/F62</f>
        <v>-0.029091634466504965</v>
      </c>
      <c r="G111" s="166">
        <f>AVERAGE(C111:E111)</f>
        <v>0.06452157365610803</v>
      </c>
      <c r="H111" s="166">
        <f>STDEV(C111:E111)</f>
        <v>0.056586038935779154</v>
      </c>
      <c r="I111" s="166">
        <f>(B111*B4+C111*C4+D111*D4+E111*E4+F111*F4)/SUM(B4:F4)</f>
        <v>0.060562626184403556</v>
      </c>
    </row>
    <row r="112" spans="1:9" ht="12.75">
      <c r="A112" s="166" t="s">
        <v>172</v>
      </c>
      <c r="B112" s="166">
        <f>B72*10000/B62</f>
        <v>-0.059258320499733</v>
      </c>
      <c r="C112" s="166">
        <f>C72*10000/C62</f>
        <v>-0.06818585911568206</v>
      </c>
      <c r="D112" s="166">
        <f>D72*10000/D62</f>
        <v>-0.05901874671840367</v>
      </c>
      <c r="E112" s="166">
        <f>E72*10000/E62</f>
        <v>-0.0641418513696148</v>
      </c>
      <c r="F112" s="166">
        <f>F72*10000/F62</f>
        <v>-0.07878365269594599</v>
      </c>
      <c r="G112" s="166">
        <f>AVERAGE(C112:E112)</f>
        <v>-0.06378215240123351</v>
      </c>
      <c r="H112" s="166">
        <f>STDEV(C112:E112)</f>
        <v>0.004594129399241507</v>
      </c>
      <c r="I112" s="166">
        <f>(B112*B4+C112*C4+D112*D4+E112*E4+F112*F4)/SUM(B4:F4)</f>
        <v>-0.06513666669308724</v>
      </c>
    </row>
    <row r="113" spans="1:9" ht="12.75">
      <c r="A113" s="166" t="s">
        <v>173</v>
      </c>
      <c r="B113" s="166">
        <f>B73*10000/B62</f>
        <v>-0.02021370366533736</v>
      </c>
      <c r="C113" s="166">
        <f>C73*10000/C62</f>
        <v>-0.01845612491767415</v>
      </c>
      <c r="D113" s="166">
        <f>D73*10000/D62</f>
        <v>-0.023191256115603638</v>
      </c>
      <c r="E113" s="166">
        <f>E73*10000/E62</f>
        <v>-0.013514545399939964</v>
      </c>
      <c r="F113" s="166">
        <f>F73*10000/F62</f>
        <v>-0.009936999092657356</v>
      </c>
      <c r="G113" s="166">
        <f>AVERAGE(C113:E113)</f>
        <v>-0.018387308811072586</v>
      </c>
      <c r="H113" s="166">
        <f>STDEV(C113:E113)</f>
        <v>0.004838722384168749</v>
      </c>
      <c r="I113" s="166">
        <f>(B113*B4+C113*C4+D113*D4+E113*E4+F113*F4)/SUM(B4:F4)</f>
        <v>-0.017520856288441966</v>
      </c>
    </row>
    <row r="114" spans="1:11" ht="12.75">
      <c r="A114" s="166" t="s">
        <v>174</v>
      </c>
      <c r="B114" s="166">
        <f>B74*10000/B62</f>
        <v>-0.19553950747154636</v>
      </c>
      <c r="C114" s="166">
        <f>C74*10000/C62</f>
        <v>-0.1849363945467562</v>
      </c>
      <c r="D114" s="166">
        <f>D74*10000/D62</f>
        <v>-0.19280484314923146</v>
      </c>
      <c r="E114" s="166">
        <f>E74*10000/E62</f>
        <v>-0.18684225212826838</v>
      </c>
      <c r="F114" s="166">
        <f>F74*10000/F62</f>
        <v>-0.14350895061691932</v>
      </c>
      <c r="G114" s="166">
        <f>AVERAGE(C114:E114)</f>
        <v>-0.18819449660808538</v>
      </c>
      <c r="H114" s="166">
        <f>STDEV(C114:E114)</f>
        <v>0.0041048196918173135</v>
      </c>
      <c r="I114" s="166">
        <f>(B114*B4+C114*C4+D114*D4+E114*E4+F114*F4)/SUM(B4:F4)</f>
        <v>-0.18327637673385205</v>
      </c>
      <c r="J114" s="166" t="s">
        <v>192</v>
      </c>
      <c r="K114" s="166">
        <v>285</v>
      </c>
    </row>
    <row r="115" spans="1:11" ht="12.75">
      <c r="A115" s="166" t="s">
        <v>175</v>
      </c>
      <c r="B115" s="166">
        <f>B75*10000/B62</f>
        <v>-0.0032134341247446376</v>
      </c>
      <c r="C115" s="166">
        <f>C75*10000/C62</f>
        <v>-0.0012403911710335554</v>
      </c>
      <c r="D115" s="166">
        <f>D75*10000/D62</f>
        <v>-0.0022988642059025115</v>
      </c>
      <c r="E115" s="166">
        <f>E75*10000/E62</f>
        <v>-0.0004309380773759612</v>
      </c>
      <c r="F115" s="166">
        <f>F75*10000/F62</f>
        <v>0.00016463743813735965</v>
      </c>
      <c r="G115" s="166">
        <f>AVERAGE(C115:E115)</f>
        <v>-0.0013233978181040093</v>
      </c>
      <c r="H115" s="166">
        <f>STDEV(C115:E115)</f>
        <v>0.0009367254576456521</v>
      </c>
      <c r="I115" s="166">
        <f>(B115*B4+C115*C4+D115*D4+E115*E4+F115*F4)/SUM(B4:F4)</f>
        <v>-0.0013973045945754163</v>
      </c>
      <c r="J115" s="166" t="s">
        <v>193</v>
      </c>
      <c r="K115" s="166">
        <v>0.5536</v>
      </c>
    </row>
    <row r="118" ht="12.75">
      <c r="A118" s="166" t="s">
        <v>158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160</v>
      </c>
      <c r="H120" s="166" t="s">
        <v>161</v>
      </c>
      <c r="I120" s="166" t="s">
        <v>156</v>
      </c>
    </row>
    <row r="121" spans="1:9" ht="12.75">
      <c r="A121" s="166" t="s">
        <v>176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177</v>
      </c>
      <c r="B122" s="166">
        <f>B82*10000/B62</f>
        <v>53.282872897031346</v>
      </c>
      <c r="C122" s="166">
        <f>C82*10000/C62</f>
        <v>6.9136028139744345</v>
      </c>
      <c r="D122" s="166">
        <f>D82*10000/D62</f>
        <v>-15.98935413753815</v>
      </c>
      <c r="E122" s="166">
        <f>E82*10000/E62</f>
        <v>-10.568336775898603</v>
      </c>
      <c r="F122" s="166">
        <f>F82*10000/F62</f>
        <v>-22.65554796722489</v>
      </c>
      <c r="G122" s="166">
        <f>AVERAGE(C122:E122)</f>
        <v>-6.548029366487438</v>
      </c>
      <c r="H122" s="166">
        <f>STDEV(C122:E122)</f>
        <v>11.969064835246503</v>
      </c>
      <c r="I122" s="166">
        <f>(B122*B4+C122*C4+D122*D4+E122*E4+F122*F4)/SUM(B4:F4)</f>
        <v>-0.05985840022780987</v>
      </c>
    </row>
    <row r="123" spans="1:9" ht="12.75">
      <c r="A123" s="166" t="s">
        <v>178</v>
      </c>
      <c r="B123" s="166">
        <f>B83*10000/B62</f>
        <v>1.8255952577035397</v>
      </c>
      <c r="C123" s="166">
        <f>C83*10000/C62</f>
        <v>-0.10940351440774886</v>
      </c>
      <c r="D123" s="166">
        <f>D83*10000/D62</f>
        <v>1.0912653522577582</v>
      </c>
      <c r="E123" s="166">
        <f>E83*10000/E62</f>
        <v>1.9637013573989277</v>
      </c>
      <c r="F123" s="166">
        <f>F83*10000/F62</f>
        <v>8.695550648524195</v>
      </c>
      <c r="G123" s="166">
        <f>AVERAGE(C123:E123)</f>
        <v>0.9818543984163123</v>
      </c>
      <c r="H123" s="166">
        <f>STDEV(C123:E123)</f>
        <v>1.0408741614587786</v>
      </c>
      <c r="I123" s="166">
        <f>(B123*B4+C123*C4+D123*D4+E123*E4+F123*F4)/SUM(B4:F4)</f>
        <v>2.13541021204965</v>
      </c>
    </row>
    <row r="124" spans="1:9" ht="12.75">
      <c r="A124" s="166" t="s">
        <v>179</v>
      </c>
      <c r="B124" s="166">
        <f>B84*10000/B62</f>
        <v>-0.04163046605662973</v>
      </c>
      <c r="C124" s="166">
        <f>C84*10000/C62</f>
        <v>-0.038824504551457</v>
      </c>
      <c r="D124" s="166">
        <f>D84*10000/D62</f>
        <v>0.7762859993373934</v>
      </c>
      <c r="E124" s="166">
        <f>E84*10000/E62</f>
        <v>0.18494265692995462</v>
      </c>
      <c r="F124" s="166">
        <f>F84*10000/F62</f>
        <v>-0.5537379603877389</v>
      </c>
      <c r="G124" s="166">
        <f>AVERAGE(C124:E124)</f>
        <v>0.30746805057196364</v>
      </c>
      <c r="H124" s="166">
        <f>STDEV(C124:E124)</f>
        <v>0.4211420632670535</v>
      </c>
      <c r="I124" s="166">
        <f>(B124*B4+C124*C4+D124*D4+E124*E4+F124*F4)/SUM(B4:F4)</f>
        <v>0.14177843536958154</v>
      </c>
    </row>
    <row r="125" spans="1:9" ht="12.75">
      <c r="A125" s="166" t="s">
        <v>180</v>
      </c>
      <c r="B125" s="166">
        <f>B85*10000/B62</f>
        <v>-0.1056043440884856</v>
      </c>
      <c r="C125" s="166">
        <f>C85*10000/C62</f>
        <v>-0.06926036709539556</v>
      </c>
      <c r="D125" s="166">
        <f>D85*10000/D62</f>
        <v>-0.14794198528762031</v>
      </c>
      <c r="E125" s="166">
        <f>E85*10000/E62</f>
        <v>0.20844967230810799</v>
      </c>
      <c r="F125" s="166">
        <f>F85*10000/F62</f>
        <v>-0.3982928582576688</v>
      </c>
      <c r="G125" s="166">
        <f>AVERAGE(C125:E125)</f>
        <v>-0.0029175600249692992</v>
      </c>
      <c r="H125" s="166">
        <f>STDEV(C125:E125)</f>
        <v>0.18722921630569725</v>
      </c>
      <c r="I125" s="166">
        <f>(B125*B4+C125*C4+D125*D4+E125*E4+F125*F4)/SUM(B4:F4)</f>
        <v>-0.07066856206101968</v>
      </c>
    </row>
    <row r="126" spans="1:9" ht="12.75">
      <c r="A126" s="166" t="s">
        <v>181</v>
      </c>
      <c r="B126" s="166">
        <f>B86*10000/B62</f>
        <v>0.6389477865493325</v>
      </c>
      <c r="C126" s="166">
        <f>C86*10000/C62</f>
        <v>0.3134335940377471</v>
      </c>
      <c r="D126" s="166">
        <f>D86*10000/D62</f>
        <v>0.2777289020146325</v>
      </c>
      <c r="E126" s="166">
        <f>E86*10000/E62</f>
        <v>0.030486957956887856</v>
      </c>
      <c r="F126" s="166">
        <f>F86*10000/F62</f>
        <v>2.0749481381566612</v>
      </c>
      <c r="G126" s="166">
        <f>AVERAGE(C126:E126)</f>
        <v>0.2072164846697558</v>
      </c>
      <c r="H126" s="166">
        <f>STDEV(C126:E126)</f>
        <v>0.15408991033559635</v>
      </c>
      <c r="I126" s="166">
        <f>(B126*B4+C126*C4+D126*D4+E126*E4+F126*F4)/SUM(B4:F4)</f>
        <v>0.5194710201762707</v>
      </c>
    </row>
    <row r="127" spans="1:9" ht="12.75">
      <c r="A127" s="166" t="s">
        <v>182</v>
      </c>
      <c r="B127" s="166">
        <f>B87*10000/B62</f>
        <v>-0.00468342079418658</v>
      </c>
      <c r="C127" s="166">
        <f>C87*10000/C62</f>
        <v>0.14000775995990924</v>
      </c>
      <c r="D127" s="166">
        <f>D87*10000/D62</f>
        <v>0.06766061870964452</v>
      </c>
      <c r="E127" s="166">
        <f>E87*10000/E62</f>
        <v>0.07635903104258036</v>
      </c>
      <c r="F127" s="166">
        <f>F87*10000/F62</f>
        <v>0.6235083905378264</v>
      </c>
      <c r="G127" s="166">
        <f>AVERAGE(C127:E127)</f>
        <v>0.09467580323737805</v>
      </c>
      <c r="H127" s="166">
        <f>STDEV(C127:E127)</f>
        <v>0.039498801494457045</v>
      </c>
      <c r="I127" s="166">
        <f>(B127*B4+C127*C4+D127*D4+E127*E4+F127*F4)/SUM(B4:F4)</f>
        <v>0.15108727492378757</v>
      </c>
    </row>
    <row r="128" spans="1:9" ht="12.75">
      <c r="A128" s="166" t="s">
        <v>183</v>
      </c>
      <c r="B128" s="166">
        <f>B88*10000/B62</f>
        <v>0.09509374870677807</v>
      </c>
      <c r="C128" s="166">
        <f>C88*10000/C62</f>
        <v>-0.008627228450343307</v>
      </c>
      <c r="D128" s="166">
        <f>D88*10000/D62</f>
        <v>-0.012058729237930743</v>
      </c>
      <c r="E128" s="166">
        <f>E88*10000/E62</f>
        <v>-0.10516855405917903</v>
      </c>
      <c r="F128" s="166">
        <f>F88*10000/F62</f>
        <v>0.10565349441510015</v>
      </c>
      <c r="G128" s="166">
        <f>AVERAGE(C128:E128)</f>
        <v>-0.041951503915817694</v>
      </c>
      <c r="H128" s="166">
        <f>STDEV(C128:E128)</f>
        <v>0.05477444998386565</v>
      </c>
      <c r="I128" s="166">
        <f>(B128*B4+C128*C4+D128*D4+E128*E4+F128*F4)/SUM(B4:F4)</f>
        <v>-0.0024026800581340322</v>
      </c>
    </row>
    <row r="129" spans="1:9" ht="12.75">
      <c r="A129" s="166" t="s">
        <v>184</v>
      </c>
      <c r="B129" s="166">
        <f>B89*10000/B62</f>
        <v>-0.031759496285781334</v>
      </c>
      <c r="C129" s="166">
        <f>C89*10000/C62</f>
        <v>-0.06296893004565439</v>
      </c>
      <c r="D129" s="166">
        <f>D89*10000/D62</f>
        <v>-0.031854089339322066</v>
      </c>
      <c r="E129" s="166">
        <f>E89*10000/E62</f>
        <v>-0.014796809464058449</v>
      </c>
      <c r="F129" s="166">
        <f>F89*10000/F62</f>
        <v>0.06712843429321845</v>
      </c>
      <c r="G129" s="166">
        <f>AVERAGE(C129:E129)</f>
        <v>-0.0365399429496783</v>
      </c>
      <c r="H129" s="166">
        <f>STDEV(C129:E129)</f>
        <v>0.02442552391199053</v>
      </c>
      <c r="I129" s="166">
        <f>(B129*B4+C129*C4+D129*D4+E129*E4+F129*F4)/SUM(B4:F4)</f>
        <v>-0.02198671250436834</v>
      </c>
    </row>
    <row r="130" spans="1:9" ht="12.75">
      <c r="A130" s="166" t="s">
        <v>185</v>
      </c>
      <c r="B130" s="166">
        <f>B90*10000/B62</f>
        <v>0.056955170033017616</v>
      </c>
      <c r="C130" s="166">
        <f>C90*10000/C62</f>
        <v>0.04866463263348147</v>
      </c>
      <c r="D130" s="166">
        <f>D90*10000/D62</f>
        <v>-0.0031837836194195932</v>
      </c>
      <c r="E130" s="166">
        <f>E90*10000/E62</f>
        <v>0.06502876761254413</v>
      </c>
      <c r="F130" s="166">
        <f>F90*10000/F62</f>
        <v>0.23390898241204808</v>
      </c>
      <c r="G130" s="166">
        <f>AVERAGE(C130:E130)</f>
        <v>0.036836538875535334</v>
      </c>
      <c r="H130" s="166">
        <f>STDEV(C130:E130)</f>
        <v>0.0356113168508747</v>
      </c>
      <c r="I130" s="166">
        <f>(B130*B4+C130*C4+D130*D4+E130*E4+F130*F4)/SUM(B4:F4)</f>
        <v>0.06610784414599549</v>
      </c>
    </row>
    <row r="131" spans="1:9" ht="12.75">
      <c r="A131" s="166" t="s">
        <v>186</v>
      </c>
      <c r="B131" s="166">
        <f>B91*10000/B62</f>
        <v>0.09877166877979184</v>
      </c>
      <c r="C131" s="166">
        <f>C91*10000/C62</f>
        <v>0.11130986667618771</v>
      </c>
      <c r="D131" s="166">
        <f>D91*10000/D62</f>
        <v>0.09066988413250315</v>
      </c>
      <c r="E131" s="166">
        <f>E91*10000/E62</f>
        <v>0.10498052860549717</v>
      </c>
      <c r="F131" s="166">
        <f>F91*10000/F62</f>
        <v>0.14557077804043764</v>
      </c>
      <c r="G131" s="166">
        <f>AVERAGE(C131:E131)</f>
        <v>0.10232009313806267</v>
      </c>
      <c r="H131" s="166">
        <f>STDEV(C131:E131)</f>
        <v>0.010574055868406746</v>
      </c>
      <c r="I131" s="166">
        <f>(B131*B4+C131*C4+D131*D4+E131*E4+F131*F4)/SUM(B4:F4)</f>
        <v>0.10759553770206547</v>
      </c>
    </row>
    <row r="132" spans="1:9" ht="12.75">
      <c r="A132" s="166" t="s">
        <v>187</v>
      </c>
      <c r="B132" s="166">
        <f>B92*10000/B62</f>
        <v>0.04663372018183912</v>
      </c>
      <c r="C132" s="166">
        <f>C92*10000/C62</f>
        <v>0.027701405264675853</v>
      </c>
      <c r="D132" s="166">
        <f>D92*10000/D62</f>
        <v>0.028896326260362416</v>
      </c>
      <c r="E132" s="166">
        <f>E92*10000/E62</f>
        <v>-0.0278077453575371</v>
      </c>
      <c r="F132" s="166">
        <f>F92*10000/F62</f>
        <v>-0.025747769982259486</v>
      </c>
      <c r="G132" s="166">
        <f>AVERAGE(C132:E132)</f>
        <v>0.009596662055833724</v>
      </c>
      <c r="H132" s="166">
        <f>STDEV(C132:E132)</f>
        <v>0.03239867635422095</v>
      </c>
      <c r="I132" s="166">
        <f>(B132*B4+C132*C4+D132*D4+E132*E4+F132*F4)/SUM(B4:F4)</f>
        <v>0.010222539588140294</v>
      </c>
    </row>
    <row r="133" spans="1:9" ht="12.75">
      <c r="A133" s="166" t="s">
        <v>188</v>
      </c>
      <c r="B133" s="166">
        <f>B93*10000/B62</f>
        <v>-0.08317613509221423</v>
      </c>
      <c r="C133" s="166">
        <f>C93*10000/C62</f>
        <v>-0.08370271013540387</v>
      </c>
      <c r="D133" s="166">
        <f>D93*10000/D62</f>
        <v>-0.08532869759158752</v>
      </c>
      <c r="E133" s="166">
        <f>E93*10000/E62</f>
        <v>-0.08284902348061025</v>
      </c>
      <c r="F133" s="166">
        <f>F93*10000/F62</f>
        <v>-0.06650703945594791</v>
      </c>
      <c r="G133" s="166">
        <f>AVERAGE(C133:E133)</f>
        <v>-0.0839601437358672</v>
      </c>
      <c r="H133" s="166">
        <f>STDEV(C133:E133)</f>
        <v>0.0012597221789545311</v>
      </c>
      <c r="I133" s="166">
        <f>(B133*B4+C133*C4+D133*D4+E133*E4+F133*F4)/SUM(B4:F4)</f>
        <v>-0.08151196983843678</v>
      </c>
    </row>
    <row r="134" spans="1:9" ht="12.75">
      <c r="A134" s="166" t="s">
        <v>189</v>
      </c>
      <c r="B134" s="166">
        <f>B94*10000/B62</f>
        <v>-0.0036059776860028953</v>
      </c>
      <c r="C134" s="166">
        <f>C94*10000/C62</f>
        <v>0.007119183201185404</v>
      </c>
      <c r="D134" s="166">
        <f>D94*10000/D62</f>
        <v>0.004945017879538917</v>
      </c>
      <c r="E134" s="166">
        <f>E94*10000/E62</f>
        <v>0.005791575794620629</v>
      </c>
      <c r="F134" s="166">
        <f>F94*10000/F62</f>
        <v>-0.01963344180468481</v>
      </c>
      <c r="G134" s="166">
        <f>AVERAGE(C134:E134)</f>
        <v>0.0059519256251149835</v>
      </c>
      <c r="H134" s="166">
        <f>STDEV(C134:E134)</f>
        <v>0.001095916403092511</v>
      </c>
      <c r="I134" s="166">
        <f>(B134*B4+C134*C4+D134*D4+E134*E4+F134*F4)/SUM(B4:F4)</f>
        <v>0.0011489307668634922</v>
      </c>
    </row>
    <row r="135" spans="1:9" ht="12.75">
      <c r="A135" s="166" t="s">
        <v>190</v>
      </c>
      <c r="B135" s="166">
        <f>B95*10000/B62</f>
        <v>3.486738447076668E-06</v>
      </c>
      <c r="C135" s="166">
        <f>C95*10000/C62</f>
        <v>-0.0029489957643208126</v>
      </c>
      <c r="D135" s="166">
        <f>D95*10000/D62</f>
        <v>-0.002038910998697206</v>
      </c>
      <c r="E135" s="166">
        <f>E95*10000/E62</f>
        <v>-0.0012789831358810248</v>
      </c>
      <c r="F135" s="166">
        <f>F95*10000/F62</f>
        <v>0.0037196599889387154</v>
      </c>
      <c r="G135" s="166">
        <f>AVERAGE(C135:E135)</f>
        <v>-0.0020889632996330143</v>
      </c>
      <c r="H135" s="166">
        <f>STDEV(C135:E135)</f>
        <v>0.0008361306533125187</v>
      </c>
      <c r="I135" s="166">
        <f>(B135*B4+C135*C4+D135*D4+E135*E4+F135*F4)/SUM(B4:F4)</f>
        <v>-0.001009895326168299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2003-05-15T14:49:55Z</cp:lastPrinted>
  <dcterms:created xsi:type="dcterms:W3CDTF">1999-06-17T15:15:05Z</dcterms:created>
  <dcterms:modified xsi:type="dcterms:W3CDTF">2003-09-26T12:44:38Z</dcterms:modified>
  <cp:category/>
  <cp:version/>
  <cp:contentType/>
  <cp:contentStatus/>
</cp:coreProperties>
</file>