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45_pos5ap2" sheetId="2" r:id="rId2"/>
    <sheet name="HCMQAP045_pos2ap2" sheetId="3" r:id="rId3"/>
    <sheet name="HCMQAP045_pos3ap2" sheetId="4" r:id="rId4"/>
    <sheet name="HCMQAP045_pos4ap2" sheetId="5" r:id="rId5"/>
    <sheet name="HCMQAP045_pos1ap2" sheetId="6" r:id="rId6"/>
    <sheet name="Lmag_hcmqap" sheetId="7" r:id="rId7"/>
    <sheet name="Result_HCMQAP" sheetId="8" r:id="rId8"/>
  </sheets>
  <definedNames>
    <definedName name="_xlnm.Print_Area" localSheetId="5">'HCMQAP045_pos1ap2'!$A$1:$N$28</definedName>
    <definedName name="_xlnm.Print_Area" localSheetId="2">'HCMQAP045_pos2ap2'!$A$1:$N$28</definedName>
    <definedName name="_xlnm.Print_Area" localSheetId="3">'HCMQAP045_pos3ap2'!$A$1:$N$28</definedName>
    <definedName name="_xlnm.Print_Area" localSheetId="4">'HCMQAP045_pos4ap2'!$A$1:$N$28</definedName>
    <definedName name="_xlnm.Print_Area" localSheetId="1">'HCMQAP045_pos5ap2'!$A$1:$N$28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<sst xmlns="http://schemas.openxmlformats.org/spreadsheetml/2006/main" count="510" uniqueCount="192">
  <si>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</si>
  <si>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</si>
  <si>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</si>
  <si>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</si>
  <si>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</si>
  <si>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</si>
  <si>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</si>
  <si>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</si>
  <si>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</si>
  <si>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</si>
  <si>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</si>
  <si>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</si>
  <si>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</si>
  <si>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</si>
  <si>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</si>
  <si>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</si>
  <si>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</si>
  <si>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</si>
  <si>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</si>
  <si>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</si>
  <si>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</si>
  <si>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</si>
  <si>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</si>
  <si>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</si>
  <si>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</si>
  <si>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</si>
  <si>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</si>
  <si>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</si>
  <si>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</si>
  <si>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</si>
  <si>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</si>
  <si>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</si>
  <si>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</si>
  <si>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</si>
  <si>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</si>
  <si>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</si>
  <si>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</si>
  <si>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</si>
  <si>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</si>
  <si>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</si>
  <si>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</si>
  <si>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</si>
  <si>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</si>
  <si>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</si>
  <si>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</si>
  <si>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</si>
  <si>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</si>
  <si>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</si>
  <si>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</si>
  <si>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</si>
  <si>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</si>
  <si>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</si>
  <si>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</si>
  <si>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</si>
  <si>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</si>
  <si>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</si>
  <si>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</si>
  <si>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</si>
  <si>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</si>
  <si>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</si>
  <si>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</si>
  <si>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</si>
  <si>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</si>
  <si>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</si>
  <si>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</si>
  <si>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</si>
  <si>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</si>
  <si>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</si>
  <si>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HCMQAP045_pos5ap2</t>
  </si>
  <si>
    <t>19/05/2003</t>
  </si>
  <si>
    <t>±12.5</t>
  </si>
  <si>
    <t>THCMQAP045_pos5ap2.xls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</si>
  <si>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</si>
  <si>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HCMQAP045_pos2ap2</t>
  </si>
  <si>
    <t>THCMQAP045_pos2ap2.xls</t>
  </si>
  <si>
    <t>HCMQAP045_pos3ap2</t>
  </si>
  <si>
    <t>THCMQAP045_pos3ap2.xls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</si>
  <si>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</si>
  <si>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HCMQAP045_pos4ap2</t>
  </si>
  <si>
    <t>THCMQAP045_pos4ap2.xls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</si>
  <si>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-2.257 mT)</t>
    </r>
  </si>
  <si>
    <t>HCMQAP045_pos1ap2</t>
  </si>
  <si>
    <t>THCMQAP045_pos1ap2.xls</t>
  </si>
  <si>
    <t>Sommaire : Valeurs intégrales calculées avec les fichiers: HCMQAP045_pos5ap2+HCMQAP045_pos2ap2+HCMQAP045_pos3ap2+HCMQAP045_pos4ap2+HCMQAP045_pos1ap2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</si>
  <si>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</si>
  <si>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</si>
  <si>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</si>
  <si>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</si>
  <si>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</si>
  <si>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</si>
  <si>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</si>
  <si>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</si>
  <si>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</si>
  <si>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</si>
  <si>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</si>
  <si>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</si>
  <si>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</si>
  <si>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</si>
  <si>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</si>
  <si>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</si>
  <si>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</si>
  <si>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</si>
  <si>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</si>
  <si>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</si>
  <si>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</si>
  <si>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</si>
  <si>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</si>
  <si>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</si>
  <si>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</si>
  <si>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</si>
  <si>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</si>
  <si>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</si>
  <si>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</si>
  <si>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</si>
  <si>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</si>
  <si>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</si>
  <si>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</si>
  <si>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</si>
  <si>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</si>
  <si>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</si>
  <si>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</si>
  <si>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</si>
  <si>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</si>
  <si>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</si>
  <si>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</si>
  <si>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</si>
  <si>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</si>
  <si>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=-3.757</t>
    </r>
  </si>
  <si>
    <t>Gradient (T/m)</t>
  </si>
  <si>
    <t xml:space="preserve"> Mon 19/05/2003       08:43:46</t>
  </si>
  <si>
    <t>LISSNER</t>
  </si>
  <si>
    <t>HCMQAP045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</si>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</sst>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1695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1695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1695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1695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1695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5.124962E-06</v>
      </c>
      <c r="L2" s="54">
        <v>4.166898999807855E-07</v>
      </c>
      <c r="M2" s="54">
        <v>0.00015122687999999997</v>
      </c>
      <c r="N2" s="55">
        <v>3.40697169940674E-07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-3.1536956E-05</v>
      </c>
      <c r="L3" s="54">
        <v>1.5725171138612224E-07</v>
      </c>
      <c r="M3" s="54">
        <v>9.829160000000001E-06</v>
      </c>
      <c r="N3" s="55">
        <v>1.2805384961024118E-07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-0.002087731361091951</v>
      </c>
      <c r="L4" s="54">
        <v>3.619535256300609E-05</v>
      </c>
      <c r="M4" s="54">
        <v>3.999800060130794E-08</v>
      </c>
      <c r="N4" s="55">
        <v>-8.6677164</v>
      </c>
    </row>
    <row r="5" spans="1:14" ht="15" customHeight="1" thickBot="1">
      <c r="A5" t="s">
        <v>18</v>
      </c>
      <c r="B5" s="58">
        <v>37760.36021990741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-2.6965069999999995</v>
      </c>
      <c r="E8" s="77">
        <v>0.020296335048515562</v>
      </c>
      <c r="F8" s="78">
        <v>12.006378</v>
      </c>
      <c r="G8" s="77">
        <v>0.012317143581925812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-4.6526572</v>
      </c>
      <c r="E9" s="80">
        <v>0.04239196872472607</v>
      </c>
      <c r="F9" s="80">
        <v>-0.13658113</v>
      </c>
      <c r="G9" s="80">
        <v>0.03475433501689537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0.6305899</v>
      </c>
      <c r="E10" s="80">
        <v>0.021066999914868302</v>
      </c>
      <c r="F10" s="85">
        <v>-10.75084</v>
      </c>
      <c r="G10" s="80">
        <v>0.031180561733411997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14.819146999999997</v>
      </c>
      <c r="E11" s="77">
        <v>0.0062873123047047655</v>
      </c>
      <c r="F11" s="78">
        <v>2.0784092000000003</v>
      </c>
      <c r="G11" s="77">
        <v>0.011709540335134685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-0.198048709</v>
      </c>
      <c r="E12" s="80">
        <v>0.004668072253250921</v>
      </c>
      <c r="F12" s="85">
        <v>0.70068485</v>
      </c>
      <c r="G12" s="80">
        <v>0.006272279215163388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21.026612</v>
      </c>
      <c r="D13" s="84">
        <v>0.0082675114</v>
      </c>
      <c r="E13" s="80">
        <v>0.009006220597015255</v>
      </c>
      <c r="F13" s="80">
        <v>-0.36772779</v>
      </c>
      <c r="G13" s="80">
        <v>0.006264860663926888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0.21478408</v>
      </c>
      <c r="E14" s="80">
        <v>0.006020140861275437</v>
      </c>
      <c r="F14" s="80">
        <v>0.38344733999999997</v>
      </c>
      <c r="G14" s="80">
        <v>0.006474933257374214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-0.32271444000000005</v>
      </c>
      <c r="E15" s="77">
        <v>0.00516724016283149</v>
      </c>
      <c r="F15" s="77">
        <v>0.17243299999999998</v>
      </c>
      <c r="G15" s="77">
        <v>0.0037605227828065454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0.034069384</v>
      </c>
      <c r="E16" s="80">
        <v>0.0045553129808009385</v>
      </c>
      <c r="F16" s="80">
        <v>-0.048554742</v>
      </c>
      <c r="G16" s="80">
        <v>0.004268577365284097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0.2029999941587448</v>
      </c>
      <c r="D17" s="83">
        <v>0.1618085</v>
      </c>
      <c r="E17" s="80">
        <v>0.0022463988445962303</v>
      </c>
      <c r="F17" s="80">
        <v>0.043688154</v>
      </c>
      <c r="G17" s="80">
        <v>0.0035958121044924033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244.6490020751953</v>
      </c>
      <c r="D18" s="84">
        <v>-0.054120592</v>
      </c>
      <c r="E18" s="80">
        <v>0.0024974833021836162</v>
      </c>
      <c r="F18" s="80">
        <v>0.14580845999999997</v>
      </c>
      <c r="G18" s="80">
        <v>0.0007365735451417342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-0.2879999876022339</v>
      </c>
      <c r="D19" s="84">
        <v>-0.12394333000000002</v>
      </c>
      <c r="E19" s="80">
        <v>0.002035264997143211</v>
      </c>
      <c r="F19" s="80">
        <v>-0.03150479</v>
      </c>
      <c r="G19" s="80">
        <v>0.0010505751954858213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0.0203558</v>
      </c>
      <c r="D20" s="90">
        <v>0.0007162367999999999</v>
      </c>
      <c r="E20" s="91">
        <v>0.001107279443271869</v>
      </c>
      <c r="F20" s="91">
        <v>0.00398582399</v>
      </c>
      <c r="G20" s="91">
        <v>0.0016892127132948622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1.2317574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-0.4966239872166642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-2.0880451000000004</v>
      </c>
      <c r="I25" s="103" t="s">
        <v>65</v>
      </c>
      <c r="J25" s="104"/>
      <c r="K25" s="103"/>
      <c r="L25" s="106">
        <v>14.964187335443699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12.30545662216291</v>
      </c>
      <c r="I26" s="108" t="s">
        <v>67</v>
      </c>
      <c r="J26" s="109"/>
      <c r="K26" s="108"/>
      <c r="L26" s="111">
        <v>0.3658930844844073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HCMQAP045_pos5ap2res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6.4309094E-05</v>
      </c>
      <c r="L2" s="54">
        <v>2.9889669447017627E-07</v>
      </c>
      <c r="M2" s="54">
        <v>0.00020621685999999998</v>
      </c>
      <c r="N2" s="55">
        <v>3.7157180383425843E-07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-2.9846378E-05</v>
      </c>
      <c r="L3" s="54">
        <v>1.4407040388694974E-07</v>
      </c>
      <c r="M3" s="54">
        <v>1.2650819999999996E-05</v>
      </c>
      <c r="N3" s="55">
        <v>6.723978435416005E-08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-0.003755828580951611</v>
      </c>
      <c r="L4" s="54">
        <v>5.554592128585815E-05</v>
      </c>
      <c r="M4" s="54">
        <v>4.8380370169430914E-08</v>
      </c>
      <c r="N4" s="55">
        <v>-7.3940904000000005</v>
      </c>
    </row>
    <row r="5" spans="1:14" ht="15" customHeight="1" thickBot="1">
      <c r="A5" t="s">
        <v>18</v>
      </c>
      <c r="B5" s="58">
        <v>37760.34688657407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-0.27422532</v>
      </c>
      <c r="E8" s="77">
        <v>0.01563681514835247</v>
      </c>
      <c r="F8" s="77">
        <v>1.2662912</v>
      </c>
      <c r="G8" s="77">
        <v>0.01625484660525513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-0.233611674</v>
      </c>
      <c r="E9" s="80">
        <v>0.021736516327053472</v>
      </c>
      <c r="F9" s="80">
        <v>-1.1806429</v>
      </c>
      <c r="G9" s="80">
        <v>0.01866773813132642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-0.22003431</v>
      </c>
      <c r="E10" s="80">
        <v>0.005962614514573542</v>
      </c>
      <c r="F10" s="85">
        <v>-2.6195791</v>
      </c>
      <c r="G10" s="80">
        <v>0.007083867371726679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4.4868352</v>
      </c>
      <c r="E11" s="77">
        <v>0.003927273871073459</v>
      </c>
      <c r="F11" s="77">
        <v>0.26835578</v>
      </c>
      <c r="G11" s="77">
        <v>0.0036124121468333104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-0.0463296198</v>
      </c>
      <c r="E12" s="80">
        <v>0.004143392103533402</v>
      </c>
      <c r="F12" s="80">
        <v>0.012743332999999999</v>
      </c>
      <c r="G12" s="80">
        <v>0.003484327752569495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20.376587</v>
      </c>
      <c r="D13" s="84">
        <v>0.13282054000000001</v>
      </c>
      <c r="E13" s="80">
        <v>0.005773088598609917</v>
      </c>
      <c r="F13" s="80">
        <v>-0.18125495</v>
      </c>
      <c r="G13" s="80">
        <v>0.002369316256435005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-0.012945378999999998</v>
      </c>
      <c r="E14" s="80">
        <v>0.001716574869489832</v>
      </c>
      <c r="F14" s="80">
        <v>0.013890255</v>
      </c>
      <c r="G14" s="80">
        <v>0.0034105532538299286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-0.03406518325</v>
      </c>
      <c r="E15" s="77">
        <v>0.002148129267484816</v>
      </c>
      <c r="F15" s="77">
        <v>0.0028908538</v>
      </c>
      <c r="G15" s="77">
        <v>0.0017137693853676347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-0.018362226373</v>
      </c>
      <c r="E16" s="80">
        <v>0.002981137674433643</v>
      </c>
      <c r="F16" s="80">
        <v>-0.040165659</v>
      </c>
      <c r="G16" s="80">
        <v>0.0030933441488450652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0.2630000114440918</v>
      </c>
      <c r="D17" s="84">
        <v>0.14666959</v>
      </c>
      <c r="E17" s="80">
        <v>0.001860199810344288</v>
      </c>
      <c r="F17" s="80">
        <v>-0.07631827799999999</v>
      </c>
      <c r="G17" s="80">
        <v>0.0017660378462213645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15.767000198364258</v>
      </c>
      <c r="D18" s="84">
        <v>0.039070246999999995</v>
      </c>
      <c r="E18" s="80">
        <v>0.001497497264921118</v>
      </c>
      <c r="F18" s="85">
        <v>0.17731080999999999</v>
      </c>
      <c r="G18" s="80">
        <v>0.0018794628497003534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-0.16699999570846558</v>
      </c>
      <c r="D19" s="83">
        <v>-0.17850463</v>
      </c>
      <c r="E19" s="80">
        <v>0.0007964675646918414</v>
      </c>
      <c r="F19" s="80">
        <v>0.0033625630060000002</v>
      </c>
      <c r="G19" s="80">
        <v>0.0006900799734128895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0.2772271</v>
      </c>
      <c r="D20" s="90">
        <v>-0.0028927801900000003</v>
      </c>
      <c r="E20" s="91">
        <v>0.0009138589808709231</v>
      </c>
      <c r="F20" s="91">
        <v>-0.000549815281</v>
      </c>
      <c r="G20" s="91">
        <v>0.0009807550980074676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0.9374884000000001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-0.4236505311004937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-3.7562393</v>
      </c>
      <c r="I25" s="103" t="s">
        <v>65</v>
      </c>
      <c r="J25" s="104"/>
      <c r="K25" s="103"/>
      <c r="L25" s="106">
        <v>4.494853160740454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1.295643828112704</v>
      </c>
      <c r="I26" s="108" t="s">
        <v>67</v>
      </c>
      <c r="J26" s="109"/>
      <c r="K26" s="108"/>
      <c r="L26" s="111">
        <v>0.034187625620230706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-1.7571811000000004E-05</v>
      </c>
      <c r="L2" s="54">
        <v>4.3918399649106516E-07</v>
      </c>
      <c r="M2" s="54">
        <v>0.00020402443999999997</v>
      </c>
      <c r="N2" s="55">
        <v>3.9938022159866195E-07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-2.8853353E-05</v>
      </c>
      <c r="L3" s="54">
        <v>9.339097218743081E-08</v>
      </c>
      <c r="M3" s="54">
        <v>1.0828480000000002E-05</v>
      </c>
      <c r="N3" s="55">
        <v>1.8696100823434226E-07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-0.003755420634552864</v>
      </c>
      <c r="L4" s="54">
        <v>6.073348146985987E-05</v>
      </c>
      <c r="M4" s="54">
        <v>6.653092355731521E-08</v>
      </c>
      <c r="N4" s="55">
        <v>-8.0854042</v>
      </c>
    </row>
    <row r="5" spans="1:14" ht="15" customHeight="1" thickBot="1">
      <c r="A5" t="s">
        <v>18</v>
      </c>
      <c r="B5" s="58">
        <v>37760.35134259259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0.9792178699999999</v>
      </c>
      <c r="E8" s="77">
        <v>0.006436023125864985</v>
      </c>
      <c r="F8" s="77">
        <v>1.450677</v>
      </c>
      <c r="G8" s="77">
        <v>0.018969320058981415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-0.262880989</v>
      </c>
      <c r="E9" s="80">
        <v>0.009747906085927294</v>
      </c>
      <c r="F9" s="80">
        <v>0.4197837</v>
      </c>
      <c r="G9" s="80">
        <v>0.009655133395196963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0.188711827</v>
      </c>
      <c r="E10" s="80">
        <v>0.013429290554407818</v>
      </c>
      <c r="F10" s="85">
        <v>-2.3969927</v>
      </c>
      <c r="G10" s="80">
        <v>0.009878123063594311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4.6125962000000005</v>
      </c>
      <c r="E11" s="77">
        <v>0.004687575797888271</v>
      </c>
      <c r="F11" s="77">
        <v>0.38106612</v>
      </c>
      <c r="G11" s="77">
        <v>0.008594439883064457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-0.08236736553</v>
      </c>
      <c r="E12" s="80">
        <v>0.0031025401763759043</v>
      </c>
      <c r="F12" s="80">
        <v>0.26210145</v>
      </c>
      <c r="G12" s="80">
        <v>0.0019347951785628134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20.611573</v>
      </c>
      <c r="D13" s="84">
        <v>0.004666305999999999</v>
      </c>
      <c r="E13" s="80">
        <v>0.0025186565414033737</v>
      </c>
      <c r="F13" s="80">
        <v>-0.12108772999999999</v>
      </c>
      <c r="G13" s="80">
        <v>0.0038819260101913126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0.0136191988</v>
      </c>
      <c r="E14" s="80">
        <v>0.0033875446821925977</v>
      </c>
      <c r="F14" s="80">
        <v>-0.044697659</v>
      </c>
      <c r="G14" s="80">
        <v>0.003625129639236873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0.010540975999999999</v>
      </c>
      <c r="E15" s="77">
        <v>0.0013502707393756312</v>
      </c>
      <c r="F15" s="77">
        <v>0.055779146999999994</v>
      </c>
      <c r="G15" s="77">
        <v>0.003381661253099778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0.025919841</v>
      </c>
      <c r="E16" s="80">
        <v>0.003368404584043322</v>
      </c>
      <c r="F16" s="80">
        <v>-0.048581350999999995</v>
      </c>
      <c r="G16" s="80">
        <v>0.0033189182134928975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0.09200000017881393</v>
      </c>
      <c r="D17" s="83">
        <v>0.15717412999999997</v>
      </c>
      <c r="E17" s="80">
        <v>0.002096814025755515</v>
      </c>
      <c r="F17" s="80">
        <v>0.011925734844999999</v>
      </c>
      <c r="G17" s="80">
        <v>0.00374740504212237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259.9079895019531</v>
      </c>
      <c r="D18" s="84">
        <v>-0.012103480000000002</v>
      </c>
      <c r="E18" s="80">
        <v>0.0018981087642753424</v>
      </c>
      <c r="F18" s="85">
        <v>0.1820099</v>
      </c>
      <c r="G18" s="80">
        <v>0.002322459521715325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-0.3630000054836273</v>
      </c>
      <c r="D19" s="83">
        <v>-0.18604379999999998</v>
      </c>
      <c r="E19" s="80">
        <v>0.001476799304241375</v>
      </c>
      <c r="F19" s="80">
        <v>0.0097922115</v>
      </c>
      <c r="G19" s="80">
        <v>0.0016059812742344089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-0.0944266</v>
      </c>
      <c r="D20" s="90">
        <v>-0.00025681661000000004</v>
      </c>
      <c r="E20" s="91">
        <v>0.0005831011291607043</v>
      </c>
      <c r="F20" s="91">
        <v>-0.0035392954099999997</v>
      </c>
      <c r="G20" s="91">
        <v>0.0012570997466319546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0.9220539000000001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-0.4632599276162707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-3.7559116999999995</v>
      </c>
      <c r="I25" s="103" t="s">
        <v>65</v>
      </c>
      <c r="J25" s="104"/>
      <c r="K25" s="103"/>
      <c r="L25" s="106">
        <v>4.628310176734733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1.7502375253822942</v>
      </c>
      <c r="I26" s="108" t="s">
        <v>67</v>
      </c>
      <c r="J26" s="109"/>
      <c r="K26" s="108"/>
      <c r="L26" s="111">
        <v>0.05676641097585952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4.6501211000000005E-05</v>
      </c>
      <c r="L2" s="54">
        <v>5.450409933513354E-07</v>
      </c>
      <c r="M2" s="54">
        <v>0.00021780935</v>
      </c>
      <c r="N2" s="55">
        <v>1.1409454412473361E-07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-2.9163249E-05</v>
      </c>
      <c r="L3" s="54">
        <v>8.402579290899191E-08</v>
      </c>
      <c r="M3" s="54">
        <v>1.0340150000000001E-05</v>
      </c>
      <c r="N3" s="55">
        <v>1.5897925965363833E-07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-0.0037569333661527982</v>
      </c>
      <c r="L4" s="54">
        <v>5.995929508464108E-05</v>
      </c>
      <c r="M4" s="54">
        <v>6.7985702734545E-08</v>
      </c>
      <c r="N4" s="55">
        <v>-7.9791414000000005</v>
      </c>
    </row>
    <row r="5" spans="1:14" ht="15" customHeight="1" thickBot="1">
      <c r="A5" t="s">
        <v>18</v>
      </c>
      <c r="B5" s="58">
        <v>37760.35579861111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-0.73126068</v>
      </c>
      <c r="E8" s="77">
        <v>0.008902815737820884</v>
      </c>
      <c r="F8" s="77">
        <v>2.1958336000000003</v>
      </c>
      <c r="G8" s="77">
        <v>0.011568495712010091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-0.11398894400000001</v>
      </c>
      <c r="E9" s="80">
        <v>0.012882606098304054</v>
      </c>
      <c r="F9" s="80">
        <v>-1.6625965999999999</v>
      </c>
      <c r="G9" s="80">
        <v>0.01594504868417476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-0.38966158000000006</v>
      </c>
      <c r="E10" s="80">
        <v>0.006800578089292494</v>
      </c>
      <c r="F10" s="80">
        <v>-1.6246979</v>
      </c>
      <c r="G10" s="80">
        <v>0.003344878987301045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4.221956199999999</v>
      </c>
      <c r="E11" s="77">
        <v>0.008569173528295343</v>
      </c>
      <c r="F11" s="77">
        <v>0.38892468999999996</v>
      </c>
      <c r="G11" s="77">
        <v>0.004471779801759761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-0.25309577</v>
      </c>
      <c r="E12" s="80">
        <v>0.005853088102753607</v>
      </c>
      <c r="F12" s="80">
        <v>0.17375164999999998</v>
      </c>
      <c r="G12" s="80">
        <v>0.0053911441237463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20.825196</v>
      </c>
      <c r="D13" s="84">
        <v>-0.012838363200000003</v>
      </c>
      <c r="E13" s="80">
        <v>0.004472839485376879</v>
      </c>
      <c r="F13" s="80">
        <v>-0.22949109</v>
      </c>
      <c r="G13" s="80">
        <v>0.0023217684833751907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0.017338386</v>
      </c>
      <c r="E14" s="80">
        <v>0.0020463134147910905</v>
      </c>
      <c r="F14" s="80">
        <v>0.016678052</v>
      </c>
      <c r="G14" s="80">
        <v>0.003962547884850857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0.006652603</v>
      </c>
      <c r="E15" s="77">
        <v>0.0014271379808084427</v>
      </c>
      <c r="F15" s="77">
        <v>0.103587061</v>
      </c>
      <c r="G15" s="77">
        <v>0.0034268603122647135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-0.054899118000000004</v>
      </c>
      <c r="E16" s="80">
        <v>0.0016380593352609382</v>
      </c>
      <c r="F16" s="80">
        <v>-0.04574467</v>
      </c>
      <c r="G16" s="80">
        <v>0.0024710277898316677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0.32499998807907104</v>
      </c>
      <c r="D17" s="83">
        <v>0.15494984</v>
      </c>
      <c r="E17" s="80">
        <v>0.0013792471252103765</v>
      </c>
      <c r="F17" s="80">
        <v>-0.07856997699999999</v>
      </c>
      <c r="G17" s="80">
        <v>0.0024595998810961056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24.413999557495117</v>
      </c>
      <c r="D18" s="84">
        <v>0.034687537000000004</v>
      </c>
      <c r="E18" s="80">
        <v>0.0008058390321558643</v>
      </c>
      <c r="F18" s="85">
        <v>0.17999130000000002</v>
      </c>
      <c r="G18" s="80">
        <v>0.0011048365535186522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-0.12099999934434891</v>
      </c>
      <c r="D19" s="83">
        <v>-0.1787236</v>
      </c>
      <c r="E19" s="80">
        <v>0.0006595676295904425</v>
      </c>
      <c r="F19" s="80">
        <v>0.0055181747</v>
      </c>
      <c r="G19" s="80">
        <v>0.0010013382004251418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0.1946456</v>
      </c>
      <c r="D20" s="90">
        <v>-0.00245613841</v>
      </c>
      <c r="E20" s="91">
        <v>0.000768324108290342</v>
      </c>
      <c r="F20" s="91">
        <v>0.00065823653</v>
      </c>
      <c r="G20" s="91">
        <v>0.0008202556255248929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0.9886762000000001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-0.4571715125143638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-3.7574118000000003</v>
      </c>
      <c r="I25" s="103" t="s">
        <v>65</v>
      </c>
      <c r="J25" s="104"/>
      <c r="K25" s="103"/>
      <c r="L25" s="106">
        <v>4.239832139272737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2.3143956837591584</v>
      </c>
      <c r="I26" s="108" t="s">
        <v>67</v>
      </c>
      <c r="J26" s="109"/>
      <c r="K26" s="108"/>
      <c r="L26" s="111">
        <v>0.10380046403216764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6.588632000000001E-06</v>
      </c>
      <c r="L2" s="54">
        <v>2.929588625148601E-07</v>
      </c>
      <c r="M2" s="54">
        <v>0.00013543087</v>
      </c>
      <c r="N2" s="55">
        <v>2.1071038798287772E-07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-3.2284364E-05</v>
      </c>
      <c r="L3" s="54">
        <v>1.0666035774331427E-07</v>
      </c>
      <c r="M3" s="54">
        <v>1.3843910000000002E-05</v>
      </c>
      <c r="N3" s="55">
        <v>1.205748000206747E-07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-0.0022571468374203403</v>
      </c>
      <c r="L4" s="54">
        <v>2.6157617741563693E-05</v>
      </c>
      <c r="M4" s="54">
        <v>5.737805936310556E-08</v>
      </c>
      <c r="N4" s="55">
        <v>-5.794139400000001</v>
      </c>
    </row>
    <row r="5" spans="1:14" ht="15" customHeight="1" thickBot="1">
      <c r="A5" t="s">
        <v>18</v>
      </c>
      <c r="B5" s="58">
        <v>37760.342152777775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1.3290948000000002</v>
      </c>
      <c r="E8" s="77">
        <v>0.019069316205871552</v>
      </c>
      <c r="F8" s="77">
        <v>1.06467096</v>
      </c>
      <c r="G8" s="77">
        <v>0.01719121792629537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-0.009845939000000003</v>
      </c>
      <c r="E9" s="80">
        <v>0.02814835953637057</v>
      </c>
      <c r="F9" s="80">
        <v>-0.17783302899999998</v>
      </c>
      <c r="G9" s="80">
        <v>0.05095294073042764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-0.45483703000000003</v>
      </c>
      <c r="E10" s="80">
        <v>0.004071425637608042</v>
      </c>
      <c r="F10" s="80">
        <v>-1.3628973</v>
      </c>
      <c r="G10" s="80">
        <v>0.01212275303138177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3.0688123000000003</v>
      </c>
      <c r="E11" s="77">
        <v>0.0041567235003111165</v>
      </c>
      <c r="F11" s="77">
        <v>0.32210227</v>
      </c>
      <c r="G11" s="77">
        <v>0.009793262751790318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-0.24491822000000002</v>
      </c>
      <c r="E12" s="80">
        <v>0.005888907675757433</v>
      </c>
      <c r="F12" s="80">
        <v>-0.24564566000000002</v>
      </c>
      <c r="G12" s="80">
        <v>0.003504135623001718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20.126343</v>
      </c>
      <c r="D13" s="84">
        <v>0.22562300999999998</v>
      </c>
      <c r="E13" s="80">
        <v>0.005216263397242657</v>
      </c>
      <c r="F13" s="80">
        <v>-0.21621085999999998</v>
      </c>
      <c r="G13" s="80">
        <v>0.005601991302511813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0.015207952399999999</v>
      </c>
      <c r="E14" s="80">
        <v>0.003392282108554105</v>
      </c>
      <c r="F14" s="85">
        <v>0.42108157</v>
      </c>
      <c r="G14" s="80">
        <v>0.0053592416681438205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-0.38453120999999996</v>
      </c>
      <c r="E15" s="77">
        <v>0.0034355125926755</v>
      </c>
      <c r="F15" s="77">
        <v>0.024059947999999998</v>
      </c>
      <c r="G15" s="77">
        <v>0.0044407070049133105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-0.010689733399999998</v>
      </c>
      <c r="E16" s="80">
        <v>0.002285475035978352</v>
      </c>
      <c r="F16" s="80">
        <v>-0.063448432</v>
      </c>
      <c r="G16" s="80">
        <v>0.003479315940195119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-0.05299999937415123</v>
      </c>
      <c r="D17" s="83">
        <v>0.17253758</v>
      </c>
      <c r="E17" s="80">
        <v>0.0028633844767352026</v>
      </c>
      <c r="F17" s="80">
        <v>-0.018190634000000004</v>
      </c>
      <c r="G17" s="80">
        <v>0.0035752433828012227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238.03700256347656</v>
      </c>
      <c r="D18" s="84">
        <v>0.0003594260000000002</v>
      </c>
      <c r="E18" s="80">
        <v>0.002251270453298315</v>
      </c>
      <c r="F18" s="85">
        <v>0.18531731999999998</v>
      </c>
      <c r="G18" s="80">
        <v>0.0022705769935423828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-0.36500000953674316</v>
      </c>
      <c r="D19" s="83">
        <v>-0.18211594999999997</v>
      </c>
      <c r="E19" s="80">
        <v>0.0026229826398595554</v>
      </c>
      <c r="F19" s="80">
        <v>-0.00438967753</v>
      </c>
      <c r="G19" s="80">
        <v>0.0019985350253613732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0.0378445</v>
      </c>
      <c r="D20" s="90">
        <v>-0.0006260546</v>
      </c>
      <c r="E20" s="91">
        <v>0.0009648603177206221</v>
      </c>
      <c r="F20" s="91">
        <v>0.00043169756</v>
      </c>
      <c r="G20" s="91">
        <v>0.0013024038664804483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1.0204476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-0.33198001394198484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-2.2572984</v>
      </c>
      <c r="I25" s="103" t="s">
        <v>65</v>
      </c>
      <c r="J25" s="104"/>
      <c r="K25" s="103"/>
      <c r="L25" s="106">
        <v>3.085669911862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1.7029436985568143</v>
      </c>
      <c r="I26" s="108" t="s">
        <v>67</v>
      </c>
      <c r="J26" s="109"/>
      <c r="K26" s="108"/>
      <c r="L26" s="111">
        <v>0.3852831848936919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HCMQAP045_pos1ap2res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81</v>
      </c>
      <c r="C1" s="121" t="s">
        <v>73</v>
      </c>
      <c r="D1" s="121" t="s">
        <v>75</v>
      </c>
      <c r="E1" s="121" t="s">
        <v>78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-2.2572984</v>
      </c>
      <c r="C2" s="123">
        <v>-3.7562393</v>
      </c>
      <c r="D2" s="123">
        <v>-3.7559116999999995</v>
      </c>
      <c r="E2" s="123">
        <v>-3.7574118000000003</v>
      </c>
      <c r="F2" s="129">
        <v>-2.0880451000000004</v>
      </c>
      <c r="G2" s="164">
        <v>3.1171444115924354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1.3290948000000002</v>
      </c>
      <c r="C4" s="147">
        <v>-0.27422532</v>
      </c>
      <c r="D4" s="147">
        <v>0.9792178699999999</v>
      </c>
      <c r="E4" s="147">
        <v>-0.73126068</v>
      </c>
      <c r="F4" s="152">
        <v>-2.6965069999999995</v>
      </c>
      <c r="G4" s="159">
        <v>-0.1748401295333038</v>
      </c>
    </row>
    <row r="5" spans="1:7" ht="12.75">
      <c r="A5" s="140" t="s">
        <v>93</v>
      </c>
      <c r="B5" s="134">
        <v>-0.009845939000000003</v>
      </c>
      <c r="C5" s="118">
        <v>-0.233611674</v>
      </c>
      <c r="D5" s="118">
        <v>-0.262880989</v>
      </c>
      <c r="E5" s="118">
        <v>-0.11398894400000001</v>
      </c>
      <c r="F5" s="153">
        <v>-4.6526572</v>
      </c>
      <c r="G5" s="160">
        <v>-0.7704398346057523</v>
      </c>
    </row>
    <row r="6" spans="1:7" ht="12.75">
      <c r="A6" s="140" t="s">
        <v>95</v>
      </c>
      <c r="B6" s="134">
        <v>-0.45483703000000003</v>
      </c>
      <c r="C6" s="118">
        <v>-0.22003431</v>
      </c>
      <c r="D6" s="118">
        <v>0.188711827</v>
      </c>
      <c r="E6" s="118">
        <v>-0.38966158000000006</v>
      </c>
      <c r="F6" s="154">
        <v>0.6305899</v>
      </c>
      <c r="G6" s="160">
        <v>-0.08273109724562441</v>
      </c>
    </row>
    <row r="7" spans="1:7" ht="12.75">
      <c r="A7" s="140" t="s">
        <v>97</v>
      </c>
      <c r="B7" s="133">
        <v>3.0688123000000003</v>
      </c>
      <c r="C7" s="117">
        <v>4.4868352</v>
      </c>
      <c r="D7" s="117">
        <v>4.6125962000000005</v>
      </c>
      <c r="E7" s="117">
        <v>4.221956199999999</v>
      </c>
      <c r="F7" s="155">
        <v>14.819146999999997</v>
      </c>
      <c r="G7" s="160">
        <v>5.630006961040944</v>
      </c>
    </row>
    <row r="8" spans="1:7" ht="12.75">
      <c r="A8" s="140" t="s">
        <v>99</v>
      </c>
      <c r="B8" s="134">
        <v>-0.24491822000000002</v>
      </c>
      <c r="C8" s="118">
        <v>-0.0463296198</v>
      </c>
      <c r="D8" s="118">
        <v>-0.08236736553</v>
      </c>
      <c r="E8" s="118">
        <v>-0.25309577</v>
      </c>
      <c r="F8" s="154">
        <v>-0.198048709</v>
      </c>
      <c r="G8" s="160">
        <v>-0.15374814421991323</v>
      </c>
    </row>
    <row r="9" spans="1:7" ht="12.75">
      <c r="A9" s="140" t="s">
        <v>101</v>
      </c>
      <c r="B9" s="134">
        <v>0.22562300999999998</v>
      </c>
      <c r="C9" s="118">
        <v>0.13282054000000001</v>
      </c>
      <c r="D9" s="118">
        <v>0.004666305999999999</v>
      </c>
      <c r="E9" s="118">
        <v>-0.012838363200000003</v>
      </c>
      <c r="F9" s="154">
        <v>0.0082675114</v>
      </c>
      <c r="G9" s="160">
        <v>0.0637054315375677</v>
      </c>
    </row>
    <row r="10" spans="1:7" ht="12.75">
      <c r="A10" s="140" t="s">
        <v>103</v>
      </c>
      <c r="B10" s="134">
        <v>0.015207952399999999</v>
      </c>
      <c r="C10" s="118">
        <v>-0.012945378999999998</v>
      </c>
      <c r="D10" s="118">
        <v>0.0136191988</v>
      </c>
      <c r="E10" s="118">
        <v>0.017338386</v>
      </c>
      <c r="F10" s="154">
        <v>0.21478408</v>
      </c>
      <c r="G10" s="160">
        <v>0.03525360605817471</v>
      </c>
    </row>
    <row r="11" spans="1:7" ht="12.75">
      <c r="A11" s="140" t="s">
        <v>105</v>
      </c>
      <c r="B11" s="133">
        <v>-0.38453120999999996</v>
      </c>
      <c r="C11" s="117">
        <v>-0.03406518325</v>
      </c>
      <c r="D11" s="117">
        <v>0.010540975999999999</v>
      </c>
      <c r="E11" s="117">
        <v>0.006652603</v>
      </c>
      <c r="F11" s="156">
        <v>-0.32271444000000005</v>
      </c>
      <c r="G11" s="160">
        <v>-0.10280006779220477</v>
      </c>
    </row>
    <row r="12" spans="1:7" ht="12.75">
      <c r="A12" s="140" t="s">
        <v>107</v>
      </c>
      <c r="B12" s="134">
        <v>-0.010689733399999998</v>
      </c>
      <c r="C12" s="118">
        <v>-0.018362226373</v>
      </c>
      <c r="D12" s="118">
        <v>0.025919841</v>
      </c>
      <c r="E12" s="118">
        <v>-0.054899118000000004</v>
      </c>
      <c r="F12" s="154">
        <v>0.034069384</v>
      </c>
      <c r="G12" s="160">
        <v>-0.008382399568131893</v>
      </c>
    </row>
    <row r="13" spans="1:7" ht="12.75">
      <c r="A13" s="140" t="s">
        <v>109</v>
      </c>
      <c r="B13" s="135">
        <v>0.17253758</v>
      </c>
      <c r="C13" s="118">
        <v>0.14666959</v>
      </c>
      <c r="D13" s="119">
        <v>0.15717412999999997</v>
      </c>
      <c r="E13" s="119">
        <v>0.15494984</v>
      </c>
      <c r="F13" s="153">
        <v>0.1618085</v>
      </c>
      <c r="G13" s="161">
        <v>0.1569526445341873</v>
      </c>
    </row>
    <row r="14" spans="1:7" ht="12.75">
      <c r="A14" s="140" t="s">
        <v>111</v>
      </c>
      <c r="B14" s="134">
        <v>0.0003594260000000002</v>
      </c>
      <c r="C14" s="118">
        <v>0.039070246999999995</v>
      </c>
      <c r="D14" s="118">
        <v>-0.012103480000000002</v>
      </c>
      <c r="E14" s="118">
        <v>0.034687537000000004</v>
      </c>
      <c r="F14" s="154">
        <v>-0.054120592</v>
      </c>
      <c r="G14" s="160">
        <v>0.007648976461430762</v>
      </c>
    </row>
    <row r="15" spans="1:7" ht="12.75">
      <c r="A15" s="140" t="s">
        <v>113</v>
      </c>
      <c r="B15" s="135">
        <v>-0.18211594999999997</v>
      </c>
      <c r="C15" s="119">
        <v>-0.17850463</v>
      </c>
      <c r="D15" s="119">
        <v>-0.18604379999999998</v>
      </c>
      <c r="E15" s="119">
        <v>-0.1787236</v>
      </c>
      <c r="F15" s="154">
        <v>-0.12394333000000002</v>
      </c>
      <c r="G15" s="160">
        <v>-0.17359679325021385</v>
      </c>
    </row>
    <row r="16" spans="1:7" ht="12.75">
      <c r="A16" s="140" t="s">
        <v>115</v>
      </c>
      <c r="B16" s="134">
        <v>-0.0006260546</v>
      </c>
      <c r="C16" s="118">
        <v>-0.0028927801900000003</v>
      </c>
      <c r="D16" s="118">
        <v>-0.00025681661000000004</v>
      </c>
      <c r="E16" s="118">
        <v>-0.00245613841</v>
      </c>
      <c r="F16" s="154">
        <v>0.0007162367999999999</v>
      </c>
      <c r="G16" s="160">
        <v>-0.0013433917241356102</v>
      </c>
    </row>
    <row r="17" spans="1:7" ht="12.75">
      <c r="A17" s="140" t="s">
        <v>92</v>
      </c>
      <c r="B17" s="133">
        <v>1.06467096</v>
      </c>
      <c r="C17" s="117">
        <v>1.2662912</v>
      </c>
      <c r="D17" s="117">
        <v>1.450677</v>
      </c>
      <c r="E17" s="117">
        <v>2.1958336000000003</v>
      </c>
      <c r="F17" s="155">
        <v>12.006378</v>
      </c>
      <c r="G17" s="160">
        <v>2.94134953429492</v>
      </c>
    </row>
    <row r="18" spans="1:7" ht="12.75">
      <c r="A18" s="140" t="s">
        <v>94</v>
      </c>
      <c r="B18" s="134">
        <v>-0.17783302899999998</v>
      </c>
      <c r="C18" s="118">
        <v>-1.1806429</v>
      </c>
      <c r="D18" s="118">
        <v>0.4197837</v>
      </c>
      <c r="E18" s="118">
        <v>-1.6625965999999999</v>
      </c>
      <c r="F18" s="154">
        <v>-0.13658113</v>
      </c>
      <c r="G18" s="160">
        <v>-0.6270787935822821</v>
      </c>
    </row>
    <row r="19" spans="1:7" ht="12.75">
      <c r="A19" s="140" t="s">
        <v>96</v>
      </c>
      <c r="B19" s="134">
        <v>-1.3628973</v>
      </c>
      <c r="C19" s="119">
        <v>-2.6195791</v>
      </c>
      <c r="D19" s="119">
        <v>-2.3969927</v>
      </c>
      <c r="E19" s="118">
        <v>-1.6246979</v>
      </c>
      <c r="F19" s="153">
        <v>-10.75084</v>
      </c>
      <c r="G19" s="161">
        <v>-3.2322975021666807</v>
      </c>
    </row>
    <row r="20" spans="1:7" ht="12.75">
      <c r="A20" s="140" t="s">
        <v>98</v>
      </c>
      <c r="B20" s="133">
        <v>0.32210227</v>
      </c>
      <c r="C20" s="117">
        <v>0.26835578</v>
      </c>
      <c r="D20" s="117">
        <v>0.38106612</v>
      </c>
      <c r="E20" s="117">
        <v>0.38892468999999996</v>
      </c>
      <c r="F20" s="155">
        <v>2.0784092000000003</v>
      </c>
      <c r="G20" s="160">
        <v>0.5742911521588439</v>
      </c>
    </row>
    <row r="21" spans="1:7" ht="12.75">
      <c r="A21" s="140" t="s">
        <v>100</v>
      </c>
      <c r="B21" s="134">
        <v>-0.24564566000000002</v>
      </c>
      <c r="C21" s="118">
        <v>0.012743332999999999</v>
      </c>
      <c r="D21" s="118">
        <v>0.26210145</v>
      </c>
      <c r="E21" s="118">
        <v>0.17375164999999998</v>
      </c>
      <c r="F21" s="153">
        <v>0.70068485</v>
      </c>
      <c r="G21" s="160">
        <v>0.16610534661042528</v>
      </c>
    </row>
    <row r="22" spans="1:7" ht="12.75">
      <c r="A22" s="140" t="s">
        <v>102</v>
      </c>
      <c r="B22" s="134">
        <v>-0.21621085999999998</v>
      </c>
      <c r="C22" s="118">
        <v>-0.18125495</v>
      </c>
      <c r="D22" s="118">
        <v>-0.12108772999999999</v>
      </c>
      <c r="E22" s="118">
        <v>-0.22949109</v>
      </c>
      <c r="F22" s="154">
        <v>-0.36772779</v>
      </c>
      <c r="G22" s="160">
        <v>-0.2083783849722999</v>
      </c>
    </row>
    <row r="23" spans="1:7" ht="12.75">
      <c r="A23" s="140" t="s">
        <v>104</v>
      </c>
      <c r="B23" s="135">
        <v>0.42108157</v>
      </c>
      <c r="C23" s="118">
        <v>0.013890255</v>
      </c>
      <c r="D23" s="118">
        <v>-0.044697659</v>
      </c>
      <c r="E23" s="118">
        <v>0.016678052</v>
      </c>
      <c r="F23" s="154">
        <v>0.38344733999999997</v>
      </c>
      <c r="G23" s="160">
        <v>0.10875012835194835</v>
      </c>
    </row>
    <row r="24" spans="1:7" ht="12.75">
      <c r="A24" s="140" t="s">
        <v>106</v>
      </c>
      <c r="B24" s="133">
        <v>0.024059947999999998</v>
      </c>
      <c r="C24" s="117">
        <v>0.0028908538</v>
      </c>
      <c r="D24" s="117">
        <v>0.055779146999999994</v>
      </c>
      <c r="E24" s="117">
        <v>0.103587061</v>
      </c>
      <c r="F24" s="156">
        <v>0.17243299999999998</v>
      </c>
      <c r="G24" s="160">
        <v>0.06557438629452021</v>
      </c>
    </row>
    <row r="25" spans="1:7" ht="12.75">
      <c r="A25" s="140" t="s">
        <v>108</v>
      </c>
      <c r="B25" s="134">
        <v>-0.063448432</v>
      </c>
      <c r="C25" s="118">
        <v>-0.040165659</v>
      </c>
      <c r="D25" s="118">
        <v>-0.048581350999999995</v>
      </c>
      <c r="E25" s="118">
        <v>-0.04574467</v>
      </c>
      <c r="F25" s="154">
        <v>-0.048554742</v>
      </c>
      <c r="G25" s="160">
        <v>-0.04801996086681509</v>
      </c>
    </row>
    <row r="26" spans="1:7" ht="12.75">
      <c r="A26" s="140" t="s">
        <v>110</v>
      </c>
      <c r="B26" s="134">
        <v>-0.018190634000000004</v>
      </c>
      <c r="C26" s="118">
        <v>-0.07631827799999999</v>
      </c>
      <c r="D26" s="118">
        <v>0.011925734844999999</v>
      </c>
      <c r="E26" s="118">
        <v>-0.07856997699999999</v>
      </c>
      <c r="F26" s="154">
        <v>0.043688154</v>
      </c>
      <c r="G26" s="160">
        <v>-0.03118406928496657</v>
      </c>
    </row>
    <row r="27" spans="1:7" ht="12.75">
      <c r="A27" s="140" t="s">
        <v>112</v>
      </c>
      <c r="B27" s="135">
        <v>0.18531731999999998</v>
      </c>
      <c r="C27" s="119">
        <v>0.17731080999999999</v>
      </c>
      <c r="D27" s="119">
        <v>0.1820099</v>
      </c>
      <c r="E27" s="119">
        <v>0.17999130000000002</v>
      </c>
      <c r="F27" s="154">
        <v>0.14580845999999997</v>
      </c>
      <c r="G27" s="161">
        <v>0.17603099614179796</v>
      </c>
    </row>
    <row r="28" spans="1:7" ht="12.75">
      <c r="A28" s="140" t="s">
        <v>114</v>
      </c>
      <c r="B28" s="134">
        <v>-0.00438967753</v>
      </c>
      <c r="C28" s="118">
        <v>0.0033625630060000002</v>
      </c>
      <c r="D28" s="118">
        <v>0.0097922115</v>
      </c>
      <c r="E28" s="118">
        <v>0.0055181747</v>
      </c>
      <c r="F28" s="154">
        <v>-0.03150479</v>
      </c>
      <c r="G28" s="160">
        <v>-0.00035535958772833765</v>
      </c>
    </row>
    <row r="29" spans="1:7" ht="13.5" thickBot="1">
      <c r="A29" s="141" t="s">
        <v>116</v>
      </c>
      <c r="B29" s="136">
        <v>0.00043169756</v>
      </c>
      <c r="C29" s="120">
        <v>-0.000549815281</v>
      </c>
      <c r="D29" s="120">
        <v>-0.0035392954099999997</v>
      </c>
      <c r="E29" s="120">
        <v>0.00065823653</v>
      </c>
      <c r="F29" s="157">
        <v>0.00398582399</v>
      </c>
      <c r="G29" s="162">
        <v>-0.00022979341465155823</v>
      </c>
    </row>
    <row r="30" spans="1:7" ht="13.5" thickTop="1">
      <c r="A30" s="142" t="s">
        <v>117</v>
      </c>
      <c r="B30" s="137">
        <v>-0.33198001394198484</v>
      </c>
      <c r="C30" s="126">
        <v>-0.4236505311004937</v>
      </c>
      <c r="D30" s="126">
        <v>-0.4632599276162707</v>
      </c>
      <c r="E30" s="126">
        <v>-0.4571715125143638</v>
      </c>
      <c r="F30" s="122">
        <v>-0.4966239872166642</v>
      </c>
      <c r="G30" s="163" t="s">
        <v>128</v>
      </c>
    </row>
    <row r="31" spans="1:7" ht="13.5" thickBot="1">
      <c r="A31" s="143" t="s">
        <v>118</v>
      </c>
      <c r="B31" s="132">
        <v>20.126343</v>
      </c>
      <c r="C31" s="123">
        <v>20.376587</v>
      </c>
      <c r="D31" s="123">
        <v>20.611573</v>
      </c>
      <c r="E31" s="123">
        <v>20.825196</v>
      </c>
      <c r="F31" s="124">
        <v>21.026612</v>
      </c>
      <c r="G31" s="165">
        <v>-209.83</v>
      </c>
    </row>
    <row r="32" spans="1:7" ht="15.75" thickBot="1" thickTop="1">
      <c r="A32" s="144" t="s">
        <v>119</v>
      </c>
      <c r="B32" s="138">
        <v>-0.2090000044554472</v>
      </c>
      <c r="C32" s="127">
        <v>0.04800000786781311</v>
      </c>
      <c r="D32" s="127">
        <v>-0.1355000026524067</v>
      </c>
      <c r="E32" s="127">
        <v>0.10199999436736107</v>
      </c>
      <c r="F32" s="125">
        <v>-0.04249999672174454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0.002256</v>
      </c>
      <c r="C4" s="166">
        <v>0.003755</v>
      </c>
      <c r="D4" s="166">
        <v>0.003754</v>
      </c>
      <c r="E4" s="166">
        <v>0.003756</v>
      </c>
      <c r="F4" s="166">
        <v>0.002087</v>
      </c>
      <c r="G4" s="166">
        <v>0.011705</v>
      </c>
    </row>
    <row r="5" spans="1:7" ht="12.75">
      <c r="A5" s="166" t="s">
        <v>137</v>
      </c>
      <c r="B5" s="166">
        <v>1.941273</v>
      </c>
      <c r="C5" s="166">
        <v>0.255018</v>
      </c>
      <c r="D5" s="166">
        <v>-0.440633</v>
      </c>
      <c r="E5" s="166">
        <v>-0.427774</v>
      </c>
      <c r="F5" s="166">
        <v>-1.069494</v>
      </c>
      <c r="G5" s="166">
        <v>-7.576339</v>
      </c>
    </row>
    <row r="6" spans="1:7" ht="12.75">
      <c r="A6" s="166" t="s">
        <v>138</v>
      </c>
      <c r="B6" s="167">
        <v>-85.0235</v>
      </c>
      <c r="C6" s="167">
        <v>-229.4587</v>
      </c>
      <c r="D6" s="167">
        <v>-12.32664</v>
      </c>
      <c r="E6" s="167">
        <v>-182.6333</v>
      </c>
      <c r="F6" s="167">
        <v>-83.04669</v>
      </c>
      <c r="G6" s="167">
        <v>1172.579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1.315867</v>
      </c>
      <c r="C8" s="167">
        <v>-0.2998691</v>
      </c>
      <c r="D8" s="167">
        <v>0.9929828</v>
      </c>
      <c r="E8" s="167">
        <v>-0.7375176</v>
      </c>
      <c r="F8" s="167">
        <v>-2.595907</v>
      </c>
      <c r="G8" s="167">
        <v>2.905607</v>
      </c>
    </row>
    <row r="9" spans="1:7" ht="12.75">
      <c r="A9" s="166" t="s">
        <v>93</v>
      </c>
      <c r="B9" s="167">
        <v>0.005895005</v>
      </c>
      <c r="C9" s="167">
        <v>-0.2711531</v>
      </c>
      <c r="D9" s="167">
        <v>-0.3059475</v>
      </c>
      <c r="E9" s="167">
        <v>-0.124943</v>
      </c>
      <c r="F9" s="167">
        <v>-4.132624</v>
      </c>
      <c r="G9" s="167">
        <v>0.7206814</v>
      </c>
    </row>
    <row r="10" spans="1:7" ht="12.75">
      <c r="A10" s="166" t="s">
        <v>140</v>
      </c>
      <c r="B10" s="167">
        <v>-0.5088768</v>
      </c>
      <c r="C10" s="167">
        <v>0.0179269</v>
      </c>
      <c r="D10" s="167">
        <v>-0.0784911</v>
      </c>
      <c r="E10" s="167">
        <v>-0.277902</v>
      </c>
      <c r="F10" s="167">
        <v>0.08833149</v>
      </c>
      <c r="G10" s="167">
        <v>3.143982</v>
      </c>
    </row>
    <row r="11" spans="1:7" ht="12.75">
      <c r="A11" s="166" t="s">
        <v>97</v>
      </c>
      <c r="B11" s="167">
        <v>3.063856</v>
      </c>
      <c r="C11" s="167">
        <v>4.479544</v>
      </c>
      <c r="D11" s="167">
        <v>4.620349</v>
      </c>
      <c r="E11" s="167">
        <v>4.21346</v>
      </c>
      <c r="F11" s="167">
        <v>14.76761</v>
      </c>
      <c r="G11" s="167">
        <v>5.620581</v>
      </c>
    </row>
    <row r="12" spans="1:7" ht="12.75">
      <c r="A12" s="166" t="s">
        <v>99</v>
      </c>
      <c r="B12" s="167">
        <v>-0.2433059</v>
      </c>
      <c r="C12" s="167">
        <v>-0.03936092</v>
      </c>
      <c r="D12" s="167">
        <v>-0.08472505</v>
      </c>
      <c r="E12" s="167">
        <v>-0.2519362</v>
      </c>
      <c r="F12" s="167">
        <v>-0.1596831</v>
      </c>
      <c r="G12" s="167">
        <v>0.1645941</v>
      </c>
    </row>
    <row r="13" spans="1:7" ht="12.75">
      <c r="A13" s="166" t="s">
        <v>101</v>
      </c>
      <c r="B13" s="167">
        <v>0.2199511</v>
      </c>
      <c r="C13" s="167">
        <v>0.1281436</v>
      </c>
      <c r="D13" s="167">
        <v>-0.00187114</v>
      </c>
      <c r="E13" s="167">
        <v>-0.01625885</v>
      </c>
      <c r="F13" s="167">
        <v>-0.03856174</v>
      </c>
      <c r="G13" s="167">
        <v>-0.05311767</v>
      </c>
    </row>
    <row r="14" spans="1:7" ht="12.75">
      <c r="A14" s="166" t="s">
        <v>103</v>
      </c>
      <c r="B14" s="167">
        <v>0.02350707</v>
      </c>
      <c r="C14" s="167">
        <v>-0.0136181</v>
      </c>
      <c r="D14" s="167">
        <v>0.01784693</v>
      </c>
      <c r="E14" s="167">
        <v>0.02074526</v>
      </c>
      <c r="F14" s="167">
        <v>0.2113873</v>
      </c>
      <c r="G14" s="167">
        <v>-0.1005088</v>
      </c>
    </row>
    <row r="15" spans="1:7" ht="12.75">
      <c r="A15" s="166" t="s">
        <v>105</v>
      </c>
      <c r="B15" s="167">
        <v>-0.3842907</v>
      </c>
      <c r="C15" s="167">
        <v>-0.03771348</v>
      </c>
      <c r="D15" s="167">
        <v>0.006893594</v>
      </c>
      <c r="E15" s="167">
        <v>0.002555702</v>
      </c>
      <c r="F15" s="167">
        <v>-0.3144756</v>
      </c>
      <c r="G15" s="167">
        <v>-0.1044135</v>
      </c>
    </row>
    <row r="16" spans="1:7" ht="12.75">
      <c r="A16" s="166" t="s">
        <v>107</v>
      </c>
      <c r="B16" s="167">
        <v>-0.01741247</v>
      </c>
      <c r="C16" s="167">
        <v>-0.003544059</v>
      </c>
      <c r="D16" s="167">
        <v>0.005841678</v>
      </c>
      <c r="E16" s="167">
        <v>-0.04607932</v>
      </c>
      <c r="F16" s="167">
        <v>0.02251616</v>
      </c>
      <c r="G16" s="167">
        <v>-0.05241799</v>
      </c>
    </row>
    <row r="17" spans="1:7" ht="12.75">
      <c r="A17" s="166" t="s">
        <v>141</v>
      </c>
      <c r="B17" s="167">
        <v>0.171963</v>
      </c>
      <c r="C17" s="167">
        <v>0.1595927</v>
      </c>
      <c r="D17" s="167">
        <v>0.1683572</v>
      </c>
      <c r="E17" s="167">
        <v>0.158669</v>
      </c>
      <c r="F17" s="167">
        <v>0.1415263</v>
      </c>
      <c r="G17" s="167">
        <v>-0.1608545</v>
      </c>
    </row>
    <row r="18" spans="1:7" ht="12.75">
      <c r="A18" s="166" t="s">
        <v>142</v>
      </c>
      <c r="B18" s="167">
        <v>-0.001365965</v>
      </c>
      <c r="C18" s="167">
        <v>0.03088527</v>
      </c>
      <c r="D18" s="167">
        <v>-0.002391715</v>
      </c>
      <c r="E18" s="167">
        <v>0.03145138</v>
      </c>
      <c r="F18" s="167">
        <v>-0.04802558</v>
      </c>
      <c r="G18" s="167">
        <v>-0.1767678</v>
      </c>
    </row>
    <row r="19" spans="1:7" ht="12.75">
      <c r="A19" s="166" t="s">
        <v>113</v>
      </c>
      <c r="B19" s="167">
        <v>-0.1820071</v>
      </c>
      <c r="C19" s="167">
        <v>-0.1783019</v>
      </c>
      <c r="D19" s="167">
        <v>-0.1862373</v>
      </c>
      <c r="E19" s="167">
        <v>-0.1784779</v>
      </c>
      <c r="F19" s="167">
        <v>-0.1243738</v>
      </c>
      <c r="G19" s="167">
        <v>-0.1735764</v>
      </c>
    </row>
    <row r="20" spans="1:7" ht="12.75">
      <c r="A20" s="166" t="s">
        <v>115</v>
      </c>
      <c r="B20" s="167">
        <v>-0.0009912187</v>
      </c>
      <c r="C20" s="167">
        <v>-0.00295926</v>
      </c>
      <c r="D20" s="167">
        <v>-0.0001969154</v>
      </c>
      <c r="E20" s="167">
        <v>-0.002655296</v>
      </c>
      <c r="F20" s="167">
        <v>0.000913432</v>
      </c>
      <c r="G20" s="167">
        <v>-0.0002425101</v>
      </c>
    </row>
    <row r="21" spans="1:7" ht="12.75">
      <c r="A21" s="166" t="s">
        <v>143</v>
      </c>
      <c r="B21" s="167">
        <v>-1186.739</v>
      </c>
      <c r="C21" s="167">
        <v>-1136.631</v>
      </c>
      <c r="D21" s="167">
        <v>-1129.089</v>
      </c>
      <c r="E21" s="167">
        <v>-1166.84</v>
      </c>
      <c r="F21" s="167">
        <v>-1310.471</v>
      </c>
      <c r="G21" s="167">
        <v>-125.4934</v>
      </c>
    </row>
    <row r="22" spans="1:7" ht="12.75">
      <c r="A22" s="166" t="s">
        <v>144</v>
      </c>
      <c r="B22" s="167">
        <v>38.82565</v>
      </c>
      <c r="C22" s="167">
        <v>5.100357</v>
      </c>
      <c r="D22" s="167">
        <v>-8.812661</v>
      </c>
      <c r="E22" s="167">
        <v>-8.555491</v>
      </c>
      <c r="F22" s="167">
        <v>-21.38991</v>
      </c>
      <c r="G22" s="167">
        <v>0</v>
      </c>
    </row>
    <row r="23" spans="1:7" ht="12.75">
      <c r="A23" s="166" t="s">
        <v>92</v>
      </c>
      <c r="B23" s="167">
        <v>1.076916</v>
      </c>
      <c r="C23" s="167">
        <v>1.232433</v>
      </c>
      <c r="D23" s="167">
        <v>1.439717</v>
      </c>
      <c r="E23" s="167">
        <v>2.168682</v>
      </c>
      <c r="F23" s="167">
        <v>11.85428</v>
      </c>
      <c r="G23" s="167">
        <v>0.1677941</v>
      </c>
    </row>
    <row r="24" spans="1:7" ht="12.75">
      <c r="A24" s="166" t="s">
        <v>94</v>
      </c>
      <c r="B24" s="167">
        <v>-0.1521049</v>
      </c>
      <c r="C24" s="167">
        <v>-1.287039</v>
      </c>
      <c r="D24" s="167">
        <v>0.5372775</v>
      </c>
      <c r="E24" s="167">
        <v>-1.695592</v>
      </c>
      <c r="F24" s="167">
        <v>0.1114029</v>
      </c>
      <c r="G24" s="167">
        <v>0.5954929</v>
      </c>
    </row>
    <row r="25" spans="1:7" ht="12.75">
      <c r="A25" s="166" t="s">
        <v>96</v>
      </c>
      <c r="B25" s="167">
        <v>-1.346667</v>
      </c>
      <c r="C25" s="167">
        <v>-2.682224</v>
      </c>
      <c r="D25" s="167">
        <v>-2.51755</v>
      </c>
      <c r="E25" s="167">
        <v>-1.623264</v>
      </c>
      <c r="F25" s="167">
        <v>-9.780125</v>
      </c>
      <c r="G25" s="167">
        <v>-0.1430296</v>
      </c>
    </row>
    <row r="26" spans="1:7" ht="12.75">
      <c r="A26" s="166" t="s">
        <v>98</v>
      </c>
      <c r="B26" s="167">
        <v>0.3572739</v>
      </c>
      <c r="C26" s="167">
        <v>0.2725374</v>
      </c>
      <c r="D26" s="167">
        <v>0.349433</v>
      </c>
      <c r="E26" s="167">
        <v>0.3818256</v>
      </c>
      <c r="F26" s="167">
        <v>1.944374</v>
      </c>
      <c r="G26" s="167">
        <v>0.5535</v>
      </c>
    </row>
    <row r="27" spans="1:7" ht="12.75">
      <c r="A27" s="166" t="s">
        <v>100</v>
      </c>
      <c r="B27" s="167">
        <v>-0.2410515</v>
      </c>
      <c r="C27" s="167">
        <v>-0.001782465</v>
      </c>
      <c r="D27" s="167">
        <v>0.2717525</v>
      </c>
      <c r="E27" s="167">
        <v>0.1679894</v>
      </c>
      <c r="F27" s="167">
        <v>0.7035631</v>
      </c>
      <c r="G27" s="167">
        <v>0.1470083</v>
      </c>
    </row>
    <row r="28" spans="1:7" ht="12.75">
      <c r="A28" s="166" t="s">
        <v>102</v>
      </c>
      <c r="B28" s="167">
        <v>-0.2327164</v>
      </c>
      <c r="C28" s="167">
        <v>-0.1818856</v>
      </c>
      <c r="D28" s="167">
        <v>-0.1212594</v>
      </c>
      <c r="E28" s="167">
        <v>-0.2313176</v>
      </c>
      <c r="F28" s="167">
        <v>-0.3652379</v>
      </c>
      <c r="G28" s="167">
        <v>0.2110623</v>
      </c>
    </row>
    <row r="29" spans="1:7" ht="12.75">
      <c r="A29" s="166" t="s">
        <v>104</v>
      </c>
      <c r="B29" s="167">
        <v>0.4132157</v>
      </c>
      <c r="C29" s="167">
        <v>0.01404926</v>
      </c>
      <c r="D29" s="167">
        <v>-0.05181671</v>
      </c>
      <c r="E29" s="167">
        <v>0.02192704</v>
      </c>
      <c r="F29" s="167">
        <v>0.3333468</v>
      </c>
      <c r="G29" s="167">
        <v>0.03766774</v>
      </c>
    </row>
    <row r="30" spans="1:7" ht="12.75">
      <c r="A30" s="166" t="s">
        <v>106</v>
      </c>
      <c r="B30" s="167">
        <v>0.0188763</v>
      </c>
      <c r="C30" s="167">
        <v>-0.0003193222</v>
      </c>
      <c r="D30" s="167">
        <v>0.06145689</v>
      </c>
      <c r="E30" s="167">
        <v>0.1021628</v>
      </c>
      <c r="F30" s="167">
        <v>0.1812411</v>
      </c>
      <c r="G30" s="167">
        <v>0.06624526</v>
      </c>
    </row>
    <row r="31" spans="1:7" ht="12.75">
      <c r="A31" s="166" t="s">
        <v>108</v>
      </c>
      <c r="B31" s="167">
        <v>-0.06357213</v>
      </c>
      <c r="C31" s="167">
        <v>-0.05502986</v>
      </c>
      <c r="D31" s="167">
        <v>-0.05710542</v>
      </c>
      <c r="E31" s="167">
        <v>-0.05235372</v>
      </c>
      <c r="F31" s="167">
        <v>-0.02734017</v>
      </c>
      <c r="G31" s="167">
        <v>0.01003556</v>
      </c>
    </row>
    <row r="32" spans="1:7" ht="12.75">
      <c r="A32" s="166" t="s">
        <v>110</v>
      </c>
      <c r="B32" s="167">
        <v>-0.02218567</v>
      </c>
      <c r="C32" s="167">
        <v>-0.05436203</v>
      </c>
      <c r="D32" s="167">
        <v>-0.01279026</v>
      </c>
      <c r="E32" s="167">
        <v>-0.06705699</v>
      </c>
      <c r="F32" s="167">
        <v>0.02665478</v>
      </c>
      <c r="G32" s="167">
        <v>0.03191221</v>
      </c>
    </row>
    <row r="33" spans="1:7" ht="12.75">
      <c r="A33" s="166" t="s">
        <v>112</v>
      </c>
      <c r="B33" s="167">
        <v>0.1849914</v>
      </c>
      <c r="C33" s="167">
        <v>0.1802521</v>
      </c>
      <c r="D33" s="167">
        <v>0.1850641</v>
      </c>
      <c r="E33" s="167">
        <v>0.1803133</v>
      </c>
      <c r="F33" s="167">
        <v>0.1403032</v>
      </c>
      <c r="G33" s="167">
        <v>0.007779194</v>
      </c>
    </row>
    <row r="34" spans="1:7" ht="12.75">
      <c r="A34" s="166" t="s">
        <v>114</v>
      </c>
      <c r="B34" s="167">
        <v>-0.009296297</v>
      </c>
      <c r="C34" s="167">
        <v>0.002743855</v>
      </c>
      <c r="D34" s="167">
        <v>0.01093985</v>
      </c>
      <c r="E34" s="167">
        <v>0.006616139</v>
      </c>
      <c r="F34" s="167">
        <v>-0.02962526</v>
      </c>
      <c r="G34" s="167">
        <v>-0.0004465994</v>
      </c>
    </row>
    <row r="35" spans="1:7" ht="12.75">
      <c r="A35" s="166" t="s">
        <v>116</v>
      </c>
      <c r="B35" s="167">
        <v>0.0003711358</v>
      </c>
      <c r="C35" s="167">
        <v>-0.0005693886</v>
      </c>
      <c r="D35" s="167">
        <v>-0.00352882</v>
      </c>
      <c r="E35" s="167">
        <v>0.000650792</v>
      </c>
      <c r="F35" s="167">
        <v>0.003987028</v>
      </c>
      <c r="G35" s="167">
        <v>0.001419248</v>
      </c>
    </row>
    <row r="36" spans="1:6" ht="12.75">
      <c r="A36" s="166" t="s">
        <v>145</v>
      </c>
      <c r="B36" s="167">
        <v>21.02661</v>
      </c>
      <c r="C36" s="167">
        <v>21.02966</v>
      </c>
      <c r="D36" s="167">
        <v>21.04492</v>
      </c>
      <c r="E36" s="167">
        <v>21.04797</v>
      </c>
      <c r="F36" s="167">
        <v>21.06018</v>
      </c>
    </row>
    <row r="37" spans="1:6" ht="12.75">
      <c r="A37" s="166" t="s">
        <v>146</v>
      </c>
      <c r="B37" s="167">
        <v>-0.04425049</v>
      </c>
      <c r="C37" s="167">
        <v>0.03916423</v>
      </c>
      <c r="D37" s="167">
        <v>0.07934571</v>
      </c>
      <c r="E37" s="167">
        <v>0.1042684</v>
      </c>
      <c r="F37" s="167">
        <v>0.1235962</v>
      </c>
    </row>
    <row r="38" spans="1:7" ht="12.75">
      <c r="A38" s="166" t="s">
        <v>147</v>
      </c>
      <c r="B38" s="167">
        <v>0.0001523706</v>
      </c>
      <c r="C38" s="167">
        <v>0.0003910652</v>
      </c>
      <c r="D38" s="167">
        <v>1.926372E-05</v>
      </c>
      <c r="E38" s="167">
        <v>0.0003087793</v>
      </c>
      <c r="F38" s="167">
        <v>0.0001364135</v>
      </c>
      <c r="G38" s="167">
        <v>9.911934E-05</v>
      </c>
    </row>
    <row r="39" spans="1:7" ht="12.75">
      <c r="A39" s="166" t="s">
        <v>148</v>
      </c>
      <c r="B39" s="167">
        <v>0.002016865</v>
      </c>
      <c r="C39" s="167">
        <v>0.001932073</v>
      </c>
      <c r="D39" s="167">
        <v>0.001919468</v>
      </c>
      <c r="E39" s="167">
        <v>0.001983893</v>
      </c>
      <c r="F39" s="167">
        <v>0.002228092</v>
      </c>
      <c r="G39" s="167">
        <v>0.0009974645</v>
      </c>
    </row>
    <row r="40" spans="2:5" ht="12.75">
      <c r="B40" s="166" t="s">
        <v>149</v>
      </c>
      <c r="C40" s="166">
        <v>0.003755</v>
      </c>
      <c r="D40" s="166" t="s">
        <v>150</v>
      </c>
      <c r="E40" s="166">
        <v>3.117144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0.000152370558338229</v>
      </c>
      <c r="C50" s="166">
        <f>-0.017/(C7*C7+C22*C22)*(C21*C22+C6*C7)</f>
        <v>0.000391065216328832</v>
      </c>
      <c r="D50" s="166">
        <f>-0.017/(D7*D7+D22*D22)*(D21*D22+D6*D7)</f>
        <v>1.926372567792297E-05</v>
      </c>
      <c r="E50" s="166">
        <f>-0.017/(E7*E7+E22*E22)*(E21*E22+E6*E7)</f>
        <v>0.0003087792928344578</v>
      </c>
      <c r="F50" s="166">
        <f>-0.017/(F7*F7+F22*F22)*(F21*F22+F6*F7)</f>
        <v>0.0001364135032225925</v>
      </c>
      <c r="G50" s="166">
        <f>(B50*B$4+C50*C$4+D50*D$4+E50*E$4+F50*F$4)/SUM(B$4:F$4)</f>
        <v>0.00021328702577091908</v>
      </c>
    </row>
    <row r="51" spans="1:7" ht="12.75">
      <c r="A51" s="166" t="s">
        <v>153</v>
      </c>
      <c r="B51" s="166">
        <f>-0.017/(B7*B7+B22*B22)*(B21*B7-B6*B22)</f>
        <v>0.0020168647114031653</v>
      </c>
      <c r="C51" s="166">
        <f>-0.017/(C7*C7+C22*C22)*(C21*C7-C6*C22)</f>
        <v>0.0019320732427786443</v>
      </c>
      <c r="D51" s="166">
        <f>-0.017/(D7*D7+D22*D22)*(D21*D7-D6*D22)</f>
        <v>0.0019194682764683995</v>
      </c>
      <c r="E51" s="166">
        <f>-0.017/(E7*E7+E22*E22)*(E21*E7-E6*E22)</f>
        <v>0.001983892175846083</v>
      </c>
      <c r="F51" s="166">
        <f>-0.017/(F7*F7+F22*F22)*(F21*F7-F6*F22)</f>
        <v>0.0022280924872556712</v>
      </c>
      <c r="G51" s="166">
        <f>(B51*B$4+C51*C$4+D51*D$4+E51*E$4+F51*F$4)/SUM(B$4:F$4)</f>
        <v>0.0019933491644542668</v>
      </c>
    </row>
    <row r="58" ht="12.75">
      <c r="A58" s="166" t="s">
        <v>155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9999.768059471993</v>
      </c>
      <c r="C62" s="166">
        <f>C7+(2/0.017)*(C8*C50-C23*C51)</f>
        <v>9999.706068329731</v>
      </c>
      <c r="D62" s="166">
        <f>D7+(2/0.017)*(D8*D50-D23*D51)</f>
        <v>9999.677133816433</v>
      </c>
      <c r="E62" s="166">
        <f>E7+(2/0.017)*(E8*E50-E23*E51)</f>
        <v>9999.467039833567</v>
      </c>
      <c r="F62" s="166">
        <f>F7+(2/0.017)*(F8*F50-F23*F51)</f>
        <v>9996.850994237913</v>
      </c>
    </row>
    <row r="63" spans="1:6" ht="12.75">
      <c r="A63" s="166" t="s">
        <v>161</v>
      </c>
      <c r="B63" s="166">
        <f>B8+(3/0.017)*(B9*B50-B24*B51)</f>
        <v>1.3701622759608405</v>
      </c>
      <c r="C63" s="166">
        <f>C8+(3/0.017)*(C9*C50-C24*C51)</f>
        <v>0.12023944151814997</v>
      </c>
      <c r="D63" s="166">
        <f>D8+(3/0.017)*(D9*D50-D24*D51)</f>
        <v>0.8099508931255124</v>
      </c>
      <c r="E63" s="166">
        <f>E8+(3/0.017)*(E9*E50-E24*E51)</f>
        <v>-0.1507013839336595</v>
      </c>
      <c r="F63" s="166">
        <f>F8+(3/0.017)*(F9*F50-F24*F51)</f>
        <v>-2.7391943556276925</v>
      </c>
    </row>
    <row r="64" spans="1:6" ht="12.75">
      <c r="A64" s="166" t="s">
        <v>162</v>
      </c>
      <c r="B64" s="166">
        <f>B9+(4/0.017)*(B10*B50-B25*B51)</f>
        <v>0.6267202539811282</v>
      </c>
      <c r="C64" s="166">
        <f>C9+(4/0.017)*(C10*C50-C25*C51)</f>
        <v>0.9498501490741911</v>
      </c>
      <c r="D64" s="166">
        <f>D9+(4/0.017)*(D10*D50-D25*D51)</f>
        <v>0.8307219890363435</v>
      </c>
      <c r="E64" s="166">
        <f>E9+(4/0.017)*(E10*E50-E25*E51)</f>
        <v>0.612602968445961</v>
      </c>
      <c r="F64" s="166">
        <f>F9+(4/0.017)*(F10*F50-F25*F51)</f>
        <v>0.9975107399805045</v>
      </c>
    </row>
    <row r="65" spans="1:6" ht="12.75">
      <c r="A65" s="166" t="s">
        <v>163</v>
      </c>
      <c r="B65" s="166">
        <f>B10+(5/0.017)*(B11*B50-B26*B51)</f>
        <v>-0.5835037623021913</v>
      </c>
      <c r="C65" s="166">
        <f>C10+(5/0.017)*(C11*C50-C26*C51)</f>
        <v>0.37828914271119435</v>
      </c>
      <c r="D65" s="166">
        <f>D10+(5/0.017)*(D11*D50-D26*D51)</f>
        <v>-0.24958534193497545</v>
      </c>
      <c r="E65" s="166">
        <f>E10+(5/0.017)*(E11*E50-E26*E51)</f>
        <v>-0.11804071211513564</v>
      </c>
      <c r="F65" s="166">
        <f>F10+(5/0.017)*(F11*F50-F26*F51)</f>
        <v>-0.5933578298500793</v>
      </c>
    </row>
    <row r="66" spans="1:6" ht="12.75">
      <c r="A66" s="166" t="s">
        <v>164</v>
      </c>
      <c r="B66" s="166">
        <f>B11+(6/0.017)*(B12*B50-B27*B51)</f>
        <v>3.2223603322885226</v>
      </c>
      <c r="C66" s="166">
        <f>C11+(6/0.017)*(C12*C50-C27*C51)</f>
        <v>4.475326764554584</v>
      </c>
      <c r="D66" s="166">
        <f>D11+(6/0.017)*(D12*D50-D27*D51)</f>
        <v>4.435671674262744</v>
      </c>
      <c r="E66" s="166">
        <f>E11+(6/0.017)*(E12*E50-E27*E51)</f>
        <v>4.068378045425714</v>
      </c>
      <c r="F66" s="166">
        <f>F11+(6/0.017)*(F12*F50-F27*F51)</f>
        <v>14.20665002758938</v>
      </c>
    </row>
    <row r="67" spans="1:6" ht="12.75">
      <c r="A67" s="166" t="s">
        <v>165</v>
      </c>
      <c r="B67" s="166">
        <f>B12+(7/0.017)*(B13*B50-B28*B51)</f>
        <v>-0.036241137183986</v>
      </c>
      <c r="C67" s="166">
        <f>C12+(7/0.017)*(C13*C50-C28*C51)</f>
        <v>0.12597447056666253</v>
      </c>
      <c r="D67" s="166">
        <f>D12+(7/0.017)*(D13*D50-D28*D51)</f>
        <v>0.011099813810087705</v>
      </c>
      <c r="E67" s="166">
        <f>E12+(7/0.017)*(E13*E50-E28*E51)</f>
        <v>-0.06504081976521489</v>
      </c>
      <c r="F67" s="166">
        <f>F12+(7/0.017)*(F13*F50-F28*F51)</f>
        <v>0.17323833253240914</v>
      </c>
    </row>
    <row r="68" spans="1:6" ht="12.75">
      <c r="A68" s="166" t="s">
        <v>166</v>
      </c>
      <c r="B68" s="166">
        <f>B13+(8/0.017)*(B14*B50-B29*B51)</f>
        <v>-0.17055166618680517</v>
      </c>
      <c r="C68" s="166">
        <f>C13+(8/0.017)*(C14*C50-C29*C51)</f>
        <v>0.11286371080031625</v>
      </c>
      <c r="D68" s="166">
        <f>D13+(8/0.017)*(D14*D50-D29*D51)</f>
        <v>0.04509560324690634</v>
      </c>
      <c r="E68" s="166">
        <f>E13+(8/0.017)*(E14*E50-E29*E51)</f>
        <v>-0.03371540359199865</v>
      </c>
      <c r="F68" s="166">
        <f>F13+(8/0.017)*(F14*F50-F29*F51)</f>
        <v>-0.374510642871037</v>
      </c>
    </row>
    <row r="69" spans="1:6" ht="12.75">
      <c r="A69" s="166" t="s">
        <v>167</v>
      </c>
      <c r="B69" s="166">
        <f>B14+(9/0.017)*(B15*B50-B30*B51)</f>
        <v>-0.02764762334561387</v>
      </c>
      <c r="C69" s="166">
        <f>C14+(9/0.017)*(C15*C50-C30*C51)</f>
        <v>-0.021099469825082987</v>
      </c>
      <c r="D69" s="166">
        <f>D14+(9/0.017)*(D15*D50-D30*D51)</f>
        <v>-0.04453458704675961</v>
      </c>
      <c r="E69" s="166">
        <f>E14+(9/0.017)*(E15*E50-E30*E51)</f>
        <v>-0.0861381215021443</v>
      </c>
      <c r="F69" s="166">
        <f>F14+(9/0.017)*(F15*F50-F30*F51)</f>
        <v>-0.02511186847610733</v>
      </c>
    </row>
    <row r="70" spans="1:6" ht="12.75">
      <c r="A70" s="166" t="s">
        <v>168</v>
      </c>
      <c r="B70" s="166">
        <f>B15+(10/0.017)*(B16*B50-B31*B51)</f>
        <v>-0.31042997185306653</v>
      </c>
      <c r="C70" s="166">
        <f>C15+(10/0.017)*(C16*C50-C31*C51)</f>
        <v>0.02401343874137509</v>
      </c>
      <c r="D70" s="166">
        <f>D15+(10/0.017)*(D16*D50-D31*D51)</f>
        <v>0.07143746140405578</v>
      </c>
      <c r="E70" s="166">
        <f>E15+(10/0.017)*(E16*E50-E31*E51)</f>
        <v>0.055282640612084655</v>
      </c>
      <c r="F70" s="166">
        <f>F15+(10/0.017)*(F16*F50-F31*F51)</f>
        <v>-0.27683563785763926</v>
      </c>
    </row>
    <row r="71" spans="1:6" ht="12.75">
      <c r="A71" s="166" t="s">
        <v>169</v>
      </c>
      <c r="B71" s="166">
        <f>B16+(11/0.017)*(B17*B50-B32*B51)</f>
        <v>0.028494796217581185</v>
      </c>
      <c r="C71" s="166">
        <f>C16+(11/0.017)*(C17*C50-C32*C51)</f>
        <v>0.10480113809985031</v>
      </c>
      <c r="D71" s="166">
        <f>D16+(11/0.017)*(D17*D50-D32*D51)</f>
        <v>0.023825827269373243</v>
      </c>
      <c r="E71" s="166">
        <f>E16+(11/0.017)*(E17*E50-E32*E51)</f>
        <v>0.07170320550158443</v>
      </c>
      <c r="F71" s="166">
        <f>F16+(11/0.017)*(F17*F50-F32*F51)</f>
        <v>-0.0034200390323254337</v>
      </c>
    </row>
    <row r="72" spans="1:6" ht="12.75">
      <c r="A72" s="166" t="s">
        <v>170</v>
      </c>
      <c r="B72" s="166">
        <f>B17+(12/0.017)*(B18*B50-B33*B51)</f>
        <v>-0.09155047723961504</v>
      </c>
      <c r="C72" s="166">
        <f>C17+(12/0.017)*(C18*C50-C33*C51)</f>
        <v>-0.07771231499110784</v>
      </c>
      <c r="D72" s="166">
        <f>D17+(12/0.017)*(D18*D50-D33*D51)</f>
        <v>-0.08242214757988373</v>
      </c>
      <c r="E72" s="166">
        <f>E17+(12/0.017)*(E18*E50-E33*E51)</f>
        <v>-0.08698554837359038</v>
      </c>
      <c r="F72" s="166">
        <f>F17+(12/0.017)*(F18*F50-F33*F51)</f>
        <v>-0.08376300127296002</v>
      </c>
    </row>
    <row r="73" spans="1:6" ht="12.75">
      <c r="A73" s="166" t="s">
        <v>171</v>
      </c>
      <c r="B73" s="166">
        <f>B18+(13/0.017)*(B19*B50-B34*B51)</f>
        <v>-0.008235432710146116</v>
      </c>
      <c r="C73" s="166">
        <f>C18+(13/0.017)*(C19*C50-C34*C51)</f>
        <v>-0.026489847588104715</v>
      </c>
      <c r="D73" s="166">
        <f>D18+(13/0.017)*(D19*D50-D34*D51)</f>
        <v>-0.02119301798075048</v>
      </c>
      <c r="E73" s="166">
        <f>E18+(13/0.017)*(E19*E50-E34*E51)</f>
        <v>-0.020729079993227033</v>
      </c>
      <c r="F73" s="166">
        <f>F18+(13/0.017)*(F19*F50-F34*F51)</f>
        <v>-0.010523215580319517</v>
      </c>
    </row>
    <row r="74" spans="1:6" ht="12.75">
      <c r="A74" s="166" t="s">
        <v>172</v>
      </c>
      <c r="B74" s="166">
        <f>B19+(14/0.017)*(B20*B50-B35*B51)</f>
        <v>-0.18274791678992808</v>
      </c>
      <c r="C74" s="166">
        <f>C19+(14/0.017)*(C20*C50-C35*C51)</f>
        <v>-0.17834897555445772</v>
      </c>
      <c r="D74" s="166">
        <f>D19+(14/0.017)*(D20*D50-D35*D51)</f>
        <v>-0.18066228199601894</v>
      </c>
      <c r="E74" s="166">
        <f>E19+(14/0.017)*(E20*E50-E35*E51)</f>
        <v>-0.18021637188780537</v>
      </c>
      <c r="F74" s="166">
        <f>F19+(14/0.017)*(F20*F50-F35*F51)</f>
        <v>-0.13158698102581373</v>
      </c>
    </row>
    <row r="75" spans="1:6" ht="12.75">
      <c r="A75" s="166" t="s">
        <v>173</v>
      </c>
      <c r="B75" s="167">
        <f>B20</f>
        <v>-0.0009912187</v>
      </c>
      <c r="C75" s="167">
        <f>C20</f>
        <v>-0.00295926</v>
      </c>
      <c r="D75" s="167">
        <f>D20</f>
        <v>-0.0001969154</v>
      </c>
      <c r="E75" s="167">
        <f>E20</f>
        <v>-0.002655296</v>
      </c>
      <c r="F75" s="167">
        <f>F20</f>
        <v>0.000913432</v>
      </c>
    </row>
    <row r="78" ht="12.75">
      <c r="A78" s="166" t="s">
        <v>155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39.15718129522392</v>
      </c>
      <c r="C82" s="166">
        <f>C22+(2/0.017)*(C8*C51+C23*C50)</f>
        <v>5.088897307448197</v>
      </c>
      <c r="D82" s="166">
        <f>D22+(2/0.017)*(D8*D51+D23*D50)</f>
        <v>-8.5851629650564</v>
      </c>
      <c r="E82" s="166">
        <f>E22+(2/0.017)*(E8*E51+E23*E50)</f>
        <v>-8.648845270805408</v>
      </c>
      <c r="F82" s="166">
        <f>F22+(2/0.017)*(F8*F51+F23*F50)</f>
        <v>-21.880126120156813</v>
      </c>
    </row>
    <row r="83" spans="1:6" ht="12.75">
      <c r="A83" s="166" t="s">
        <v>176</v>
      </c>
      <c r="B83" s="166">
        <f>B23+(3/0.017)*(B9*B51+B24*B50)</f>
        <v>1.0749241974739525</v>
      </c>
      <c r="C83" s="166">
        <f>C23+(3/0.017)*(C9*C51+C24*C50)</f>
        <v>1.0511617351473306</v>
      </c>
      <c r="D83" s="166">
        <f>D23+(3/0.017)*(D9*D51+D24*D50)</f>
        <v>1.337909961033783</v>
      </c>
      <c r="E83" s="166">
        <f>E23+(3/0.017)*(E9*E51+E24*E50)</f>
        <v>2.032546034325441</v>
      </c>
      <c r="F83" s="166">
        <f>F23+(3/0.017)*(F9*F51+F24*F50)</f>
        <v>10.232043830495119</v>
      </c>
    </row>
    <row r="84" spans="1:6" ht="12.75">
      <c r="A84" s="166" t="s">
        <v>177</v>
      </c>
      <c r="B84" s="166">
        <f>B24+(4/0.017)*(B10*B51+B25*B50)</f>
        <v>-0.4418762089546904</v>
      </c>
      <c r="C84" s="166">
        <f>C24+(4/0.017)*(C10*C51+C25*C50)</f>
        <v>-1.525695099996804</v>
      </c>
      <c r="D84" s="166">
        <f>D24+(4/0.017)*(D10*D51+D25*D50)</f>
        <v>0.490416660231632</v>
      </c>
      <c r="E84" s="166">
        <f>E24+(4/0.017)*(E10*E51+E25*E50)</f>
        <v>-1.9432526855189673</v>
      </c>
      <c r="F84" s="166">
        <f>F24+(4/0.017)*(F10*F51+F25*F50)</f>
        <v>-0.15620424916417833</v>
      </c>
    </row>
    <row r="85" spans="1:6" ht="12.75">
      <c r="A85" s="166" t="s">
        <v>178</v>
      </c>
      <c r="B85" s="166">
        <f>B25+(5/0.017)*(B11*B51+B26*B50)</f>
        <v>0.4868097855422153</v>
      </c>
      <c r="C85" s="166">
        <f>C25+(5/0.017)*(C11*C51+C26*C50)</f>
        <v>-0.10534547072402489</v>
      </c>
      <c r="D85" s="166">
        <f>D25+(5/0.017)*(D11*D51+D26*D50)</f>
        <v>0.09284550387273738</v>
      </c>
      <c r="E85" s="166">
        <f>E25+(5/0.017)*(E11*E51+E26*E50)</f>
        <v>0.8699566370572149</v>
      </c>
      <c r="F85" s="166">
        <f>F25+(5/0.017)*(F11*F51+F26*F50)</f>
        <v>-0.024583892753925696</v>
      </c>
    </row>
    <row r="86" spans="1:6" ht="12.75">
      <c r="A86" s="166" t="s">
        <v>179</v>
      </c>
      <c r="B86" s="166">
        <f>B26+(6/0.017)*(B12*B51+B27*B50)</f>
        <v>0.17111711102489824</v>
      </c>
      <c r="C86" s="166">
        <f>C26+(6/0.017)*(C12*C51+C27*C50)</f>
        <v>0.24545084456330316</v>
      </c>
      <c r="D86" s="166">
        <f>D26+(6/0.017)*(D12*D51+D27*D50)</f>
        <v>0.2938828540876791</v>
      </c>
      <c r="E86" s="166">
        <f>E26+(6/0.017)*(E12*E51+E27*E50)</f>
        <v>0.22372820899174972</v>
      </c>
      <c r="F86" s="166">
        <f>F26+(6/0.017)*(F12*F51+F27*F50)</f>
        <v>1.852675220620277</v>
      </c>
    </row>
    <row r="87" spans="1:6" ht="12.75">
      <c r="A87" s="166" t="s">
        <v>180</v>
      </c>
      <c r="B87" s="166">
        <f>B27+(7/0.017)*(B13*B51+B28*B50)</f>
        <v>-0.07298871246159278</v>
      </c>
      <c r="C87" s="166">
        <f>C27+(7/0.017)*(C13*C51+C28*C50)</f>
        <v>0.07087493646915355</v>
      </c>
      <c r="D87" s="166">
        <f>D27+(7/0.017)*(D13*D51+D28*D50)</f>
        <v>0.26931176401069973</v>
      </c>
      <c r="E87" s="166">
        <f>E27+(7/0.017)*(E13*E51+E28*E50)</f>
        <v>0.12529685695529805</v>
      </c>
      <c r="F87" s="166">
        <f>F27+(7/0.017)*(F13*F51+F28*F50)</f>
        <v>0.6476691275019303</v>
      </c>
    </row>
    <row r="88" spans="1:6" ht="12.75">
      <c r="A88" s="166" t="s">
        <v>181</v>
      </c>
      <c r="B88" s="166">
        <f>B28+(8/0.017)*(B14*B51+B29*B50)</f>
        <v>-0.1807764061766559</v>
      </c>
      <c r="C88" s="166">
        <f>C28+(8/0.017)*(C14*C51+C29*C50)</f>
        <v>-0.19168183045944653</v>
      </c>
      <c r="D88" s="166">
        <f>D28+(8/0.017)*(D14*D51+D29*D50)</f>
        <v>-0.10560837266805662</v>
      </c>
      <c r="E88" s="166">
        <f>E28+(8/0.017)*(E14*E51+E29*E50)</f>
        <v>-0.20876372945644914</v>
      </c>
      <c r="F88" s="166">
        <f>F28+(8/0.017)*(F14*F51+F29*F50)</f>
        <v>-0.1221962718553875</v>
      </c>
    </row>
    <row r="89" spans="1:6" ht="12.75">
      <c r="A89" s="166" t="s">
        <v>182</v>
      </c>
      <c r="B89" s="166">
        <f>B29+(9/0.017)*(B15*B51+B30*B50)</f>
        <v>0.0044112626811445566</v>
      </c>
      <c r="C89" s="166">
        <f>C29+(9/0.017)*(C15*C51+C30*C50)</f>
        <v>-0.02459254780280013</v>
      </c>
      <c r="D89" s="166">
        <f>D29+(9/0.017)*(D15*D51+D30*D50)</f>
        <v>-0.04418475041326585</v>
      </c>
      <c r="E89" s="166">
        <f>E29+(9/0.017)*(E15*E51+E30*E50)</f>
        <v>0.04131197817977888</v>
      </c>
      <c r="F89" s="166">
        <f>F29+(9/0.017)*(F15*F51+F30*F50)</f>
        <v>-0.02451278209745472</v>
      </c>
    </row>
    <row r="90" spans="1:6" ht="12.75">
      <c r="A90" s="166" t="s">
        <v>183</v>
      </c>
      <c r="B90" s="166">
        <f>B30+(10/0.017)*(B16*B51+B31*B50)</f>
        <v>-0.0074796513083627975</v>
      </c>
      <c r="C90" s="166">
        <f>C30+(10/0.017)*(C16*C51+C31*C50)</f>
        <v>-0.017006172594220104</v>
      </c>
      <c r="D90" s="166">
        <f>D30+(10/0.017)*(D16*D51+D31*D50)</f>
        <v>0.06740562673925929</v>
      </c>
      <c r="E90" s="166">
        <f>E30+(10/0.017)*(E16*E51+E31*E50)</f>
        <v>0.03887918408519933</v>
      </c>
      <c r="F90" s="166">
        <f>F30+(10/0.017)*(F16*F51+F31*F50)</f>
        <v>0.20855787562908554</v>
      </c>
    </row>
    <row r="91" spans="1:6" ht="12.75">
      <c r="A91" s="166" t="s">
        <v>184</v>
      </c>
      <c r="B91" s="166">
        <f>B31+(11/0.017)*(B17*B51+B32*B50)</f>
        <v>0.1586574169330684</v>
      </c>
      <c r="C91" s="166">
        <f>C31+(11/0.017)*(C17*C51+C32*C50)</f>
        <v>0.13073146648814848</v>
      </c>
      <c r="D91" s="166">
        <f>D31+(11/0.017)*(D17*D51+D32*D50)</f>
        <v>0.15183629064738938</v>
      </c>
      <c r="E91" s="166">
        <f>E31+(11/0.017)*(E17*E51+E32*E50)</f>
        <v>0.1379309949807449</v>
      </c>
      <c r="F91" s="166">
        <f>F31+(11/0.017)*(F17*F51+F32*F50)</f>
        <v>0.17905202615657162</v>
      </c>
    </row>
    <row r="92" spans="1:6" ht="12.75">
      <c r="A92" s="166" t="s">
        <v>185</v>
      </c>
      <c r="B92" s="166">
        <f>B32+(12/0.017)*(B18*B51+B33*B50)</f>
        <v>-0.0042334749645231776</v>
      </c>
      <c r="C92" s="166">
        <f>C32+(12/0.017)*(C18*C51+C33*C50)</f>
        <v>0.03751768546580251</v>
      </c>
      <c r="D92" s="166">
        <f>D32+(12/0.017)*(D18*D51+D33*D50)</f>
        <v>-0.013514352009615468</v>
      </c>
      <c r="E92" s="166">
        <f>E32+(12/0.017)*(E18*E51+E33*E50)</f>
        <v>0.016288769974736064</v>
      </c>
      <c r="F92" s="166">
        <f>F32+(12/0.017)*(F18*F51+F33*F50)</f>
        <v>-0.035368407977945535</v>
      </c>
    </row>
    <row r="93" spans="1:6" ht="12.75">
      <c r="A93" s="166" t="s">
        <v>186</v>
      </c>
      <c r="B93" s="166">
        <f>B33+(13/0.017)*(B19*B51+B34*B50)</f>
        <v>-0.09680285466644326</v>
      </c>
      <c r="C93" s="166">
        <f>C33+(13/0.017)*(C19*C51+C34*C50)</f>
        <v>-0.08236266178863336</v>
      </c>
      <c r="D93" s="166">
        <f>D33+(13/0.017)*(D19*D51+D34*D50)</f>
        <v>-0.08813919474617748</v>
      </c>
      <c r="E93" s="166">
        <f>E33+(13/0.017)*(E19*E51+E34*E50)</f>
        <v>-0.08889221614390747</v>
      </c>
      <c r="F93" s="166">
        <f>F33+(13/0.017)*(F19*F51+F34*F50)</f>
        <v>-0.07469968197617374</v>
      </c>
    </row>
    <row r="94" spans="1:6" ht="12.75">
      <c r="A94" s="166" t="s">
        <v>187</v>
      </c>
      <c r="B94" s="166">
        <f>B34+(14/0.017)*(B20*B51+B35*B50)</f>
        <v>-0.010896088404439213</v>
      </c>
      <c r="C94" s="166">
        <f>C34+(14/0.017)*(C20*C51+C35*C50)</f>
        <v>-0.0021480539392017776</v>
      </c>
      <c r="D94" s="166">
        <f>D34+(14/0.017)*(D20*D51+D35*D50)</f>
        <v>0.010572596166204238</v>
      </c>
      <c r="E94" s="166">
        <f>E34+(14/0.017)*(E20*E51+E35*E50)</f>
        <v>0.002443422640248053</v>
      </c>
      <c r="F94" s="166">
        <f>F34+(14/0.017)*(F20*F51+F35*F50)</f>
        <v>-0.02750129905456254</v>
      </c>
    </row>
    <row r="95" spans="1:6" ht="12.75">
      <c r="A95" s="166" t="s">
        <v>188</v>
      </c>
      <c r="B95" s="167">
        <f>B35</f>
        <v>0.0003711358</v>
      </c>
      <c r="C95" s="167">
        <f>C35</f>
        <v>-0.0005693886</v>
      </c>
      <c r="D95" s="167">
        <f>D35</f>
        <v>-0.00352882</v>
      </c>
      <c r="E95" s="167">
        <f>E35</f>
        <v>0.000650792</v>
      </c>
      <c r="F95" s="167">
        <f>F35</f>
        <v>0.003987028</v>
      </c>
    </row>
    <row r="98" ht="12.75">
      <c r="A98" s="166" t="s">
        <v>156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161</v>
      </c>
      <c r="B103" s="166">
        <f>B63*10000/B62</f>
        <v>1.3701940563141297</v>
      </c>
      <c r="C103" s="166">
        <f>C63*10000/C62</f>
        <v>0.12024297584002264</v>
      </c>
      <c r="D103" s="166">
        <f>D63*10000/D62</f>
        <v>0.8099770445452273</v>
      </c>
      <c r="E103" s="166">
        <f>E63*10000/E62</f>
        <v>-0.1507094161452107</v>
      </c>
      <c r="F103" s="166">
        <f>F63*10000/F62</f>
        <v>-2.740057201219201</v>
      </c>
      <c r="G103" s="166">
        <f>AVERAGE(C103:E103)</f>
        <v>0.2598368680800131</v>
      </c>
      <c r="H103" s="166">
        <f>STDEV(C103:E103)</f>
        <v>0.4953225817601219</v>
      </c>
      <c r="I103" s="166">
        <f>(B103*B4+C103*C4+D103*D4+E103*E4+F103*F4)/SUM(B4:F4)</f>
        <v>0.019141468769916854</v>
      </c>
      <c r="K103" s="166">
        <f>(LN(H103)+LN(H123))/2-LN(K114*K115^3)</f>
        <v>-4.571755773379328</v>
      </c>
    </row>
    <row r="104" spans="1:11" ht="12.75">
      <c r="A104" s="166" t="s">
        <v>162</v>
      </c>
      <c r="B104" s="166">
        <f>B64*10000/B62</f>
        <v>0.626734790500951</v>
      </c>
      <c r="C104" s="166">
        <f>C64*10000/C62</f>
        <v>0.9498780689989282</v>
      </c>
      <c r="D104" s="166">
        <f>D64*10000/D62</f>
        <v>0.8307488111061582</v>
      </c>
      <c r="E104" s="166">
        <f>E64*10000/E62</f>
        <v>0.6126356194841333</v>
      </c>
      <c r="F104" s="166">
        <f>F64*10000/F62</f>
        <v>0.9978249556339891</v>
      </c>
      <c r="G104" s="166">
        <f>AVERAGE(C104:E104)</f>
        <v>0.79775416652974</v>
      </c>
      <c r="H104" s="166">
        <f>STDEV(C104:E104)</f>
        <v>0.17102515126941975</v>
      </c>
      <c r="I104" s="166">
        <f>(B104*B4+C104*C4+D104*D4+E104*E4+F104*F4)/SUM(B4:F4)</f>
        <v>0.7997729973439374</v>
      </c>
      <c r="K104" s="166">
        <f>(LN(H104)+LN(H124))/2-LN(K114*K115^4)</f>
        <v>-4.038469268224955</v>
      </c>
    </row>
    <row r="105" spans="1:11" ht="12.75">
      <c r="A105" s="166" t="s">
        <v>163</v>
      </c>
      <c r="B105" s="166">
        <f>B65*10000/B62</f>
        <v>-0.5835172964331748</v>
      </c>
      <c r="C105" s="166">
        <f>C65*10000/C62</f>
        <v>0.37830026215398616</v>
      </c>
      <c r="D105" s="166">
        <f>D65*10000/D62</f>
        <v>-0.2495934004618405</v>
      </c>
      <c r="E105" s="166">
        <f>E65*10000/E62</f>
        <v>-0.11804700355020155</v>
      </c>
      <c r="F105" s="166">
        <f>F65*10000/F62</f>
        <v>-0.5935447374299017</v>
      </c>
      <c r="G105" s="166">
        <f>AVERAGE(C105:E105)</f>
        <v>0.0035532860473147013</v>
      </c>
      <c r="H105" s="166">
        <f>STDEV(C105:E105)</f>
        <v>0.3311383180952172</v>
      </c>
      <c r="I105" s="166">
        <f>(B105*B4+C105*C4+D105*D4+E105*E4+F105*F4)/SUM(B4:F4)</f>
        <v>-0.16113426281711526</v>
      </c>
      <c r="K105" s="166">
        <f>(LN(H105)+LN(H125))/2-LN(K114*K115^5)</f>
        <v>-3.579824474742158</v>
      </c>
    </row>
    <row r="106" spans="1:11" ht="12.75">
      <c r="A106" s="166" t="s">
        <v>164</v>
      </c>
      <c r="B106" s="166">
        <f>B66*10000/B62</f>
        <v>3.222435073617767</v>
      </c>
      <c r="C106" s="166">
        <f>C66*10000/C62</f>
        <v>4.475458312448284</v>
      </c>
      <c r="D106" s="166">
        <f>D66*10000/D62</f>
        <v>4.435814891725254</v>
      </c>
      <c r="E106" s="166">
        <f>E66*10000/E62</f>
        <v>4.068594885326437</v>
      </c>
      <c r="F106" s="166">
        <f>F66*10000/F62</f>
        <v>14.211125119077952</v>
      </c>
      <c r="G106" s="166">
        <f>AVERAGE(C106:E106)</f>
        <v>4.326622696499991</v>
      </c>
      <c r="H106" s="166">
        <f>STDEV(C106:E106)</f>
        <v>0.22433605083873734</v>
      </c>
      <c r="I106" s="166">
        <f>(B106*B4+C106*C4+D106*D4+E106*E4+F106*F4)/SUM(B4:F4)</f>
        <v>5.488689717174742</v>
      </c>
      <c r="K106" s="166">
        <f>(LN(H106)+LN(H126))/2-LN(K114*K115^6)</f>
        <v>-4.515231418043794</v>
      </c>
    </row>
    <row r="107" spans="1:11" ht="12.75">
      <c r="A107" s="166" t="s">
        <v>165</v>
      </c>
      <c r="B107" s="166">
        <f>B67*10000/B62</f>
        <v>-0.036241977782332284</v>
      </c>
      <c r="C107" s="166">
        <f>C67*10000/C62</f>
        <v>0.1259781734641569</v>
      </c>
      <c r="D107" s="166">
        <f>D67*10000/D62</f>
        <v>0.011100172197111128</v>
      </c>
      <c r="E107" s="166">
        <f>E67*10000/E62</f>
        <v>-0.06504428636658363</v>
      </c>
      <c r="F107" s="166">
        <f>F67*10000/F62</f>
        <v>0.17329290256728044</v>
      </c>
      <c r="G107" s="166">
        <f>AVERAGE(C107:E107)</f>
        <v>0.024011353098228133</v>
      </c>
      <c r="H107" s="166">
        <f>STDEV(C107:E107)</f>
        <v>0.09616350130971078</v>
      </c>
      <c r="I107" s="166">
        <f>(B107*B4+C107*C4+D107*D4+E107*E4+F107*F4)/SUM(B4:F4)</f>
        <v>0.03525833764569124</v>
      </c>
      <c r="K107" s="166">
        <f>(LN(H107)+LN(H127))/2-LN(K114*K115^7)</f>
        <v>-3.8229179351620717</v>
      </c>
    </row>
    <row r="108" spans="1:9" ht="12.75">
      <c r="A108" s="166" t="s">
        <v>166</v>
      </c>
      <c r="B108" s="166">
        <f>B68*10000/B62</f>
        <v>-0.17055562206290875</v>
      </c>
      <c r="C108" s="166">
        <f>C68*10000/C62</f>
        <v>0.11286702831973147</v>
      </c>
      <c r="D108" s="166">
        <f>D68*10000/D62</f>
        <v>0.04509705927844827</v>
      </c>
      <c r="E108" s="166">
        <f>E68*10000/E62</f>
        <v>-0.03371720058448216</v>
      </c>
      <c r="F108" s="166">
        <f>F68*10000/F62</f>
        <v>-0.3746286136373357</v>
      </c>
      <c r="G108" s="166">
        <f>AVERAGE(C108:E108)</f>
        <v>0.041415629004565864</v>
      </c>
      <c r="H108" s="166">
        <f>STDEV(C108:E108)</f>
        <v>0.07336142540536421</v>
      </c>
      <c r="I108" s="166">
        <f>(B108*B4+C108*C4+D108*D4+E108*E4+F108*F4)/SUM(B4:F4)</f>
        <v>-0.04485873613265442</v>
      </c>
    </row>
    <row r="109" spans="1:9" ht="12.75">
      <c r="A109" s="166" t="s">
        <v>167</v>
      </c>
      <c r="B109" s="166">
        <f>B69*10000/B62</f>
        <v>-0.027648264620923332</v>
      </c>
      <c r="C109" s="166">
        <f>C69*10000/C62</f>
        <v>-0.02110009002355333</v>
      </c>
      <c r="D109" s="166">
        <f>D69*10000/D62</f>
        <v>-0.04453602496440076</v>
      </c>
      <c r="E109" s="166">
        <f>E69*10000/E62</f>
        <v>-0.08614271256558688</v>
      </c>
      <c r="F109" s="166">
        <f>F69*10000/F62</f>
        <v>-0.025119778708896996</v>
      </c>
      <c r="G109" s="166">
        <f>AVERAGE(C109:E109)</f>
        <v>-0.05059294251784699</v>
      </c>
      <c r="H109" s="166">
        <f>STDEV(C109:E109)</f>
        <v>0.03294162070198272</v>
      </c>
      <c r="I109" s="166">
        <f>(B109*B4+C109*C4+D109*D4+E109*E4+F109*F4)/SUM(B4:F4)</f>
        <v>-0.04387305018589304</v>
      </c>
    </row>
    <row r="110" spans="1:11" ht="12.75">
      <c r="A110" s="166" t="s">
        <v>168</v>
      </c>
      <c r="B110" s="166">
        <f>B70*10000/B62</f>
        <v>-0.31043717214922867</v>
      </c>
      <c r="C110" s="166">
        <f>C70*10000/C62</f>
        <v>0.024014144593138127</v>
      </c>
      <c r="D110" s="166">
        <f>D70*10000/D62</f>
        <v>0.07143976795257917</v>
      </c>
      <c r="E110" s="166">
        <f>E70*10000/E62</f>
        <v>0.055285587113655596</v>
      </c>
      <c r="F110" s="166">
        <f>F70*10000/F62</f>
        <v>-0.27692284101984177</v>
      </c>
      <c r="G110" s="166">
        <f>AVERAGE(C110:E110)</f>
        <v>0.05024649988645763</v>
      </c>
      <c r="H110" s="166">
        <f>STDEV(C110:E110)</f>
        <v>0.024111029381185117</v>
      </c>
      <c r="I110" s="166">
        <f>(B110*B4+C110*C4+D110*D4+E110*E4+F110*F4)/SUM(B4:F4)</f>
        <v>-0.04563515905541795</v>
      </c>
      <c r="K110" s="166">
        <f>EXP(AVERAGE(K103:K107))</f>
        <v>0.016479472328576883</v>
      </c>
    </row>
    <row r="111" spans="1:9" ht="12.75">
      <c r="A111" s="166" t="s">
        <v>169</v>
      </c>
      <c r="B111" s="166">
        <f>B71*10000/B62</f>
        <v>0.02849545714271873</v>
      </c>
      <c r="C111" s="166">
        <f>C71*10000/C62</f>
        <v>0.10480421862775355</v>
      </c>
      <c r="D111" s="166">
        <f>D71*10000/D62</f>
        <v>0.023826596549602782</v>
      </c>
      <c r="E111" s="166">
        <f>E71*10000/E62</f>
        <v>0.07170702720049955</v>
      </c>
      <c r="F111" s="166">
        <f>F71*10000/F62</f>
        <v>-0.003421116343833384</v>
      </c>
      <c r="G111" s="166">
        <f>AVERAGE(C111:E111)</f>
        <v>0.06677928079261863</v>
      </c>
      <c r="H111" s="166">
        <f>STDEV(C111:E111)</f>
        <v>0.04071309166414703</v>
      </c>
      <c r="I111" s="166">
        <f>(B111*B4+C111*C4+D111*D4+E111*E4+F111*F4)/SUM(B4:F4)</f>
        <v>0.05186201691849646</v>
      </c>
    </row>
    <row r="112" spans="1:9" ht="12.75">
      <c r="A112" s="166" t="s">
        <v>170</v>
      </c>
      <c r="B112" s="166">
        <f>B72*10000/B62</f>
        <v>-0.09155260071547008</v>
      </c>
      <c r="C112" s="166">
        <f>C72*10000/C62</f>
        <v>-0.07771459926930459</v>
      </c>
      <c r="D112" s="166">
        <f>D72*10000/D62</f>
        <v>-0.08242480879822851</v>
      </c>
      <c r="E112" s="166">
        <f>E72*10000/E62</f>
        <v>-0.08699018460391683</v>
      </c>
      <c r="F112" s="166">
        <f>F72*10000/F62</f>
        <v>-0.08378938659908024</v>
      </c>
      <c r="G112" s="166">
        <f>AVERAGE(C112:E112)</f>
        <v>-0.08237653089048332</v>
      </c>
      <c r="H112" s="166">
        <f>STDEV(C112:E112)</f>
        <v>0.004637981122449925</v>
      </c>
      <c r="I112" s="166">
        <f>(B112*B4+C112*C4+D112*D4+E112*E4+F112*F4)/SUM(B4:F4)</f>
        <v>-0.08389206194922354</v>
      </c>
    </row>
    <row r="113" spans="1:9" ht="12.75">
      <c r="A113" s="166" t="s">
        <v>171</v>
      </c>
      <c r="B113" s="166">
        <f>B73*10000/B62</f>
        <v>-0.008235623727637703</v>
      </c>
      <c r="C113" s="166">
        <f>C73*10000/C62</f>
        <v>-0.026490626231506182</v>
      </c>
      <c r="D113" s="166">
        <f>D73*10000/D62</f>
        <v>-0.02119370225372671</v>
      </c>
      <c r="E113" s="166">
        <f>E73*10000/E62</f>
        <v>-0.020730184829502722</v>
      </c>
      <c r="F113" s="166">
        <f>F73*10000/F62</f>
        <v>-0.01052653039080506</v>
      </c>
      <c r="G113" s="166">
        <f>AVERAGE(C113:E113)</f>
        <v>-0.022804837771578535</v>
      </c>
      <c r="H113" s="166">
        <f>STDEV(C113:E113)</f>
        <v>0.003200388965288731</v>
      </c>
      <c r="I113" s="166">
        <f>(B113*B4+C113*C4+D113*D4+E113*E4+F113*F4)/SUM(B4:F4)</f>
        <v>-0.01905718029437268</v>
      </c>
    </row>
    <row r="114" spans="1:11" ht="12.75">
      <c r="A114" s="166" t="s">
        <v>172</v>
      </c>
      <c r="B114" s="166">
        <f>B74*10000/B62</f>
        <v>-0.18275215555307342</v>
      </c>
      <c r="C114" s="166">
        <f>C74*10000/C62</f>
        <v>-0.17835421794977588</v>
      </c>
      <c r="D114" s="166">
        <f>D74*10000/D62</f>
        <v>-0.18066811515850228</v>
      </c>
      <c r="E114" s="166">
        <f>E74*10000/E62</f>
        <v>-0.18022597721448655</v>
      </c>
      <c r="F114" s="166">
        <f>F74*10000/F62</f>
        <v>-0.13162843089454787</v>
      </c>
      <c r="G114" s="166">
        <f>AVERAGE(C114:E114)</f>
        <v>-0.1797494367742549</v>
      </c>
      <c r="H114" s="166">
        <f>STDEV(C114:E114)</f>
        <v>0.001228351808940482</v>
      </c>
      <c r="I114" s="166">
        <f>(B114*B4+C114*C4+D114*D4+E114*E4+F114*F4)/SUM(B4:F4)</f>
        <v>-0.17374899803489827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-0.0009912416909121171</v>
      </c>
      <c r="C115" s="166">
        <f>C75*10000/C62</f>
        <v>-0.0029593469845802084</v>
      </c>
      <c r="D115" s="166">
        <f>D75*10000/D62</f>
        <v>-0.0001969217579376447</v>
      </c>
      <c r="E115" s="166">
        <f>E75*10000/E62</f>
        <v>-0.002655437524242487</v>
      </c>
      <c r="F115" s="166">
        <f>F75*10000/F62</f>
        <v>0.0009137197308697442</v>
      </c>
      <c r="G115" s="166">
        <f>AVERAGE(C115:E115)</f>
        <v>-0.0019372354222534467</v>
      </c>
      <c r="H115" s="166">
        <f>STDEV(C115:E115)</f>
        <v>0.0015147966786581994</v>
      </c>
      <c r="I115" s="166">
        <f>(B115*B4+C115*C4+D115*D4+E115*E4+F115*F4)/SUM(B4:F4)</f>
        <v>-0.001419446676308557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39.15808953002006</v>
      </c>
      <c r="C122" s="166">
        <f>C82*10000/C62</f>
        <v>5.089046890653461</v>
      </c>
      <c r="D122" s="166">
        <f>D82*10000/D62</f>
        <v>-8.585440159886266</v>
      </c>
      <c r="E122" s="166">
        <f>E82*10000/E62</f>
        <v>-8.649306244374962</v>
      </c>
      <c r="F122" s="166">
        <f>F82*10000/F62</f>
        <v>-21.887018354848244</v>
      </c>
      <c r="G122" s="166">
        <f>AVERAGE(C122:E122)</f>
        <v>-4.0485665045359225</v>
      </c>
      <c r="H122" s="166">
        <f>STDEV(C122:E122)</f>
        <v>7.91346975979218</v>
      </c>
      <c r="I122" s="166">
        <f>(B122*B4+C122*C4+D122*D4+E122*E4+F122*F4)/SUM(B4:F4)</f>
        <v>-0.18866753373428252</v>
      </c>
    </row>
    <row r="123" spans="1:9" ht="12.75">
      <c r="A123" s="166" t="s">
        <v>176</v>
      </c>
      <c r="B123" s="166">
        <f>B83*10000/B62</f>
        <v>1.0749491299008296</v>
      </c>
      <c r="C123" s="166">
        <f>C83*10000/C62</f>
        <v>1.0511926330279706</v>
      </c>
      <c r="D123" s="166">
        <f>D83*10000/D62</f>
        <v>1.3379531590168072</v>
      </c>
      <c r="E123" s="166">
        <f>E83*10000/E62</f>
        <v>2.032654366706399</v>
      </c>
      <c r="F123" s="166">
        <f>F83*10000/F62</f>
        <v>10.23526692194649</v>
      </c>
      <c r="G123" s="166">
        <f>AVERAGE(C123:E123)</f>
        <v>1.4739333862503923</v>
      </c>
      <c r="H123" s="166">
        <f>STDEV(C123:E123)</f>
        <v>0.5046630066862838</v>
      </c>
      <c r="I123" s="166">
        <f>(B123*B4+C123*C4+D123*D4+E123*E4+F123*F4)/SUM(B4:F4)</f>
        <v>2.5878166068988304</v>
      </c>
    </row>
    <row r="124" spans="1:9" ht="12.75">
      <c r="A124" s="166" t="s">
        <v>177</v>
      </c>
      <c r="B124" s="166">
        <f>B84*10000/B62</f>
        <v>-0.44188645809253124</v>
      </c>
      <c r="C124" s="166">
        <f>C84*10000/C62</f>
        <v>-1.5257399463258858</v>
      </c>
      <c r="D124" s="166">
        <f>D84*10000/D62</f>
        <v>0.4904324946384161</v>
      </c>
      <c r="E124" s="166">
        <f>E84*10000/E62</f>
        <v>-1.943356258666473</v>
      </c>
      <c r="F124" s="166">
        <f>F84*10000/F62</f>
        <v>-0.1562534534667096</v>
      </c>
      <c r="G124" s="166">
        <f>AVERAGE(C124:E124)</f>
        <v>-0.9928879034513143</v>
      </c>
      <c r="H124" s="166">
        <f>STDEV(C124:E124)</f>
        <v>1.3014531872583988</v>
      </c>
      <c r="I124" s="166">
        <f>(B124*B4+C124*C4+D124*D4+E124*E4+F124*F4)/SUM(B4:F4)</f>
        <v>-0.8015320879019818</v>
      </c>
    </row>
    <row r="125" spans="1:9" ht="12.75">
      <c r="A125" s="166" t="s">
        <v>178</v>
      </c>
      <c r="B125" s="166">
        <f>B85*10000/B62</f>
        <v>0.4868210768959773</v>
      </c>
      <c r="C125" s="166">
        <f>C85*10000/C62</f>
        <v>-0.10534856725205816</v>
      </c>
      <c r="D125" s="166">
        <f>D85*10000/D62</f>
        <v>0.09284850163687472</v>
      </c>
      <c r="E125" s="166">
        <f>E85*10000/E62</f>
        <v>0.8700030047518358</v>
      </c>
      <c r="F125" s="166">
        <f>F85*10000/F62</f>
        <v>-0.024591636674484406</v>
      </c>
      <c r="G125" s="166">
        <f>AVERAGE(C125:E125)</f>
        <v>0.2858343130455508</v>
      </c>
      <c r="H125" s="166">
        <f>STDEV(C125:E125)</f>
        <v>0.5155194611325703</v>
      </c>
      <c r="I125" s="166">
        <f>(B125*B4+C125*C4+D125*D4+E125*E4+F125*F4)/SUM(B4:F4)</f>
        <v>0.27342685127491795</v>
      </c>
    </row>
    <row r="126" spans="1:9" ht="12.75">
      <c r="A126" s="166" t="s">
        <v>179</v>
      </c>
      <c r="B126" s="166">
        <f>B86*10000/B62</f>
        <v>0.17112108001626344</v>
      </c>
      <c r="C126" s="166">
        <f>C86*10000/C62</f>
        <v>0.2454580593530398</v>
      </c>
      <c r="D126" s="166">
        <f>D86*10000/D62</f>
        <v>0.2938923428775916</v>
      </c>
      <c r="E126" s="166">
        <f>E86*10000/E62</f>
        <v>0.22374013344962582</v>
      </c>
      <c r="F126" s="166">
        <f>F86*10000/F62</f>
        <v>1.8532588128883194</v>
      </c>
      <c r="G126" s="166">
        <f>AVERAGE(C126:E126)</f>
        <v>0.25436351189341905</v>
      </c>
      <c r="H126" s="166">
        <f>STDEV(C126:E126)</f>
        <v>0.035913972707262376</v>
      </c>
      <c r="I126" s="166">
        <f>(B126*B4+C126*C4+D126*D4+E126*E4+F126*F4)/SUM(B4:F4)</f>
        <v>0.45612090647645753</v>
      </c>
    </row>
    <row r="127" spans="1:9" ht="12.75">
      <c r="A127" s="166" t="s">
        <v>180</v>
      </c>
      <c r="B127" s="166">
        <f>B87*10000/B62</f>
        <v>-0.07299040540490968</v>
      </c>
      <c r="C127" s="166">
        <f>C87*10000/C62</f>
        <v>0.07087701976923398</v>
      </c>
      <c r="D127" s="166">
        <f>D87*10000/D62</f>
        <v>0.2693204594575899</v>
      </c>
      <c r="E127" s="166">
        <f>E87*10000/E62</f>
        <v>0.12530353513459203</v>
      </c>
      <c r="F127" s="166">
        <f>F87*10000/F62</f>
        <v>0.6478731431280115</v>
      </c>
      <c r="G127" s="166">
        <f>AVERAGE(C127:E127)</f>
        <v>0.15516700478713866</v>
      </c>
      <c r="H127" s="166">
        <f>STDEV(C127:E127)</f>
        <v>0.10253691922231216</v>
      </c>
      <c r="I127" s="166">
        <f>(B127*B4+C127*C4+D127*D4+E127*E4+F127*F4)/SUM(B4:F4)</f>
        <v>0.18806107042013562</v>
      </c>
    </row>
    <row r="128" spans="1:9" ht="12.75">
      <c r="A128" s="166" t="s">
        <v>181</v>
      </c>
      <c r="B128" s="166">
        <f>B88*10000/B62</f>
        <v>-0.18078059921141934</v>
      </c>
      <c r="C128" s="166">
        <f>C88*10000/C62</f>
        <v>-0.19168746476111523</v>
      </c>
      <c r="D128" s="166">
        <f>D88*10000/D62</f>
        <v>-0.10561178251537266</v>
      </c>
      <c r="E128" s="166">
        <f>E88*10000/E62</f>
        <v>-0.2087748563246665</v>
      </c>
      <c r="F128" s="166">
        <f>F88*10000/F62</f>
        <v>-0.12223476365289453</v>
      </c>
      <c r="G128" s="166">
        <f>AVERAGE(C128:E128)</f>
        <v>-0.16869136786705144</v>
      </c>
      <c r="H128" s="166">
        <f>STDEV(C128:E128)</f>
        <v>0.05529258814449128</v>
      </c>
      <c r="I128" s="166">
        <f>(B128*B4+C128*C4+D128*D4+E128*E4+F128*F4)/SUM(B4:F4)</f>
        <v>-0.16423349600593906</v>
      </c>
    </row>
    <row r="129" spans="1:9" ht="12.75">
      <c r="A129" s="166" t="s">
        <v>182</v>
      </c>
      <c r="B129" s="166">
        <f>B89*10000/B62</f>
        <v>0.0044113649985772566</v>
      </c>
      <c r="C129" s="166">
        <f>C89*10000/C62</f>
        <v>-0.024593270676912877</v>
      </c>
      <c r="D129" s="166">
        <f>D89*10000/D62</f>
        <v>-0.044186177035500436</v>
      </c>
      <c r="E129" s="166">
        <f>E89*10000/E62</f>
        <v>0.04131418006100701</v>
      </c>
      <c r="F129" s="166">
        <f>F89*10000/F62</f>
        <v>-0.024520503618173012</v>
      </c>
      <c r="G129" s="166">
        <f>AVERAGE(C129:E129)</f>
        <v>-0.009155089217135435</v>
      </c>
      <c r="H129" s="166">
        <f>STDEV(C129:E129)</f>
        <v>0.04479208469134178</v>
      </c>
      <c r="I129" s="166">
        <f>(B129*B4+C129*C4+D129*D4+E129*E4+F129*F4)/SUM(B4:F4)</f>
        <v>-0.009243261871365384</v>
      </c>
    </row>
    <row r="130" spans="1:9" ht="12.75">
      <c r="A130" s="166" t="s">
        <v>183</v>
      </c>
      <c r="B130" s="166">
        <f>B90*10000/B62</f>
        <v>-0.007479824795814051</v>
      </c>
      <c r="C130" s="166">
        <f>C90*10000/C62</f>
        <v>-0.01700667247418471</v>
      </c>
      <c r="D130" s="166">
        <f>D90*10000/D62</f>
        <v>0.06740780310927254</v>
      </c>
      <c r="E130" s="166">
        <f>E90*10000/E62</f>
        <v>0.03888125630128227</v>
      </c>
      <c r="F130" s="166">
        <f>F90*10000/F62</f>
        <v>0.20862357131190237</v>
      </c>
      <c r="G130" s="166">
        <f>AVERAGE(C130:E130)</f>
        <v>0.029760795645456705</v>
      </c>
      <c r="H130" s="166">
        <f>STDEV(C130:E130)</f>
        <v>0.04293993507142705</v>
      </c>
      <c r="I130" s="166">
        <f>(B130*B4+C130*C4+D130*D4+E130*E4+F130*F4)/SUM(B4:F4)</f>
        <v>0.04829252594745293</v>
      </c>
    </row>
    <row r="131" spans="1:9" ht="12.75">
      <c r="A131" s="166" t="s">
        <v>184</v>
      </c>
      <c r="B131" s="166">
        <f>B91*10000/B62</f>
        <v>0.15866109692692795</v>
      </c>
      <c r="C131" s="166">
        <f>C91*10000/C62</f>
        <v>0.13073530921292847</v>
      </c>
      <c r="D131" s="166">
        <f>D91*10000/D62</f>
        <v>0.15184119308604138</v>
      </c>
      <c r="E131" s="166">
        <f>E91*10000/E62</f>
        <v>0.13793834654515813</v>
      </c>
      <c r="F131" s="166">
        <f>F91*10000/F62</f>
        <v>0.17910842750359635</v>
      </c>
      <c r="G131" s="166">
        <f>AVERAGE(C131:E131)</f>
        <v>0.140171616281376</v>
      </c>
      <c r="H131" s="166">
        <f>STDEV(C131:E131)</f>
        <v>0.010728709326026181</v>
      </c>
      <c r="I131" s="166">
        <f>(B131*B4+C131*C4+D131*D4+E131*E4+F131*F4)/SUM(B4:F4)</f>
        <v>0.14804959491480743</v>
      </c>
    </row>
    <row r="132" spans="1:9" ht="12.75">
      <c r="A132" s="166" t="s">
        <v>185</v>
      </c>
      <c r="B132" s="166">
        <f>B92*10000/B62</f>
        <v>-0.004233573158242545</v>
      </c>
      <c r="C132" s="166">
        <f>C92*10000/C62</f>
        <v>0.037518788261812534</v>
      </c>
      <c r="D132" s="166">
        <f>D92*10000/D62</f>
        <v>-0.013514788356429304</v>
      </c>
      <c r="E132" s="166">
        <f>E92*10000/E62</f>
        <v>0.01628963814756189</v>
      </c>
      <c r="F132" s="166">
        <f>F92*10000/F62</f>
        <v>-0.035379549018317406</v>
      </c>
      <c r="G132" s="166">
        <f>AVERAGE(C132:E132)</f>
        <v>0.01343121268431504</v>
      </c>
      <c r="H132" s="166">
        <f>STDEV(C132:E132)</f>
        <v>0.02563658387362079</v>
      </c>
      <c r="I132" s="166">
        <f>(B132*B4+C132*C4+D132*D4+E132*E4+F132*F4)/SUM(B4:F4)</f>
        <v>0.004353175004426532</v>
      </c>
    </row>
    <row r="133" spans="1:9" ht="12.75">
      <c r="A133" s="166" t="s">
        <v>186</v>
      </c>
      <c r="B133" s="166">
        <f>B93*10000/B62</f>
        <v>-0.09680509996904332</v>
      </c>
      <c r="C133" s="166">
        <f>C93*10000/C62</f>
        <v>-0.08236508275926807</v>
      </c>
      <c r="D133" s="166">
        <f>D93*10000/D62</f>
        <v>-0.08814204055460206</v>
      </c>
      <c r="E133" s="166">
        <f>E93*10000/E62</f>
        <v>-0.08889695399744725</v>
      </c>
      <c r="F133" s="166">
        <f>F93*10000/F62</f>
        <v>-0.0747232123588017</v>
      </c>
      <c r="G133" s="166">
        <f>AVERAGE(C133:E133)</f>
        <v>-0.08646802577043912</v>
      </c>
      <c r="H133" s="166">
        <f>STDEV(C133:E133)</f>
        <v>0.0035732449665863172</v>
      </c>
      <c r="I133" s="166">
        <f>(B133*B4+C133*C4+D133*D4+E133*E4+F133*F4)/SUM(B4:F4)</f>
        <v>-0.08639176799977065</v>
      </c>
    </row>
    <row r="134" spans="1:9" ht="12.75">
      <c r="A134" s="166" t="s">
        <v>187</v>
      </c>
      <c r="B134" s="166">
        <f>B94*10000/B62</f>
        <v>-0.010896341134750827</v>
      </c>
      <c r="C134" s="166">
        <f>C94*10000/C62</f>
        <v>-0.002148117079165879</v>
      </c>
      <c r="D134" s="166">
        <f>D94*10000/D62</f>
        <v>0.010572937530603198</v>
      </c>
      <c r="E134" s="166">
        <f>E94*10000/E62</f>
        <v>0.0024435528718825816</v>
      </c>
      <c r="F134" s="166">
        <f>F94*10000/F62</f>
        <v>-0.027509961957434412</v>
      </c>
      <c r="G134" s="166">
        <f>AVERAGE(C134:E134)</f>
        <v>0.0036227911077733005</v>
      </c>
      <c r="H134" s="166">
        <f>STDEV(C134:E134)</f>
        <v>0.006441991905375368</v>
      </c>
      <c r="I134" s="166">
        <f>(B134*B4+C134*C4+D134*D4+E134*E4+F134*F4)/SUM(B4:F4)</f>
        <v>-0.0026392121835440785</v>
      </c>
    </row>
    <row r="135" spans="1:9" ht="12.75">
      <c r="A135" s="166" t="s">
        <v>188</v>
      </c>
      <c r="B135" s="166">
        <f>B95*10000/B62</f>
        <v>0.00037114440834300373</v>
      </c>
      <c r="C135" s="166">
        <f>C95*10000/C62</f>
        <v>-0.0005694053366261655</v>
      </c>
      <c r="D135" s="166">
        <f>D95*10000/D62</f>
        <v>-0.003528933937343241</v>
      </c>
      <c r="E135" s="166">
        <f>E95*10000/E62</f>
        <v>0.000650826686469914</v>
      </c>
      <c r="F135" s="166">
        <f>F95*10000/F62</f>
        <v>0.003988283912902257</v>
      </c>
      <c r="G135" s="166">
        <f>AVERAGE(C135:E135)</f>
        <v>-0.0011491708624998308</v>
      </c>
      <c r="H135" s="166">
        <f>STDEV(C135:E135)</f>
        <v>0.0021493477538170524</v>
      </c>
      <c r="I135" s="166">
        <f>(B135*B4+C135*C4+D135*D4+E135*E4+F135*F4)/SUM(B4:F4)</f>
        <v>-0.00024220782252613757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2003-05-19T07:31:21Z</cp:lastPrinted>
  <dcterms:created xsi:type="dcterms:W3CDTF">1999-06-17T15:15:05Z</dcterms:created>
  <dcterms:modified xsi:type="dcterms:W3CDTF">2003-09-26T12:45:09Z</dcterms:modified>
  <cp:category/>
  <cp:version/>
  <cp:contentType/>
  <cp:contentStatus/>
</cp:coreProperties>
</file>