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46_pos5ap2" sheetId="2" r:id="rId2"/>
    <sheet name="HCMQAP046_pos2ap2" sheetId="3" r:id="rId3"/>
    <sheet name="HCMQAP046_pos3ap2" sheetId="4" r:id="rId4"/>
    <sheet name="HCMQAP046_pos4ap2" sheetId="5" r:id="rId5"/>
    <sheet name="HCMQAP046_pos1ap2" sheetId="6" r:id="rId6"/>
    <sheet name="Lmag_hcmqap" sheetId="7" r:id="rId7"/>
    <sheet name="Result_HCMQAP" sheetId="8" r:id="rId8"/>
  </sheets>
  <definedNames>
    <definedName name="_xlnm.Print_Area" localSheetId="5">'HCMQAP046_pos1ap2'!$A$1:$N$28</definedName>
    <definedName name="_xlnm.Print_Area" localSheetId="2">'HCMQAP046_pos2ap2'!$A$1:$N$28</definedName>
    <definedName name="_xlnm.Print_Area" localSheetId="3">'HCMQAP046_pos3ap2'!$A$1:$N$28</definedName>
    <definedName name="_xlnm.Print_Area" localSheetId="4">'HCMQAP046_pos4ap2'!$A$1:$N$28</definedName>
    <definedName name="_xlnm.Print_Area" localSheetId="1">'HCMQAP046_pos5ap2'!$A$1:$N$28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<sst xmlns="http://schemas.openxmlformats.org/spreadsheetml/2006/main" count="510" uniqueCount="192">
  <si>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</si>
  <si>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</si>
  <si>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</si>
  <si>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</si>
  <si>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</si>
  <si>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</si>
  <si>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</si>
  <si>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</si>
  <si>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</si>
  <si>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</si>
  <si>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</si>
  <si>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</si>
  <si>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</si>
  <si>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</si>
  <si>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</si>
  <si>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</si>
  <si>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</si>
  <si>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</si>
  <si>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</si>
  <si>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</si>
  <si>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</si>
  <si>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</si>
  <si>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</si>
  <si>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</si>
  <si>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</si>
  <si>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</si>
  <si>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</si>
  <si>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</si>
  <si>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</si>
  <si>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</si>
  <si>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</si>
  <si>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</si>
  <si>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</si>
  <si>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</si>
  <si>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</si>
  <si>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</si>
  <si>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</si>
  <si>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</si>
  <si>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</si>
  <si>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</si>
  <si>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</si>
  <si>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</si>
  <si>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</si>
  <si>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</si>
  <si>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</si>
  <si>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</si>
  <si>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</si>
  <si>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</si>
  <si>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</si>
  <si>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</si>
  <si>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</si>
  <si>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</si>
  <si>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</si>
  <si>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</si>
  <si>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</si>
  <si>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</si>
  <si>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</si>
  <si>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</si>
  <si>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</si>
  <si>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</si>
  <si>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</si>
  <si>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</si>
  <si>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</si>
  <si>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</si>
  <si>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</si>
  <si>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</si>
  <si>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</si>
  <si>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</si>
  <si>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HCMQAP046_pos5ap2</t>
  </si>
  <si>
    <t>20/05/2003</t>
  </si>
  <si>
    <t>±12.5</t>
  </si>
  <si>
    <t>THCMQAP046_pos5ap2.xls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</si>
  <si>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-3.765 mT)</t>
    </r>
  </si>
  <si>
    <t>HCMQAP046_pos2ap2</t>
  </si>
  <si>
    <t>THCMQAP046_pos2ap2.xls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</si>
  <si>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</si>
  <si>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HCMQAP046_pos3ap2</t>
  </si>
  <si>
    <t>THCMQAP046_pos3ap2.xls</t>
  </si>
  <si>
    <t>HCMQAP046_pos4ap2</t>
  </si>
  <si>
    <t>THCMQAP046_pos4ap2.xls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</si>
  <si>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-2.259 mT)</t>
    </r>
  </si>
  <si>
    <t>HCMQAP046_pos1ap2</t>
  </si>
  <si>
    <t>THCMQAP046_pos1ap2.xls</t>
  </si>
  <si>
    <t>Sommaire : Valeurs intégrales calculées avec les fichiers: HCMQAP046_pos5ap2+HCMQAP046_pos2ap2+HCMQAP046_pos3ap2+HCMQAP046_pos4ap2+HCMQAP046_pos1ap2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</si>
  <si>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</si>
  <si>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</si>
  <si>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</si>
  <si>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</si>
  <si>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</si>
  <si>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</si>
  <si>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</si>
  <si>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</si>
  <si>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</si>
  <si>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</si>
  <si>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</si>
  <si>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</si>
  <si>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</si>
  <si>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</si>
  <si>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</si>
  <si>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</si>
  <si>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</si>
  <si>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</si>
  <si>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</si>
  <si>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</si>
  <si>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</si>
  <si>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</si>
  <si>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</si>
  <si>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</si>
  <si>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</si>
  <si>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</si>
  <si>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</si>
  <si>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</si>
  <si>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</si>
  <si>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</si>
  <si>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</si>
  <si>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</si>
  <si>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</si>
  <si>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</si>
  <si>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</si>
  <si>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</si>
  <si>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</si>
  <si>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</si>
  <si>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</si>
  <si>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</si>
  <si>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</si>
  <si>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</si>
  <si>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</si>
  <si>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=-3.765</t>
    </r>
  </si>
  <si>
    <t>Gradient (T/m)</t>
  </si>
  <si>
    <t xml:space="preserve"> Tue 20/05/2003       10:51:49</t>
  </si>
  <si>
    <t>LISSNER</t>
  </si>
  <si>
    <t>HCMQAP046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</si>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</sst>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0"/>
    </font>
    <font>
      <sz val="1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3" fontId="6" fillId="0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3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35988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35</xdr:row>
      <xdr:rowOff>76200</xdr:rowOff>
    </xdr:from>
    <xdr:to>
      <xdr:col>6</xdr:col>
      <xdr:colOff>704850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5895975"/>
        <a:ext cx="52673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1710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1710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1710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1710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81</v>
      </c>
      <c r="H6" s="25">
        <v>1710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5.879796E-05</v>
      </c>
      <c r="L2" s="54">
        <v>1.043107156551954E-06</v>
      </c>
      <c r="M2" s="54">
        <v>0.00014239140000000001</v>
      </c>
      <c r="N2" s="55">
        <v>4.743434019732174E-07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-3.0795534E-05</v>
      </c>
      <c r="L3" s="54">
        <v>1.0245347030402248E-06</v>
      </c>
      <c r="M3" s="54">
        <v>9.672000000000003E-06</v>
      </c>
      <c r="N3" s="55">
        <v>5.645692721004201E-07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-0.0020918374798441553</v>
      </c>
      <c r="L4" s="54">
        <v>3.746758396605552E-05</v>
      </c>
      <c r="M4" s="54">
        <v>5.024637415276562E-08</v>
      </c>
      <c r="N4" s="55">
        <v>-8.9547057</v>
      </c>
    </row>
    <row r="5" spans="1:14" ht="15" customHeight="1" thickBot="1">
      <c r="A5" t="s">
        <v>18</v>
      </c>
      <c r="B5" s="58">
        <v>37761.44912037037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-6.735931600000001</v>
      </c>
      <c r="E8" s="77">
        <v>0.022108350855070284</v>
      </c>
      <c r="F8" s="78">
        <v>8.6196381</v>
      </c>
      <c r="G8" s="77">
        <v>0.028477925378358564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-2.7340893</v>
      </c>
      <c r="E9" s="80">
        <v>0.03849015959902041</v>
      </c>
      <c r="F9" s="84">
        <v>3.0854649000000003</v>
      </c>
      <c r="G9" s="80">
        <v>0.04855406574469931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-2.715509</v>
      </c>
      <c r="E10" s="80">
        <v>0.081486052473409</v>
      </c>
      <c r="F10" s="84">
        <v>-10.656851</v>
      </c>
      <c r="G10" s="80">
        <v>0.02371797343781451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76">
        <v>14.189108</v>
      </c>
      <c r="E11" s="77">
        <v>0.005622179828932055</v>
      </c>
      <c r="F11" s="77">
        <v>1.4904704</v>
      </c>
      <c r="G11" s="77">
        <v>0.014648060599964744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-0.28494027</v>
      </c>
      <c r="E12" s="80">
        <v>0.008940353159390315</v>
      </c>
      <c r="F12" s="80">
        <v>0.45007497</v>
      </c>
      <c r="G12" s="80">
        <v>0.012261372160593214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22.085572</v>
      </c>
      <c r="D13" s="86">
        <v>0.16322622999999997</v>
      </c>
      <c r="E13" s="80">
        <v>0.009307440145851137</v>
      </c>
      <c r="F13" s="80">
        <v>-0.24217072</v>
      </c>
      <c r="G13" s="80">
        <v>0.007238754966401306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0.29576031</v>
      </c>
      <c r="E14" s="80">
        <v>0.006321083579054967</v>
      </c>
      <c r="F14" s="80">
        <v>0.38705657000000004</v>
      </c>
      <c r="G14" s="80">
        <v>0.004839443962956672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-0.26600006</v>
      </c>
      <c r="E15" s="77">
        <v>0.0019383533368322018</v>
      </c>
      <c r="F15" s="77">
        <v>0.14398784</v>
      </c>
      <c r="G15" s="77">
        <v>0.004067068619092013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-0.10448966400000001</v>
      </c>
      <c r="E16" s="80">
        <v>0.001809191711945137</v>
      </c>
      <c r="F16" s="80">
        <v>0.0099835208</v>
      </c>
      <c r="G16" s="80">
        <v>0.004085110551629916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0.2590000033378601</v>
      </c>
      <c r="D17" s="83">
        <v>0.16224214</v>
      </c>
      <c r="E17" s="80">
        <v>0.003001086235581981</v>
      </c>
      <c r="F17" s="80">
        <v>-0.09417166899999999</v>
      </c>
      <c r="G17" s="80">
        <v>0.003369326237447987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29.5</v>
      </c>
      <c r="D18" s="86">
        <v>0.015037398320000001</v>
      </c>
      <c r="E18" s="80">
        <v>0.0026840498805775687</v>
      </c>
      <c r="F18" s="84">
        <v>0.16287100999999998</v>
      </c>
      <c r="G18" s="80">
        <v>0.00037421970473343336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-0.2029999941587448</v>
      </c>
      <c r="D19" s="86">
        <v>-0.12752358</v>
      </c>
      <c r="E19" s="80">
        <v>0.0009635785897401692</v>
      </c>
      <c r="F19" s="80">
        <v>-0.032862432</v>
      </c>
      <c r="G19" s="80">
        <v>0.0012390408011103355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0.45690179999999997</v>
      </c>
      <c r="D20" s="90">
        <v>-0.0019450059700000001</v>
      </c>
      <c r="E20" s="91">
        <v>0.001508697785110856</v>
      </c>
      <c r="F20" s="91">
        <v>0.006681397699999999</v>
      </c>
      <c r="G20" s="91">
        <v>0.0013621437000331013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1.1653764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-0.5130672767611305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-2.0921730000000003</v>
      </c>
      <c r="I25" s="103" t="s">
        <v>65</v>
      </c>
      <c r="J25" s="104"/>
      <c r="K25" s="103"/>
      <c r="L25" s="106">
        <v>14.267175188135182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10.939421168181164</v>
      </c>
      <c r="I26" s="108" t="s">
        <v>67</v>
      </c>
      <c r="J26" s="109"/>
      <c r="K26" s="108"/>
      <c r="L26" s="111">
        <v>0.30247070930566017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HCMQAP046_pos5ap2res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5.152734000000001E-05</v>
      </c>
      <c r="L2" s="54">
        <v>3.551644362528941E-07</v>
      </c>
      <c r="M2" s="54">
        <v>0.00019634659</v>
      </c>
      <c r="N2" s="55">
        <v>2.2854500084097194E-07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-2.9077552E-05</v>
      </c>
      <c r="L3" s="54">
        <v>3.060018110664824E-07</v>
      </c>
      <c r="M3" s="54">
        <v>1.2888510000000003E-05</v>
      </c>
      <c r="N3" s="55">
        <v>3.4003206525267806E-07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-0.0037649646037013194</v>
      </c>
      <c r="L4" s="54">
        <v>3.9154912430164306E-05</v>
      </c>
      <c r="M4" s="54">
        <v>7.288110909492452E-08</v>
      </c>
      <c r="N4" s="55">
        <v>-5.199717000000001</v>
      </c>
    </row>
    <row r="5" spans="1:14" ht="15" customHeight="1" thickBot="1">
      <c r="A5" t="s">
        <v>18</v>
      </c>
      <c r="B5" s="58">
        <v>37761.43537037037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88">
        <v>-0.65877597</v>
      </c>
      <c r="E8" s="77">
        <v>0.010462059468892516</v>
      </c>
      <c r="F8" s="77">
        <v>-0.44794473999999995</v>
      </c>
      <c r="G8" s="77">
        <v>0.009414826530395323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-0.21810695600000002</v>
      </c>
      <c r="E9" s="80">
        <v>0.016634620457928812</v>
      </c>
      <c r="F9" s="80">
        <v>-0.30415179</v>
      </c>
      <c r="G9" s="80">
        <v>0.017547758630731925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0.01163767</v>
      </c>
      <c r="E10" s="80">
        <v>0.010535593551698927</v>
      </c>
      <c r="F10" s="80">
        <v>-1.7439001</v>
      </c>
      <c r="G10" s="80">
        <v>0.008325449882117272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88">
        <v>3.732358</v>
      </c>
      <c r="E11" s="77">
        <v>0.010193124604298193</v>
      </c>
      <c r="F11" s="77">
        <v>0.5003830800000001</v>
      </c>
      <c r="G11" s="77">
        <v>0.003711726542801637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-0.045607535000000005</v>
      </c>
      <c r="E12" s="80">
        <v>0.0027034332544829064</v>
      </c>
      <c r="F12" s="80">
        <v>-0.23826790999999997</v>
      </c>
      <c r="G12" s="80">
        <v>0.003951287712431989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21.810914</v>
      </c>
      <c r="D13" s="86">
        <v>-0.13692307</v>
      </c>
      <c r="E13" s="80">
        <v>0.0032373965048468245</v>
      </c>
      <c r="F13" s="80">
        <v>-0.15443504</v>
      </c>
      <c r="G13" s="80">
        <v>0.0026724383477263265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0.22729878</v>
      </c>
      <c r="E14" s="80">
        <v>0.002709608481976092</v>
      </c>
      <c r="F14" s="80">
        <v>-0.055778806</v>
      </c>
      <c r="G14" s="80">
        <v>0.002333493435061248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-0.074963828</v>
      </c>
      <c r="E15" s="77">
        <v>0.0018175082076693587</v>
      </c>
      <c r="F15" s="77">
        <v>0.08448498900000001</v>
      </c>
      <c r="G15" s="77">
        <v>0.003566332638130276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-0.0067130148</v>
      </c>
      <c r="E16" s="80">
        <v>0.0031296141881231388</v>
      </c>
      <c r="F16" s="80">
        <v>-0.04682904</v>
      </c>
      <c r="G16" s="80">
        <v>0.0024767823699510146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0.21899999678134918</v>
      </c>
      <c r="D17" s="86">
        <v>0.106815454</v>
      </c>
      <c r="E17" s="80">
        <v>0.0024563397493614024</v>
      </c>
      <c r="F17" s="80">
        <v>-0.07227502</v>
      </c>
      <c r="G17" s="80">
        <v>0.0022948004176985325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181.0709991455078</v>
      </c>
      <c r="D18" s="86">
        <v>0.038679792000000005</v>
      </c>
      <c r="E18" s="80">
        <v>0.0011165063937819055</v>
      </c>
      <c r="F18" s="80">
        <v>0.14887051999999998</v>
      </c>
      <c r="G18" s="80">
        <v>0.0009940207616564343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-0.20000000298023224</v>
      </c>
      <c r="D19" s="83">
        <v>-0.18645992000000003</v>
      </c>
      <c r="E19" s="80">
        <v>0.001987621056839778</v>
      </c>
      <c r="F19" s="80">
        <v>0.0103465696</v>
      </c>
      <c r="G19" s="80">
        <v>0.0012685933745891366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0.2234254</v>
      </c>
      <c r="D20" s="90">
        <v>-0.0040243043999999995</v>
      </c>
      <c r="E20" s="91">
        <v>0.0010657914647131228</v>
      </c>
      <c r="F20" s="91">
        <v>0.00118829938</v>
      </c>
      <c r="G20" s="91">
        <v>0.0008962620203754361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0.8888915000000001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-0.2979220904064503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-3.7651682000000006</v>
      </c>
      <c r="I25" s="103" t="s">
        <v>65</v>
      </c>
      <c r="J25" s="104"/>
      <c r="K25" s="103"/>
      <c r="L25" s="106">
        <v>3.7657508503503374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0.7966431250836904</v>
      </c>
      <c r="I26" s="108" t="s">
        <v>67</v>
      </c>
      <c r="J26" s="109"/>
      <c r="K26" s="108"/>
      <c r="L26" s="111">
        <v>0.112948168974728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4.4231061000000004E-05</v>
      </c>
      <c r="L2" s="54">
        <v>8.033192734113192E-07</v>
      </c>
      <c r="M2" s="54">
        <v>0.00020074161000000002</v>
      </c>
      <c r="N2" s="55">
        <v>6.831562788930071E-07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-2.8354645E-05</v>
      </c>
      <c r="L3" s="54">
        <v>2.767567202976049E-07</v>
      </c>
      <c r="M3" s="54">
        <v>1.1288649999999996E-05</v>
      </c>
      <c r="N3" s="55">
        <v>1.040821934819432E-07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-0.0037637046686940794</v>
      </c>
      <c r="L4" s="54">
        <v>5.218266435654331E-05</v>
      </c>
      <c r="M4" s="54">
        <v>1.9171451078950335E-08</v>
      </c>
      <c r="N4" s="55">
        <v>-6.9319096</v>
      </c>
    </row>
    <row r="5" spans="1:14" ht="15" customHeight="1" thickBot="1">
      <c r="A5" t="s">
        <v>18</v>
      </c>
      <c r="B5" s="58">
        <v>37761.44008101852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88">
        <v>-1.3765812000000002</v>
      </c>
      <c r="E8" s="77">
        <v>0.014561854145662573</v>
      </c>
      <c r="F8" s="77">
        <v>-0.31350941000000004</v>
      </c>
      <c r="G8" s="77">
        <v>0.012042800396228256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0.092758553</v>
      </c>
      <c r="E9" s="80">
        <v>0.009928807669878461</v>
      </c>
      <c r="F9" s="80">
        <v>0.8592705599999999</v>
      </c>
      <c r="G9" s="80">
        <v>0.01504984241630476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0.262304211</v>
      </c>
      <c r="E10" s="80">
        <v>0.00894362831134773</v>
      </c>
      <c r="F10" s="80">
        <v>-1.4952947</v>
      </c>
      <c r="G10" s="80">
        <v>0.010521488723562445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88">
        <v>3.771748</v>
      </c>
      <c r="E11" s="77">
        <v>0.003156129385857107</v>
      </c>
      <c r="F11" s="77">
        <v>-0.037535557</v>
      </c>
      <c r="G11" s="77">
        <v>0.003941298734004569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0.28938922999999994</v>
      </c>
      <c r="E12" s="80">
        <v>0.0036749952373605014</v>
      </c>
      <c r="F12" s="80">
        <v>-0.23095081999999997</v>
      </c>
      <c r="G12" s="80">
        <v>0.004562532762469341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21.890259</v>
      </c>
      <c r="D13" s="86">
        <v>0.05528563399999999</v>
      </c>
      <c r="E13" s="80">
        <v>0.0031889047379523357</v>
      </c>
      <c r="F13" s="80">
        <v>-0.002743853</v>
      </c>
      <c r="G13" s="80">
        <v>0.002080990960013041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0.13933164999999997</v>
      </c>
      <c r="E14" s="80">
        <v>0.003221733039530498</v>
      </c>
      <c r="F14" s="80">
        <v>-0.014604711000000001</v>
      </c>
      <c r="G14" s="80">
        <v>0.0025158882418234636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-0.05698938099999999</v>
      </c>
      <c r="E15" s="77">
        <v>0.0010911442659406667</v>
      </c>
      <c r="F15" s="77">
        <v>-0.0048026982</v>
      </c>
      <c r="G15" s="77">
        <v>0.0030491522549899105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0.040829668</v>
      </c>
      <c r="E16" s="80">
        <v>0.003191322335701341</v>
      </c>
      <c r="F16" s="80">
        <v>-0.024870034000000003</v>
      </c>
      <c r="G16" s="80">
        <v>0.002144594010411724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0.28600001335144043</v>
      </c>
      <c r="D17" s="86">
        <v>0.10743952000000001</v>
      </c>
      <c r="E17" s="80">
        <v>0.0023044003017062818</v>
      </c>
      <c r="F17" s="80">
        <v>-0.037226224999999995</v>
      </c>
      <c r="G17" s="80">
        <v>0.0026866494346174915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31.53499984741211</v>
      </c>
      <c r="D18" s="86">
        <v>0.025093075799999996</v>
      </c>
      <c r="E18" s="80">
        <v>0.0014488962328851128</v>
      </c>
      <c r="F18" s="84">
        <v>0.15571363</v>
      </c>
      <c r="G18" s="80">
        <v>0.0015508572302466858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-0.07400000095367432</v>
      </c>
      <c r="D19" s="83">
        <v>-0.18399907999999998</v>
      </c>
      <c r="E19" s="80">
        <v>0.001209646014999055</v>
      </c>
      <c r="F19" s="80">
        <v>0.005307513000000001</v>
      </c>
      <c r="G19" s="80">
        <v>0.0007276664282908038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0.18717219999999998</v>
      </c>
      <c r="D20" s="90">
        <v>-0.00194298441</v>
      </c>
      <c r="E20" s="91">
        <v>0.000722573996189772</v>
      </c>
      <c r="F20" s="91">
        <v>0.0018826259900000003</v>
      </c>
      <c r="G20" s="91">
        <v>0.0017314941037046665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0.9093091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-0.3971694995209432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-3.7640663999999995</v>
      </c>
      <c r="I25" s="103" t="s">
        <v>65</v>
      </c>
      <c r="J25" s="104"/>
      <c r="K25" s="103"/>
      <c r="L25" s="106">
        <v>3.7719347679332027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1.4118300005142221</v>
      </c>
      <c r="I26" s="108" t="s">
        <v>67</v>
      </c>
      <c r="J26" s="109"/>
      <c r="K26" s="108"/>
      <c r="L26" s="111">
        <v>0.05719139320530182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-3.3210679999999994E-06</v>
      </c>
      <c r="L2" s="54">
        <v>4.065780043238138E-08</v>
      </c>
      <c r="M2" s="54">
        <v>0.00019911787</v>
      </c>
      <c r="N2" s="55">
        <v>1.7257511003452315E-07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-2.9153306E-05</v>
      </c>
      <c r="L3" s="54">
        <v>8.4189878512218E-08</v>
      </c>
      <c r="M3" s="54">
        <v>1.0389989999999996E-05</v>
      </c>
      <c r="N3" s="55">
        <v>8.906511887370145E-08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-0.003764007548898005</v>
      </c>
      <c r="L4" s="54">
        <v>5.533709319544535E-05</v>
      </c>
      <c r="M4" s="54">
        <v>1.0190516120596522E-07</v>
      </c>
      <c r="N4" s="55">
        <v>-7.350291700000001</v>
      </c>
    </row>
    <row r="5" spans="1:14" ht="15" customHeight="1" thickBot="1">
      <c r="A5" t="s">
        <v>18</v>
      </c>
      <c r="B5" s="58">
        <v>37761.44458333333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88">
        <v>-2.8965293</v>
      </c>
      <c r="E8" s="77">
        <v>0.017724449101677864</v>
      </c>
      <c r="F8" s="77">
        <v>-0.20849357000000004</v>
      </c>
      <c r="G8" s="77">
        <v>0.01307562465026395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-0.5251335100000001</v>
      </c>
      <c r="E9" s="80">
        <v>0.01760985329216027</v>
      </c>
      <c r="F9" s="80">
        <v>1.1363672900000001</v>
      </c>
      <c r="G9" s="80">
        <v>0.01289091804435062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1.0507606</v>
      </c>
      <c r="E10" s="80">
        <v>0.006610974381416733</v>
      </c>
      <c r="F10" s="84">
        <v>-2.3767718</v>
      </c>
      <c r="G10" s="80">
        <v>0.006859376681539828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88">
        <v>4.2188793</v>
      </c>
      <c r="E11" s="77">
        <v>0.00768307602194878</v>
      </c>
      <c r="F11" s="77">
        <v>0.115432071</v>
      </c>
      <c r="G11" s="77">
        <v>0.004359518046133883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0.08811274799999999</v>
      </c>
      <c r="E12" s="80">
        <v>0.005264103172566664</v>
      </c>
      <c r="F12" s="80">
        <v>0.010234613199999998</v>
      </c>
      <c r="G12" s="80">
        <v>0.005249516116048077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21.984864</v>
      </c>
      <c r="D13" s="86">
        <v>-0.07670058100000002</v>
      </c>
      <c r="E13" s="80">
        <v>0.004454712678700289</v>
      </c>
      <c r="F13" s="80">
        <v>0.0310611416</v>
      </c>
      <c r="G13" s="80">
        <v>0.00334369625460377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0.19613698</v>
      </c>
      <c r="E14" s="80">
        <v>0.003667058589741482</v>
      </c>
      <c r="F14" s="80">
        <v>-0.04143222</v>
      </c>
      <c r="G14" s="80">
        <v>0.003459450187534137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-0.0102813959</v>
      </c>
      <c r="E15" s="77">
        <v>0.0028700078298477755</v>
      </c>
      <c r="F15" s="77">
        <v>0.039576033</v>
      </c>
      <c r="G15" s="77">
        <v>0.003676500360474086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0.044313276</v>
      </c>
      <c r="E16" s="80">
        <v>0.0023672621527397394</v>
      </c>
      <c r="F16" s="80">
        <v>-0.057827671000000004</v>
      </c>
      <c r="G16" s="80">
        <v>0.0016644593191495252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0.06400000303983688</v>
      </c>
      <c r="D17" s="116">
        <v>0.15158624</v>
      </c>
      <c r="E17" s="80">
        <v>0.00206511605664164</v>
      </c>
      <c r="F17" s="80">
        <v>0.0224001553</v>
      </c>
      <c r="G17" s="80">
        <v>0.003129763437349208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210.06300354003906</v>
      </c>
      <c r="D18" s="86">
        <v>-0.01002367685</v>
      </c>
      <c r="E18" s="80">
        <v>0.001900760044447994</v>
      </c>
      <c r="F18" s="84">
        <v>0.17286599</v>
      </c>
      <c r="G18" s="80">
        <v>0.0018218502305076929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-0.27900001406669617</v>
      </c>
      <c r="D19" s="83">
        <v>-0.18851455</v>
      </c>
      <c r="E19" s="80">
        <v>0.0014808524470720065</v>
      </c>
      <c r="F19" s="80">
        <v>0.006650416500000001</v>
      </c>
      <c r="G19" s="80">
        <v>0.0014990042339027244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-0.028225599999999997</v>
      </c>
      <c r="D20" s="90">
        <v>-0.0017007453300000002</v>
      </c>
      <c r="E20" s="91">
        <v>0.0010482664336194025</v>
      </c>
      <c r="F20" s="91">
        <v>-0.00098259103</v>
      </c>
      <c r="G20" s="91">
        <v>0.0012065989878730211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0.8988934000000001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-0.42114104832266475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-3.7644143</v>
      </c>
      <c r="I25" s="103" t="s">
        <v>65</v>
      </c>
      <c r="J25" s="104"/>
      <c r="K25" s="103"/>
      <c r="L25" s="106">
        <v>4.220458163633877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2.9040233391778787</v>
      </c>
      <c r="I26" s="108" t="s">
        <v>67</v>
      </c>
      <c r="J26" s="109"/>
      <c r="K26" s="108"/>
      <c r="L26" s="111">
        <v>0.040889723521560103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4.7822613E-05</v>
      </c>
      <c r="L2" s="54">
        <v>5.572486483930438E-07</v>
      </c>
      <c r="M2" s="54">
        <v>0.00011594667000000001</v>
      </c>
      <c r="N2" s="55">
        <v>4.019162084315409E-07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-3.1503043E-05</v>
      </c>
      <c r="L3" s="54">
        <v>1.935640959893919E-07</v>
      </c>
      <c r="M3" s="54">
        <v>1.3934310000000004E-05</v>
      </c>
      <c r="N3" s="55">
        <v>1.0514056020365066E-07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-0.0022587909634255525</v>
      </c>
      <c r="L4" s="54">
        <v>1.4136629941540644E-05</v>
      </c>
      <c r="M4" s="54">
        <v>5.4836663483827256E-08</v>
      </c>
      <c r="N4" s="55">
        <v>-3.1292062</v>
      </c>
    </row>
    <row r="5" spans="1:14" ht="15" customHeight="1" thickBot="1">
      <c r="A5" t="s">
        <v>18</v>
      </c>
      <c r="B5" s="58">
        <v>37761.43094907407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88">
        <v>-0.43782481000000006</v>
      </c>
      <c r="E8" s="77">
        <v>0.016380848779790312</v>
      </c>
      <c r="F8" s="77">
        <v>-0.6302897</v>
      </c>
      <c r="G8" s="77">
        <v>0.019365374465293336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6">
        <v>-0.6298594700000001</v>
      </c>
      <c r="E9" s="80">
        <v>0.041407325859012745</v>
      </c>
      <c r="F9" s="80">
        <v>-0.43278723999999996</v>
      </c>
      <c r="G9" s="80">
        <v>0.01826033273041502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6">
        <v>0.57988218</v>
      </c>
      <c r="E10" s="80">
        <v>0.017425036662272617</v>
      </c>
      <c r="F10" s="80">
        <v>-2.0196799000000003</v>
      </c>
      <c r="G10" s="80">
        <v>0.012701063582967468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88">
        <v>2.875427</v>
      </c>
      <c r="E11" s="77">
        <v>0.016033659423165602</v>
      </c>
      <c r="F11" s="77">
        <v>1.0871964899999997</v>
      </c>
      <c r="G11" s="77">
        <v>0.007466645737333045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5">
        <v>0.7499</v>
      </c>
      <c r="D12" s="86">
        <v>0.0645728824</v>
      </c>
      <c r="E12" s="80">
        <v>0.006383040041769092</v>
      </c>
      <c r="F12" s="80">
        <v>-0.116942743</v>
      </c>
      <c r="G12" s="80">
        <v>0.010769353618911499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21.731568</v>
      </c>
      <c r="D13" s="86">
        <v>-0.14422464000000002</v>
      </c>
      <c r="E13" s="80">
        <v>0.005800700545571964</v>
      </c>
      <c r="F13" s="80">
        <v>-0.10661309999999999</v>
      </c>
      <c r="G13" s="80">
        <v>0.008625178810652686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6">
        <v>0.29251557000000006</v>
      </c>
      <c r="E14" s="80">
        <v>0.0049852406844196374</v>
      </c>
      <c r="F14" s="80">
        <v>0.20289957999999997</v>
      </c>
      <c r="G14" s="80">
        <v>0.0049857757839287375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-0.40001686999999997</v>
      </c>
      <c r="E15" s="77">
        <v>0.003284787004749411</v>
      </c>
      <c r="F15" s="77">
        <v>0.1185338</v>
      </c>
      <c r="G15" s="77">
        <v>0.004153808301667285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6">
        <v>-0.05325964400000001</v>
      </c>
      <c r="E16" s="80">
        <v>0.003987063275077716</v>
      </c>
      <c r="F16" s="80">
        <v>-0.032425866000000005</v>
      </c>
      <c r="G16" s="80">
        <v>0.0018281505827512235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0.22699999809265137</v>
      </c>
      <c r="D17" s="86">
        <v>0.11872984</v>
      </c>
      <c r="E17" s="80">
        <v>0.001939926637499491</v>
      </c>
      <c r="F17" s="80">
        <v>-0.099286758</v>
      </c>
      <c r="G17" s="80">
        <v>0.002263084973071971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67.64700317382812</v>
      </c>
      <c r="D18" s="86">
        <v>0.058509726</v>
      </c>
      <c r="E18" s="80">
        <v>0.0015851753856166793</v>
      </c>
      <c r="F18" s="84">
        <v>0.16172693</v>
      </c>
      <c r="G18" s="80">
        <v>0.001460383910688866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0.04800000041723251</v>
      </c>
      <c r="D19" s="83">
        <v>-0.18963831</v>
      </c>
      <c r="E19" s="80">
        <v>0.0022610219553107435</v>
      </c>
      <c r="F19" s="80">
        <v>0.0058893350999999995</v>
      </c>
      <c r="G19" s="80">
        <v>0.0009966959858116952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0.354444</v>
      </c>
      <c r="D20" s="90">
        <v>-0.00103416</v>
      </c>
      <c r="E20" s="91">
        <v>0.0013580222048605465</v>
      </c>
      <c r="F20" s="91">
        <v>-0.0028430095661999997</v>
      </c>
      <c r="G20" s="91">
        <v>0.0009059973631663962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0.8748495999999999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-0.17929045992634304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-2.2588352</v>
      </c>
      <c r="I25" s="103" t="s">
        <v>65</v>
      </c>
      <c r="J25" s="104"/>
      <c r="K25" s="103"/>
      <c r="L25" s="106">
        <v>3.0740976952916315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0.7674344728884845</v>
      </c>
      <c r="I26" s="108" t="s">
        <v>67</v>
      </c>
      <c r="J26" s="109"/>
      <c r="K26" s="108"/>
      <c r="L26" s="111">
        <v>0.41720948937798247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HCMQAP046_pos1ap2res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120</v>
      </c>
      <c r="B1" s="133" t="s">
        <v>81</v>
      </c>
      <c r="C1" s="123" t="s">
        <v>73</v>
      </c>
      <c r="D1" s="123" t="s">
        <v>76</v>
      </c>
      <c r="E1" s="123" t="s">
        <v>78</v>
      </c>
      <c r="F1" s="130" t="s">
        <v>68</v>
      </c>
      <c r="G1" s="165" t="s">
        <v>121</v>
      </c>
    </row>
    <row r="2" spans="1:7" ht="13.5" thickBot="1">
      <c r="A2" s="142" t="s">
        <v>90</v>
      </c>
      <c r="B2" s="134">
        <v>-2.2588352</v>
      </c>
      <c r="C2" s="125">
        <v>-3.7651682000000006</v>
      </c>
      <c r="D2" s="125">
        <v>-3.7640663999999995</v>
      </c>
      <c r="E2" s="125">
        <v>-3.7644143</v>
      </c>
      <c r="F2" s="131">
        <v>-2.0921730000000003</v>
      </c>
      <c r="G2" s="166">
        <v>3.1164228133451184</v>
      </c>
    </row>
    <row r="3" spans="1:7" ht="14.25" thickBot="1" thickTop="1">
      <c r="A3" s="150" t="s">
        <v>89</v>
      </c>
      <c r="B3" s="151" t="s">
        <v>84</v>
      </c>
      <c r="C3" s="152" t="s">
        <v>85</v>
      </c>
      <c r="D3" s="152" t="s">
        <v>86</v>
      </c>
      <c r="E3" s="152" t="s">
        <v>87</v>
      </c>
      <c r="F3" s="153" t="s">
        <v>88</v>
      </c>
      <c r="G3" s="160" t="s">
        <v>122</v>
      </c>
    </row>
    <row r="4" spans="1:7" ht="12.75">
      <c r="A4" s="147" t="s">
        <v>91</v>
      </c>
      <c r="B4" s="148">
        <v>-0.43782481000000006</v>
      </c>
      <c r="C4" s="149">
        <v>-0.65877597</v>
      </c>
      <c r="D4" s="149">
        <v>-1.3765812000000002</v>
      </c>
      <c r="E4" s="149">
        <v>-2.8965293</v>
      </c>
      <c r="F4" s="154">
        <v>-6.735931600000001</v>
      </c>
      <c r="G4" s="161">
        <v>-2.1507272286509203</v>
      </c>
    </row>
    <row r="5" spans="1:7" ht="12.75">
      <c r="A5" s="142" t="s">
        <v>93</v>
      </c>
      <c r="B5" s="136">
        <v>-0.6298594700000001</v>
      </c>
      <c r="C5" s="119">
        <v>-0.21810695600000002</v>
      </c>
      <c r="D5" s="119">
        <v>0.092758553</v>
      </c>
      <c r="E5" s="119">
        <v>-0.5251335100000001</v>
      </c>
      <c r="F5" s="155">
        <v>-2.7340893</v>
      </c>
      <c r="G5" s="162">
        <v>-0.6131049476093355</v>
      </c>
    </row>
    <row r="6" spans="1:7" ht="12.75">
      <c r="A6" s="142" t="s">
        <v>95</v>
      </c>
      <c r="B6" s="136">
        <v>0.57988218</v>
      </c>
      <c r="C6" s="119">
        <v>0.01163767</v>
      </c>
      <c r="D6" s="119">
        <v>0.262304211</v>
      </c>
      <c r="E6" s="119">
        <v>1.0507606</v>
      </c>
      <c r="F6" s="155">
        <v>-2.715509</v>
      </c>
      <c r="G6" s="162">
        <v>0.03932269948607684</v>
      </c>
    </row>
    <row r="7" spans="1:7" ht="12.75">
      <c r="A7" s="142" t="s">
        <v>97</v>
      </c>
      <c r="B7" s="135">
        <v>2.875427</v>
      </c>
      <c r="C7" s="118">
        <v>3.732358</v>
      </c>
      <c r="D7" s="118">
        <v>3.771748</v>
      </c>
      <c r="E7" s="118">
        <v>4.2188793</v>
      </c>
      <c r="F7" s="156">
        <v>14.189108</v>
      </c>
      <c r="G7" s="162">
        <v>5.133564704968267</v>
      </c>
    </row>
    <row r="8" spans="1:7" ht="12.75">
      <c r="A8" s="142" t="s">
        <v>99</v>
      </c>
      <c r="B8" s="136">
        <v>0.0645728824</v>
      </c>
      <c r="C8" s="119">
        <v>-0.045607535000000005</v>
      </c>
      <c r="D8" s="119">
        <v>0.28938922999999994</v>
      </c>
      <c r="E8" s="119">
        <v>0.08811274799999999</v>
      </c>
      <c r="F8" s="157">
        <v>-0.28494027</v>
      </c>
      <c r="G8" s="162">
        <v>0.051069721784432795</v>
      </c>
    </row>
    <row r="9" spans="1:7" ht="12.75">
      <c r="A9" s="142" t="s">
        <v>101</v>
      </c>
      <c r="B9" s="136">
        <v>-0.14422464000000002</v>
      </c>
      <c r="C9" s="119">
        <v>-0.13692307</v>
      </c>
      <c r="D9" s="119">
        <v>0.05528563399999999</v>
      </c>
      <c r="E9" s="119">
        <v>-0.07670058100000002</v>
      </c>
      <c r="F9" s="157">
        <v>0.16322622999999997</v>
      </c>
      <c r="G9" s="162">
        <v>-0.03710241356741037</v>
      </c>
    </row>
    <row r="10" spans="1:7" ht="12.75">
      <c r="A10" s="142" t="s">
        <v>103</v>
      </c>
      <c r="B10" s="136">
        <v>0.29251557000000006</v>
      </c>
      <c r="C10" s="119">
        <v>0.22729878</v>
      </c>
      <c r="D10" s="119">
        <v>0.13933164999999997</v>
      </c>
      <c r="E10" s="119">
        <v>0.19613698</v>
      </c>
      <c r="F10" s="157">
        <v>0.29576031</v>
      </c>
      <c r="G10" s="162">
        <v>0.21720762252851578</v>
      </c>
    </row>
    <row r="11" spans="1:7" ht="12.75">
      <c r="A11" s="142" t="s">
        <v>105</v>
      </c>
      <c r="B11" s="135">
        <v>-0.40001686999999997</v>
      </c>
      <c r="C11" s="118">
        <v>-0.074963828</v>
      </c>
      <c r="D11" s="118">
        <v>-0.05698938099999999</v>
      </c>
      <c r="E11" s="118">
        <v>-0.0102813959</v>
      </c>
      <c r="F11" s="158">
        <v>-0.26600006</v>
      </c>
      <c r="G11" s="162">
        <v>-0.1275551766069001</v>
      </c>
    </row>
    <row r="12" spans="1:7" ht="12.75">
      <c r="A12" s="142" t="s">
        <v>107</v>
      </c>
      <c r="B12" s="136">
        <v>-0.05325964400000001</v>
      </c>
      <c r="C12" s="119">
        <v>-0.0067130148</v>
      </c>
      <c r="D12" s="119">
        <v>0.040829668</v>
      </c>
      <c r="E12" s="119">
        <v>0.044313276</v>
      </c>
      <c r="F12" s="157">
        <v>-0.10448966400000001</v>
      </c>
      <c r="G12" s="162">
        <v>-0.0027927573408705938</v>
      </c>
    </row>
    <row r="13" spans="1:7" ht="12.75">
      <c r="A13" s="142" t="s">
        <v>109</v>
      </c>
      <c r="B13" s="136">
        <v>0.11872984</v>
      </c>
      <c r="C13" s="119">
        <v>0.106815454</v>
      </c>
      <c r="D13" s="119">
        <v>0.10743952000000001</v>
      </c>
      <c r="E13" s="122">
        <v>0.15158624</v>
      </c>
      <c r="F13" s="155">
        <v>0.16224214</v>
      </c>
      <c r="G13" s="163">
        <v>0.1268708416834084</v>
      </c>
    </row>
    <row r="14" spans="1:7" ht="12.75">
      <c r="A14" s="142" t="s">
        <v>111</v>
      </c>
      <c r="B14" s="136">
        <v>0.058509726</v>
      </c>
      <c r="C14" s="119">
        <v>0.038679792000000005</v>
      </c>
      <c r="D14" s="119">
        <v>0.025093075799999996</v>
      </c>
      <c r="E14" s="119">
        <v>-0.01002367685</v>
      </c>
      <c r="F14" s="157">
        <v>0.015037398320000001</v>
      </c>
      <c r="G14" s="162">
        <v>0.023393246581686546</v>
      </c>
    </row>
    <row r="15" spans="1:7" ht="12.75">
      <c r="A15" s="142" t="s">
        <v>113</v>
      </c>
      <c r="B15" s="137">
        <v>-0.18963831</v>
      </c>
      <c r="C15" s="120">
        <v>-0.18645992000000003</v>
      </c>
      <c r="D15" s="120">
        <v>-0.18399907999999998</v>
      </c>
      <c r="E15" s="120">
        <v>-0.18851455</v>
      </c>
      <c r="F15" s="157">
        <v>-0.12752358</v>
      </c>
      <c r="G15" s="162">
        <v>-0.1789395348672342</v>
      </c>
    </row>
    <row r="16" spans="1:7" ht="12.75">
      <c r="A16" s="142" t="s">
        <v>115</v>
      </c>
      <c r="B16" s="136">
        <v>-0.00103416</v>
      </c>
      <c r="C16" s="119">
        <v>-0.0040243043999999995</v>
      </c>
      <c r="D16" s="119">
        <v>-0.00194298441</v>
      </c>
      <c r="E16" s="119">
        <v>-0.0017007453300000002</v>
      </c>
      <c r="F16" s="157">
        <v>-0.0019450059700000001</v>
      </c>
      <c r="G16" s="162">
        <v>-0.002254654805698486</v>
      </c>
    </row>
    <row r="17" spans="1:7" ht="12.75">
      <c r="A17" s="142" t="s">
        <v>92</v>
      </c>
      <c r="B17" s="135">
        <v>-0.6302897</v>
      </c>
      <c r="C17" s="118">
        <v>-0.44794473999999995</v>
      </c>
      <c r="D17" s="118">
        <v>-0.31350941000000004</v>
      </c>
      <c r="E17" s="118">
        <v>-0.20849357000000004</v>
      </c>
      <c r="F17" s="156">
        <v>8.6196381</v>
      </c>
      <c r="G17" s="162">
        <v>0.8283044975781361</v>
      </c>
    </row>
    <row r="18" spans="1:7" ht="12.75">
      <c r="A18" s="142" t="s">
        <v>94</v>
      </c>
      <c r="B18" s="136">
        <v>-0.43278723999999996</v>
      </c>
      <c r="C18" s="119">
        <v>-0.30415179</v>
      </c>
      <c r="D18" s="119">
        <v>0.8592705599999999</v>
      </c>
      <c r="E18" s="119">
        <v>1.1363672900000001</v>
      </c>
      <c r="F18" s="155">
        <v>3.0854649000000003</v>
      </c>
      <c r="G18" s="162">
        <v>0.7571055920846745</v>
      </c>
    </row>
    <row r="19" spans="1:7" ht="12.75">
      <c r="A19" s="142" t="s">
        <v>96</v>
      </c>
      <c r="B19" s="136">
        <v>-2.0196799000000003</v>
      </c>
      <c r="C19" s="119">
        <v>-1.7439001</v>
      </c>
      <c r="D19" s="119">
        <v>-1.4952947</v>
      </c>
      <c r="E19" s="120">
        <v>-2.3767718</v>
      </c>
      <c r="F19" s="155">
        <v>-10.656851</v>
      </c>
      <c r="G19" s="163">
        <v>-3.068122181386585</v>
      </c>
    </row>
    <row r="20" spans="1:7" ht="12.75">
      <c r="A20" s="142" t="s">
        <v>98</v>
      </c>
      <c r="B20" s="135">
        <v>1.0871964899999997</v>
      </c>
      <c r="C20" s="118">
        <v>0.5003830800000001</v>
      </c>
      <c r="D20" s="118">
        <v>-0.037535557</v>
      </c>
      <c r="E20" s="118">
        <v>0.115432071</v>
      </c>
      <c r="F20" s="158">
        <v>1.4904704</v>
      </c>
      <c r="G20" s="162">
        <v>0.49546588653475415</v>
      </c>
    </row>
    <row r="21" spans="1:7" ht="12.75">
      <c r="A21" s="142" t="s">
        <v>100</v>
      </c>
      <c r="B21" s="136">
        <v>-0.116942743</v>
      </c>
      <c r="C21" s="119">
        <v>-0.23826790999999997</v>
      </c>
      <c r="D21" s="119">
        <v>-0.23095081999999997</v>
      </c>
      <c r="E21" s="119">
        <v>0.010234613199999998</v>
      </c>
      <c r="F21" s="157">
        <v>0.45007497</v>
      </c>
      <c r="G21" s="162">
        <v>-0.06714275247394234</v>
      </c>
    </row>
    <row r="22" spans="1:7" ht="12.75">
      <c r="A22" s="142" t="s">
        <v>102</v>
      </c>
      <c r="B22" s="136">
        <v>-0.10661309999999999</v>
      </c>
      <c r="C22" s="119">
        <v>-0.15443504</v>
      </c>
      <c r="D22" s="119">
        <v>-0.002743853</v>
      </c>
      <c r="E22" s="119">
        <v>0.0310611416</v>
      </c>
      <c r="F22" s="157">
        <v>-0.24217072</v>
      </c>
      <c r="G22" s="162">
        <v>-0.07813270676797912</v>
      </c>
    </row>
    <row r="23" spans="1:7" ht="12.75">
      <c r="A23" s="142" t="s">
        <v>104</v>
      </c>
      <c r="B23" s="136">
        <v>0.20289957999999997</v>
      </c>
      <c r="C23" s="119">
        <v>-0.055778806</v>
      </c>
      <c r="D23" s="119">
        <v>-0.014604711000000001</v>
      </c>
      <c r="E23" s="119">
        <v>-0.04143222</v>
      </c>
      <c r="F23" s="157">
        <v>0.38705657000000004</v>
      </c>
      <c r="G23" s="162">
        <v>0.054149367620534204</v>
      </c>
    </row>
    <row r="24" spans="1:7" ht="12.75">
      <c r="A24" s="142" t="s">
        <v>106</v>
      </c>
      <c r="B24" s="135">
        <v>0.1185338</v>
      </c>
      <c r="C24" s="118">
        <v>0.08448498900000001</v>
      </c>
      <c r="D24" s="118">
        <v>-0.0048026982</v>
      </c>
      <c r="E24" s="118">
        <v>0.039576033</v>
      </c>
      <c r="F24" s="158">
        <v>0.14398784</v>
      </c>
      <c r="G24" s="162">
        <v>0.06507006756988885</v>
      </c>
    </row>
    <row r="25" spans="1:7" ht="12.75">
      <c r="A25" s="142" t="s">
        <v>108</v>
      </c>
      <c r="B25" s="136">
        <v>-0.032425866000000005</v>
      </c>
      <c r="C25" s="119">
        <v>-0.04682904</v>
      </c>
      <c r="D25" s="119">
        <v>-0.024870034000000003</v>
      </c>
      <c r="E25" s="119">
        <v>-0.057827671000000004</v>
      </c>
      <c r="F25" s="157">
        <v>0.0099835208</v>
      </c>
      <c r="G25" s="162">
        <v>-0.034515068923272586</v>
      </c>
    </row>
    <row r="26" spans="1:7" ht="12.75">
      <c r="A26" s="142" t="s">
        <v>110</v>
      </c>
      <c r="B26" s="136">
        <v>-0.099286758</v>
      </c>
      <c r="C26" s="119">
        <v>-0.07227502</v>
      </c>
      <c r="D26" s="119">
        <v>-0.037226224999999995</v>
      </c>
      <c r="E26" s="119">
        <v>0.0224001553</v>
      </c>
      <c r="F26" s="157">
        <v>-0.09417166899999999</v>
      </c>
      <c r="G26" s="162">
        <v>-0.047889958026448645</v>
      </c>
    </row>
    <row r="27" spans="1:7" ht="12.75">
      <c r="A27" s="142" t="s">
        <v>112</v>
      </c>
      <c r="B27" s="137">
        <v>0.16172693</v>
      </c>
      <c r="C27" s="119">
        <v>0.14887051999999998</v>
      </c>
      <c r="D27" s="120">
        <v>0.15571363</v>
      </c>
      <c r="E27" s="120">
        <v>0.17286599</v>
      </c>
      <c r="F27" s="155">
        <v>0.16287100999999998</v>
      </c>
      <c r="G27" s="163">
        <v>0.16001929547837895</v>
      </c>
    </row>
    <row r="28" spans="1:7" ht="12.75">
      <c r="A28" s="142" t="s">
        <v>114</v>
      </c>
      <c r="B28" s="136">
        <v>0.0058893350999999995</v>
      </c>
      <c r="C28" s="119">
        <v>0.0103465696</v>
      </c>
      <c r="D28" s="119">
        <v>0.005307513000000001</v>
      </c>
      <c r="E28" s="119">
        <v>0.006650416500000001</v>
      </c>
      <c r="F28" s="157">
        <v>-0.032862432</v>
      </c>
      <c r="G28" s="162">
        <v>0.0018228890197385915</v>
      </c>
    </row>
    <row r="29" spans="1:7" ht="13.5" thickBot="1">
      <c r="A29" s="143" t="s">
        <v>116</v>
      </c>
      <c r="B29" s="138">
        <v>-0.0028430095661999997</v>
      </c>
      <c r="C29" s="121">
        <v>0.00118829938</v>
      </c>
      <c r="D29" s="121">
        <v>0.0018826259900000003</v>
      </c>
      <c r="E29" s="121">
        <v>-0.00098259103</v>
      </c>
      <c r="F29" s="159">
        <v>0.006681397699999999</v>
      </c>
      <c r="G29" s="164">
        <v>0.0009855343096097987</v>
      </c>
    </row>
    <row r="30" spans="1:7" ht="13.5" thickTop="1">
      <c r="A30" s="144" t="s">
        <v>117</v>
      </c>
      <c r="B30" s="139">
        <v>-0.17929045992634304</v>
      </c>
      <c r="C30" s="128">
        <v>-0.2979220904064503</v>
      </c>
      <c r="D30" s="128">
        <v>-0.3971694995209432</v>
      </c>
      <c r="E30" s="128">
        <v>-0.42114104832266475</v>
      </c>
      <c r="F30" s="124">
        <v>-0.5130672767611305</v>
      </c>
      <c r="G30" s="165" t="s">
        <v>128</v>
      </c>
    </row>
    <row r="31" spans="1:7" ht="13.5" thickBot="1">
      <c r="A31" s="145" t="s">
        <v>118</v>
      </c>
      <c r="B31" s="134">
        <v>21.731568</v>
      </c>
      <c r="C31" s="125">
        <v>21.810914</v>
      </c>
      <c r="D31" s="125">
        <v>21.890259</v>
      </c>
      <c r="E31" s="125">
        <v>21.984864</v>
      </c>
      <c r="F31" s="126">
        <v>22.085572</v>
      </c>
      <c r="G31" s="167">
        <v>-210.28</v>
      </c>
    </row>
    <row r="32" spans="1:7" ht="15.75" thickBot="1" thickTop="1">
      <c r="A32" s="146" t="s">
        <v>119</v>
      </c>
      <c r="B32" s="140">
        <v>0.13749999925494194</v>
      </c>
      <c r="C32" s="129">
        <v>0.009499996900558472</v>
      </c>
      <c r="D32" s="129">
        <v>0.10600000619888306</v>
      </c>
      <c r="E32" s="129">
        <v>-0.10750000551342964</v>
      </c>
      <c r="F32" s="127">
        <v>0.028000004589557648</v>
      </c>
      <c r="G32" s="132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129</v>
      </c>
      <c r="B1" s="168" t="s">
        <v>130</v>
      </c>
      <c r="C1" s="168" t="s">
        <v>131</v>
      </c>
      <c r="D1" s="168" t="s">
        <v>132</v>
      </c>
      <c r="E1" s="168" t="s">
        <v>133</v>
      </c>
    </row>
    <row r="3" spans="1:7" ht="12.75">
      <c r="A3" s="168" t="s">
        <v>134</v>
      </c>
      <c r="B3" s="168" t="s">
        <v>84</v>
      </c>
      <c r="C3" s="168" t="s">
        <v>85</v>
      </c>
      <c r="D3" s="168" t="s">
        <v>86</v>
      </c>
      <c r="E3" s="168" t="s">
        <v>87</v>
      </c>
      <c r="F3" s="168" t="s">
        <v>88</v>
      </c>
      <c r="G3" s="168" t="s">
        <v>135</v>
      </c>
    </row>
    <row r="4" spans="1:7" ht="12.75">
      <c r="A4" s="168" t="s">
        <v>136</v>
      </c>
      <c r="B4" s="168">
        <v>0.002258</v>
      </c>
      <c r="C4" s="168">
        <v>0.003764</v>
      </c>
      <c r="D4" s="168">
        <v>0.003763</v>
      </c>
      <c r="E4" s="168">
        <v>0.003763</v>
      </c>
      <c r="F4" s="168">
        <v>0.002091</v>
      </c>
      <c r="G4" s="168">
        <v>0.011727</v>
      </c>
    </row>
    <row r="5" spans="1:7" ht="12.75">
      <c r="A5" s="168" t="s">
        <v>137</v>
      </c>
      <c r="B5" s="168">
        <v>3.384841</v>
      </c>
      <c r="C5" s="168">
        <v>1.060595</v>
      </c>
      <c r="D5" s="168">
        <v>-0.674601</v>
      </c>
      <c r="E5" s="168">
        <v>-0.960261</v>
      </c>
      <c r="F5" s="168">
        <v>-2.58611</v>
      </c>
      <c r="G5" s="168">
        <v>-6.388958</v>
      </c>
    </row>
    <row r="6" spans="1:7" ht="12.75">
      <c r="A6" s="168" t="s">
        <v>138</v>
      </c>
      <c r="B6" s="169">
        <v>-328.4673</v>
      </c>
      <c r="C6" s="169">
        <v>-256.2175</v>
      </c>
      <c r="D6" s="169">
        <v>-238.7012</v>
      </c>
      <c r="E6" s="169">
        <v>-112.6434</v>
      </c>
      <c r="F6" s="169">
        <v>-403.3108</v>
      </c>
      <c r="G6" s="169">
        <v>1094.06</v>
      </c>
    </row>
    <row r="7" spans="1:7" ht="12.75">
      <c r="A7" s="168" t="s">
        <v>139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91</v>
      </c>
      <c r="B8" s="169">
        <v>-0.4508402</v>
      </c>
      <c r="C8" s="169">
        <v>-0.6623759</v>
      </c>
      <c r="D8" s="169">
        <v>-1.373214</v>
      </c>
      <c r="E8" s="169">
        <v>-2.869788</v>
      </c>
      <c r="F8" s="169">
        <v>-6.883431</v>
      </c>
      <c r="G8" s="169">
        <v>0.8319537</v>
      </c>
    </row>
    <row r="9" spans="1:7" ht="12.75">
      <c r="A9" s="168" t="s">
        <v>93</v>
      </c>
      <c r="B9" s="169">
        <v>-0.6322469</v>
      </c>
      <c r="C9" s="169">
        <v>-0.2371317</v>
      </c>
      <c r="D9" s="169">
        <v>0.08360047</v>
      </c>
      <c r="E9" s="169">
        <v>-0.5922973</v>
      </c>
      <c r="F9" s="169">
        <v>-2.322545</v>
      </c>
      <c r="G9" s="169">
        <v>0.5813672</v>
      </c>
    </row>
    <row r="10" spans="1:7" ht="12.75">
      <c r="A10" s="168" t="s">
        <v>140</v>
      </c>
      <c r="B10" s="169">
        <v>0.7493009</v>
      </c>
      <c r="C10" s="169">
        <v>0.04400949</v>
      </c>
      <c r="D10" s="169">
        <v>0.2319283</v>
      </c>
      <c r="E10" s="169">
        <v>0.7486246</v>
      </c>
      <c r="F10" s="169">
        <v>-1.889083</v>
      </c>
      <c r="G10" s="169">
        <v>2.942978</v>
      </c>
    </row>
    <row r="11" spans="1:7" ht="12.75">
      <c r="A11" s="168" t="s">
        <v>97</v>
      </c>
      <c r="B11" s="169">
        <v>2.856166</v>
      </c>
      <c r="C11" s="169">
        <v>3.726388</v>
      </c>
      <c r="D11" s="169">
        <v>3.76978</v>
      </c>
      <c r="E11" s="169">
        <v>4.214633</v>
      </c>
      <c r="F11" s="169">
        <v>14.15676</v>
      </c>
      <c r="G11" s="169">
        <v>5.123669</v>
      </c>
    </row>
    <row r="12" spans="1:7" ht="12.75">
      <c r="A12" s="168" t="s">
        <v>99</v>
      </c>
      <c r="B12" s="169">
        <v>0.05579252</v>
      </c>
      <c r="C12" s="169">
        <v>-0.04547767</v>
      </c>
      <c r="D12" s="169">
        <v>0.2887642</v>
      </c>
      <c r="E12" s="169">
        <v>0.09874342</v>
      </c>
      <c r="F12" s="169">
        <v>-0.2410846</v>
      </c>
      <c r="G12" s="169">
        <v>-0.06767034</v>
      </c>
    </row>
    <row r="13" spans="1:7" ht="12.75">
      <c r="A13" s="168" t="s">
        <v>101</v>
      </c>
      <c r="B13" s="169">
        <v>-0.1188013</v>
      </c>
      <c r="C13" s="169">
        <v>-0.135947</v>
      </c>
      <c r="D13" s="169">
        <v>0.05304546</v>
      </c>
      <c r="E13" s="169">
        <v>-0.09877149</v>
      </c>
      <c r="F13" s="169">
        <v>0.1499237</v>
      </c>
      <c r="G13" s="169">
        <v>0.0408252</v>
      </c>
    </row>
    <row r="14" spans="1:7" ht="12.75">
      <c r="A14" s="168" t="s">
        <v>103</v>
      </c>
      <c r="B14" s="169">
        <v>0.2617946</v>
      </c>
      <c r="C14" s="169">
        <v>0.2303781</v>
      </c>
      <c r="D14" s="169">
        <v>0.14148</v>
      </c>
      <c r="E14" s="169">
        <v>0.1985009</v>
      </c>
      <c r="F14" s="169">
        <v>0.25318</v>
      </c>
      <c r="G14" s="169">
        <v>-0.05469134</v>
      </c>
    </row>
    <row r="15" spans="1:7" ht="12.75">
      <c r="A15" s="168" t="s">
        <v>105</v>
      </c>
      <c r="B15" s="169">
        <v>-0.4102651</v>
      </c>
      <c r="C15" s="169">
        <v>-0.07809956</v>
      </c>
      <c r="D15" s="169">
        <v>-0.05972722</v>
      </c>
      <c r="E15" s="169">
        <v>-0.01703156</v>
      </c>
      <c r="F15" s="169">
        <v>-0.2813504</v>
      </c>
      <c r="G15" s="169">
        <v>-0.1341231</v>
      </c>
    </row>
    <row r="16" spans="1:7" ht="12.75">
      <c r="A16" s="168" t="s">
        <v>107</v>
      </c>
      <c r="B16" s="169">
        <v>-0.04469459</v>
      </c>
      <c r="C16" s="169">
        <v>-0.007987635</v>
      </c>
      <c r="D16" s="169">
        <v>0.03776809</v>
      </c>
      <c r="E16" s="169">
        <v>0.0196771</v>
      </c>
      <c r="F16" s="169">
        <v>-0.0693835</v>
      </c>
      <c r="G16" s="169">
        <v>-0.03887899</v>
      </c>
    </row>
    <row r="17" spans="1:7" ht="12.75">
      <c r="A17" s="168" t="s">
        <v>141</v>
      </c>
      <c r="B17" s="169">
        <v>0.1358774</v>
      </c>
      <c r="C17" s="169">
        <v>0.1132821</v>
      </c>
      <c r="D17" s="169">
        <v>0.1102105</v>
      </c>
      <c r="E17" s="169">
        <v>0.1567639</v>
      </c>
      <c r="F17" s="169">
        <v>0.1376119</v>
      </c>
      <c r="G17" s="169">
        <v>-0.129519</v>
      </c>
    </row>
    <row r="18" spans="1:7" ht="12.75">
      <c r="A18" s="168" t="s">
        <v>142</v>
      </c>
      <c r="B18" s="169">
        <v>0.04393989</v>
      </c>
      <c r="C18" s="169">
        <v>0.03593613</v>
      </c>
      <c r="D18" s="169">
        <v>0.0273148</v>
      </c>
      <c r="E18" s="169">
        <v>0.002714959</v>
      </c>
      <c r="F18" s="169">
        <v>0.01419614</v>
      </c>
      <c r="G18" s="169">
        <v>-0.1606056</v>
      </c>
    </row>
    <row r="19" spans="1:7" ht="12.75">
      <c r="A19" s="168" t="s">
        <v>113</v>
      </c>
      <c r="B19" s="169">
        <v>-0.1901439</v>
      </c>
      <c r="C19" s="169">
        <v>-0.1863738</v>
      </c>
      <c r="D19" s="169">
        <v>-0.1838595</v>
      </c>
      <c r="E19" s="169">
        <v>-0.1885308</v>
      </c>
      <c r="F19" s="169">
        <v>-0.1287276</v>
      </c>
      <c r="G19" s="169">
        <v>-0.1791224</v>
      </c>
    </row>
    <row r="20" spans="1:7" ht="12.75">
      <c r="A20" s="168" t="s">
        <v>115</v>
      </c>
      <c r="B20" s="169">
        <v>-0.0009683619</v>
      </c>
      <c r="C20" s="169">
        <v>-0.00408701</v>
      </c>
      <c r="D20" s="169">
        <v>-0.00205093</v>
      </c>
      <c r="E20" s="169">
        <v>-0.001557225</v>
      </c>
      <c r="F20" s="169">
        <v>-0.001892523</v>
      </c>
      <c r="G20" s="169">
        <v>0.0009786376</v>
      </c>
    </row>
    <row r="21" spans="1:7" ht="12.75">
      <c r="A21" s="168" t="s">
        <v>143</v>
      </c>
      <c r="B21" s="169">
        <v>-1062.579</v>
      </c>
      <c r="C21" s="169">
        <v>-1069.645</v>
      </c>
      <c r="D21" s="169">
        <v>-1080.919</v>
      </c>
      <c r="E21" s="169">
        <v>-1075.69</v>
      </c>
      <c r="F21" s="169">
        <v>-1228.679</v>
      </c>
      <c r="G21" s="169">
        <v>-247.5657</v>
      </c>
    </row>
    <row r="22" spans="1:7" ht="12.75">
      <c r="A22" s="168" t="s">
        <v>144</v>
      </c>
      <c r="B22" s="169">
        <v>67.69785</v>
      </c>
      <c r="C22" s="169">
        <v>21.21193</v>
      </c>
      <c r="D22" s="169">
        <v>-13.49203</v>
      </c>
      <c r="E22" s="169">
        <v>-19.20524</v>
      </c>
      <c r="F22" s="169">
        <v>-51.72267</v>
      </c>
      <c r="G22" s="169">
        <v>0</v>
      </c>
    </row>
    <row r="23" spans="1:7" ht="12.75">
      <c r="A23" s="168" t="s">
        <v>92</v>
      </c>
      <c r="B23" s="169">
        <v>-0.6318612</v>
      </c>
      <c r="C23" s="169">
        <v>-0.4467393</v>
      </c>
      <c r="D23" s="169">
        <v>-0.3119937</v>
      </c>
      <c r="E23" s="169">
        <v>-0.2436059</v>
      </c>
      <c r="F23" s="169">
        <v>8.705842</v>
      </c>
      <c r="G23" s="169">
        <v>2.166013</v>
      </c>
    </row>
    <row r="24" spans="1:7" ht="12.75">
      <c r="A24" s="168" t="s">
        <v>94</v>
      </c>
      <c r="B24" s="169">
        <v>-0.5221953</v>
      </c>
      <c r="C24" s="169">
        <v>-0.3122481</v>
      </c>
      <c r="D24" s="169">
        <v>0.8635633</v>
      </c>
      <c r="E24" s="169">
        <v>1.263506</v>
      </c>
      <c r="F24" s="169">
        <v>2.391174</v>
      </c>
      <c r="G24" s="169">
        <v>-0.6810646</v>
      </c>
    </row>
    <row r="25" spans="1:7" ht="12.75">
      <c r="A25" s="168" t="s">
        <v>96</v>
      </c>
      <c r="B25" s="169">
        <v>-1.993668</v>
      </c>
      <c r="C25" s="169">
        <v>-1.784447</v>
      </c>
      <c r="D25" s="169">
        <v>-1.514944</v>
      </c>
      <c r="E25" s="169">
        <v>-2.425096</v>
      </c>
      <c r="F25" s="169">
        <v>-9.553159</v>
      </c>
      <c r="G25" s="169">
        <v>0.1019873</v>
      </c>
    </row>
    <row r="26" spans="1:7" ht="12.75">
      <c r="A26" s="168" t="s">
        <v>98</v>
      </c>
      <c r="B26" s="169">
        <v>1.132561</v>
      </c>
      <c r="C26" s="169">
        <v>0.5201923</v>
      </c>
      <c r="D26" s="169">
        <v>-0.05735478</v>
      </c>
      <c r="E26" s="169">
        <v>0.08733009</v>
      </c>
      <c r="F26" s="169">
        <v>1.284439</v>
      </c>
      <c r="G26" s="169">
        <v>0.4675631</v>
      </c>
    </row>
    <row r="27" spans="1:7" ht="12.75">
      <c r="A27" s="168" t="s">
        <v>100</v>
      </c>
      <c r="B27" s="169">
        <v>-0.1177192</v>
      </c>
      <c r="C27" s="169">
        <v>-0.2363313</v>
      </c>
      <c r="D27" s="169">
        <v>-0.2319074</v>
      </c>
      <c r="E27" s="169">
        <v>0.008087557</v>
      </c>
      <c r="F27" s="169">
        <v>0.4490265</v>
      </c>
      <c r="G27" s="169">
        <v>-0.0580995</v>
      </c>
    </row>
    <row r="28" spans="1:7" ht="12.75">
      <c r="A28" s="168" t="s">
        <v>102</v>
      </c>
      <c r="B28" s="169">
        <v>-0.1064541</v>
      </c>
      <c r="C28" s="169">
        <v>-0.160975</v>
      </c>
      <c r="D28" s="169">
        <v>-0.004086856</v>
      </c>
      <c r="E28" s="169">
        <v>0.03434784</v>
      </c>
      <c r="F28" s="169">
        <v>-0.1716613</v>
      </c>
      <c r="G28" s="169">
        <v>0.06978622</v>
      </c>
    </row>
    <row r="29" spans="1:7" ht="12.75">
      <c r="A29" s="168" t="s">
        <v>104</v>
      </c>
      <c r="B29" s="169">
        <v>0.2292661</v>
      </c>
      <c r="C29" s="169">
        <v>-0.05158719</v>
      </c>
      <c r="D29" s="169">
        <v>-0.01496084</v>
      </c>
      <c r="E29" s="169">
        <v>-0.04793159</v>
      </c>
      <c r="F29" s="169">
        <v>0.3674741</v>
      </c>
      <c r="G29" s="169">
        <v>0.2089072</v>
      </c>
    </row>
    <row r="30" spans="1:7" ht="12.75">
      <c r="A30" s="168" t="s">
        <v>106</v>
      </c>
      <c r="B30" s="169">
        <v>0.1021715</v>
      </c>
      <c r="C30" s="169">
        <v>0.08371342</v>
      </c>
      <c r="D30" s="169">
        <v>-0.004213162</v>
      </c>
      <c r="E30" s="169">
        <v>0.04724007</v>
      </c>
      <c r="F30" s="169">
        <v>0.1431628</v>
      </c>
      <c r="G30" s="169">
        <v>0.06440476</v>
      </c>
    </row>
    <row r="31" spans="1:7" ht="12.75">
      <c r="A31" s="168" t="s">
        <v>108</v>
      </c>
      <c r="B31" s="169">
        <v>-0.04931816</v>
      </c>
      <c r="C31" s="169">
        <v>-0.05158425</v>
      </c>
      <c r="D31" s="169">
        <v>-0.02753174</v>
      </c>
      <c r="E31" s="169">
        <v>-0.06347989</v>
      </c>
      <c r="F31" s="169">
        <v>0.01909822</v>
      </c>
      <c r="G31" s="169">
        <v>0.003835362</v>
      </c>
    </row>
    <row r="32" spans="1:7" ht="12.75">
      <c r="A32" s="168" t="s">
        <v>110</v>
      </c>
      <c r="B32" s="169">
        <v>-0.07954552</v>
      </c>
      <c r="C32" s="169">
        <v>-0.07048842</v>
      </c>
      <c r="D32" s="169">
        <v>-0.04088479</v>
      </c>
      <c r="E32" s="169">
        <v>-0.00851598</v>
      </c>
      <c r="F32" s="169">
        <v>-0.0689909</v>
      </c>
      <c r="G32" s="169">
        <v>0.04956891</v>
      </c>
    </row>
    <row r="33" spans="1:7" ht="12.75">
      <c r="A33" s="168" t="s">
        <v>112</v>
      </c>
      <c r="B33" s="169">
        <v>0.1670365</v>
      </c>
      <c r="C33" s="169">
        <v>0.1514161</v>
      </c>
      <c r="D33" s="169">
        <v>0.1565246</v>
      </c>
      <c r="E33" s="169">
        <v>0.1739858</v>
      </c>
      <c r="F33" s="169">
        <v>0.1534794</v>
      </c>
      <c r="G33" s="169">
        <v>0.0241261</v>
      </c>
    </row>
    <row r="34" spans="1:7" ht="12.75">
      <c r="A34" s="168" t="s">
        <v>114</v>
      </c>
      <c r="B34" s="169">
        <v>-0.00312941</v>
      </c>
      <c r="C34" s="169">
        <v>0.007607642</v>
      </c>
      <c r="D34" s="169">
        <v>0.007065053</v>
      </c>
      <c r="E34" s="169">
        <v>0.009204873</v>
      </c>
      <c r="F34" s="169">
        <v>-0.02814548</v>
      </c>
      <c r="G34" s="169">
        <v>0.001541316</v>
      </c>
    </row>
    <row r="35" spans="1:7" ht="12.75">
      <c r="A35" s="168" t="s">
        <v>116</v>
      </c>
      <c r="B35" s="169">
        <v>-0.002904158</v>
      </c>
      <c r="C35" s="169">
        <v>0.001119726</v>
      </c>
      <c r="D35" s="169">
        <v>0.001890639</v>
      </c>
      <c r="E35" s="169">
        <v>-0.0009427883</v>
      </c>
      <c r="F35" s="169">
        <v>0.00673136</v>
      </c>
      <c r="G35" s="169">
        <v>0.002244594</v>
      </c>
    </row>
    <row r="36" spans="1:6" ht="12.75">
      <c r="A36" s="168" t="s">
        <v>145</v>
      </c>
      <c r="B36" s="169">
        <v>22.08557</v>
      </c>
      <c r="C36" s="169">
        <v>22.08557</v>
      </c>
      <c r="D36" s="169">
        <v>22.09778</v>
      </c>
      <c r="E36" s="169">
        <v>22.09778</v>
      </c>
      <c r="F36" s="169">
        <v>22.10083</v>
      </c>
    </row>
    <row r="37" spans="1:6" ht="12.75">
      <c r="A37" s="168" t="s">
        <v>146</v>
      </c>
      <c r="B37" s="169">
        <v>0.05289714</v>
      </c>
      <c r="C37" s="169">
        <v>-0.096639</v>
      </c>
      <c r="D37" s="169">
        <v>-0.1271566</v>
      </c>
      <c r="E37" s="169">
        <v>-0.1358032</v>
      </c>
      <c r="F37" s="169">
        <v>-0.1464844</v>
      </c>
    </row>
    <row r="38" spans="1:7" ht="12.75">
      <c r="A38" s="168" t="s">
        <v>147</v>
      </c>
      <c r="B38" s="169">
        <v>0.000570597</v>
      </c>
      <c r="C38" s="169">
        <v>0.0004394249</v>
      </c>
      <c r="D38" s="169">
        <v>0.000403312</v>
      </c>
      <c r="E38" s="169">
        <v>0.000187981</v>
      </c>
      <c r="F38" s="169">
        <v>0.0006748067</v>
      </c>
      <c r="G38" s="169">
        <v>0.0002044788</v>
      </c>
    </row>
    <row r="39" spans="1:7" ht="12.75">
      <c r="A39" s="168" t="s">
        <v>148</v>
      </c>
      <c r="B39" s="169">
        <v>0.001802521</v>
      </c>
      <c r="C39" s="169">
        <v>0.001817465</v>
      </c>
      <c r="D39" s="169">
        <v>0.001838106</v>
      </c>
      <c r="E39" s="169">
        <v>0.001829035</v>
      </c>
      <c r="F39" s="169">
        <v>0.002092245</v>
      </c>
      <c r="G39" s="169">
        <v>0.0009312581</v>
      </c>
    </row>
    <row r="40" spans="2:5" ht="12.75">
      <c r="B40" s="168" t="s">
        <v>149</v>
      </c>
      <c r="C40" s="168">
        <v>0.003763</v>
      </c>
      <c r="D40" s="168" t="s">
        <v>150</v>
      </c>
      <c r="E40" s="168">
        <v>3.116424</v>
      </c>
    </row>
    <row r="42" ht="12.75">
      <c r="A42" s="168" t="s">
        <v>151</v>
      </c>
    </row>
    <row r="50" spans="1:7" ht="12.75">
      <c r="A50" s="168" t="s">
        <v>152</v>
      </c>
      <c r="B50" s="168">
        <f>-0.017/(B7*B7+B22*B22)*(B21*B22+B6*B7)</f>
        <v>0.000570597092879916</v>
      </c>
      <c r="C50" s="168">
        <f>-0.017/(C7*C7+C22*C22)*(C21*C22+C6*C7)</f>
        <v>0.00043942494275218437</v>
      </c>
      <c r="D50" s="168">
        <f>-0.017/(D7*D7+D22*D22)*(D21*D22+D6*D7)</f>
        <v>0.00040331206126355246</v>
      </c>
      <c r="E50" s="168">
        <f>-0.017/(E7*E7+E22*E22)*(E21*E22+E6*E7)</f>
        <v>0.00018798107626360883</v>
      </c>
      <c r="F50" s="168">
        <f>-0.017/(F7*F7+F22*F22)*(F21*F22+F6*F7)</f>
        <v>0.0006748067124004031</v>
      </c>
      <c r="G50" s="168">
        <f>(B50*B$4+C50*C$4+D50*D$4+E50*E$4+F50*F$4)/SUM(B$4:F$4)</f>
        <v>0.00042064458292640356</v>
      </c>
    </row>
    <row r="51" spans="1:7" ht="12.75">
      <c r="A51" s="168" t="s">
        <v>153</v>
      </c>
      <c r="B51" s="168">
        <f>-0.017/(B7*B7+B22*B22)*(B21*B7-B6*B22)</f>
        <v>0.0018025214803595781</v>
      </c>
      <c r="C51" s="168">
        <f>-0.017/(C7*C7+C22*C22)*(C21*C7-C6*C22)</f>
        <v>0.0018174643948874088</v>
      </c>
      <c r="D51" s="168">
        <f>-0.017/(D7*D7+D22*D22)*(D21*D7-D6*D22)</f>
        <v>0.0018381064498429935</v>
      </c>
      <c r="E51" s="168">
        <f>-0.017/(E7*E7+E22*E22)*(E21*E7-E6*E22)</f>
        <v>0.0018290340221685103</v>
      </c>
      <c r="F51" s="168">
        <f>-0.017/(F7*F7+F22*F22)*(F21*F7-F6*F22)</f>
        <v>0.0020922445804899274</v>
      </c>
      <c r="G51" s="168">
        <f>(B51*B$4+C51*C$4+D51*D$4+E51*E$4+F51*F$4)/SUM(B$4:F$4)</f>
        <v>0.0018597968219829827</v>
      </c>
    </row>
    <row r="58" ht="12.75">
      <c r="A58" s="168" t="s">
        <v>155</v>
      </c>
    </row>
    <row r="60" spans="2:6" ht="12.75">
      <c r="B60" s="168" t="s">
        <v>84</v>
      </c>
      <c r="C60" s="168" t="s">
        <v>85</v>
      </c>
      <c r="D60" s="168" t="s">
        <v>86</v>
      </c>
      <c r="E60" s="168" t="s">
        <v>87</v>
      </c>
      <c r="F60" s="168" t="s">
        <v>88</v>
      </c>
    </row>
    <row r="61" spans="1:6" ht="12.75">
      <c r="A61" s="168" t="s">
        <v>157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160</v>
      </c>
      <c r="B62" s="168">
        <f>B7+(2/0.017)*(B8*B50-B23*B51)</f>
        <v>10000.103728856251</v>
      </c>
      <c r="C62" s="168">
        <f>C7+(2/0.017)*(C8*C50-C23*C51)</f>
        <v>10000.061278621131</v>
      </c>
      <c r="D62" s="168">
        <f>D7+(2/0.017)*(D8*D50-D23*D51)</f>
        <v>10000.002311042752</v>
      </c>
      <c r="E62" s="168">
        <f>E7+(2/0.017)*(E8*E50-E23*E51)</f>
        <v>9999.988952663789</v>
      </c>
      <c r="F62" s="168">
        <f>F7+(2/0.017)*(F8*F50-F23*F51)</f>
        <v>9997.310619272206</v>
      </c>
    </row>
    <row r="63" spans="1:6" ht="12.75">
      <c r="A63" s="168" t="s">
        <v>161</v>
      </c>
      <c r="B63" s="168">
        <f>B8+(3/0.017)*(B9*B50-B24*B51)</f>
        <v>-0.3483972584581515</v>
      </c>
      <c r="C63" s="168">
        <f>C8+(3/0.017)*(C9*C50-C24*C51)</f>
        <v>-0.5806173905134091</v>
      </c>
      <c r="D63" s="168">
        <f>D8+(3/0.017)*(D9*D50-D24*D51)</f>
        <v>-1.6473794459469526</v>
      </c>
      <c r="E63" s="168">
        <f>E8+(3/0.017)*(E9*E50-E24*E51)</f>
        <v>-3.297259084435778</v>
      </c>
      <c r="F63" s="168">
        <f>F8+(3/0.017)*(F9*F50-F24*F51)</f>
        <v>-8.042876258534191</v>
      </c>
    </row>
    <row r="64" spans="1:6" ht="12.75">
      <c r="A64" s="168" t="s">
        <v>162</v>
      </c>
      <c r="B64" s="168">
        <f>B9+(4/0.017)*(B10*B50-B25*B51)</f>
        <v>0.3139127023383115</v>
      </c>
      <c r="C64" s="168">
        <f>C9+(4/0.017)*(C10*C50-C25*C51)</f>
        <v>0.5305171834558715</v>
      </c>
      <c r="D64" s="168">
        <f>D9+(4/0.017)*(D10*D50-D25*D51)</f>
        <v>0.7608164272445401</v>
      </c>
      <c r="E64" s="168">
        <f>E9+(4/0.017)*(E10*E50-E25*E51)</f>
        <v>0.48448160565886567</v>
      </c>
      <c r="F64" s="168">
        <f>F9+(4/0.017)*(F10*F50-F25*F51)</f>
        <v>2.0804618836769615</v>
      </c>
    </row>
    <row r="65" spans="1:6" ht="12.75">
      <c r="A65" s="168" t="s">
        <v>163</v>
      </c>
      <c r="B65" s="168">
        <f>B10+(5/0.017)*(B11*B50-B26*B51)</f>
        <v>0.6281992782543925</v>
      </c>
      <c r="C65" s="168">
        <f>C10+(5/0.017)*(C11*C50-C26*C51)</f>
        <v>0.2475497399493639</v>
      </c>
      <c r="D65" s="168">
        <f>D10+(5/0.017)*(D11*D50-D26*D51)</f>
        <v>0.7101112215757179</v>
      </c>
      <c r="E65" s="168">
        <f>E10+(5/0.017)*(E11*E50-E26*E51)</f>
        <v>0.934666229890319</v>
      </c>
      <c r="F65" s="168">
        <f>F10+(5/0.017)*(F11*F50-F26*F51)</f>
        <v>0.13024527562400867</v>
      </c>
    </row>
    <row r="66" spans="1:6" ht="12.75">
      <c r="A66" s="168" t="s">
        <v>164</v>
      </c>
      <c r="B66" s="168">
        <f>B11+(6/0.017)*(B12*B50-B27*B51)</f>
        <v>2.942292977541361</v>
      </c>
      <c r="C66" s="168">
        <f>C11+(6/0.017)*(C12*C50-C27*C51)</f>
        <v>3.87093142374513</v>
      </c>
      <c r="D66" s="168">
        <f>D11+(6/0.017)*(D12*D50-D27*D51)</f>
        <v>3.9613326726214493</v>
      </c>
      <c r="E66" s="168">
        <f>E11+(6/0.017)*(E12*E50-E27*E51)</f>
        <v>4.2159634038081135</v>
      </c>
      <c r="F66" s="168">
        <f>F11+(6/0.017)*(F12*F50-F27*F51)</f>
        <v>13.767762787956096</v>
      </c>
    </row>
    <row r="67" spans="1:6" ht="12.75">
      <c r="A67" s="168" t="s">
        <v>165</v>
      </c>
      <c r="B67" s="168">
        <f>B12+(7/0.017)*(B13*B50-B28*B51)</f>
        <v>0.10689174815199662</v>
      </c>
      <c r="C67" s="168">
        <f>C12+(7/0.017)*(C13*C50-C28*C51)</f>
        <v>0.05039261223074623</v>
      </c>
      <c r="D67" s="168">
        <f>D12+(7/0.017)*(D13*D50-D28*D51)</f>
        <v>0.30066665007677473</v>
      </c>
      <c r="E67" s="168">
        <f>E12+(7/0.017)*(E13*E50-E28*E51)</f>
        <v>0.06522966867079265</v>
      </c>
      <c r="F67" s="168">
        <f>F12+(7/0.017)*(F13*F50-F28*F51)</f>
        <v>-0.05153821141239301</v>
      </c>
    </row>
    <row r="68" spans="1:6" ht="12.75">
      <c r="A68" s="168" t="s">
        <v>166</v>
      </c>
      <c r="B68" s="168">
        <f>B13+(8/0.017)*(B14*B50-B29*B51)</f>
        <v>-0.24297910342428547</v>
      </c>
      <c r="C68" s="168">
        <f>C13+(8/0.017)*(C14*C50-C29*C51)</f>
        <v>-0.044186169665341765</v>
      </c>
      <c r="D68" s="168">
        <f>D13+(8/0.017)*(D14*D50-D29*D51)</f>
        <v>0.09283849855371126</v>
      </c>
      <c r="E68" s="168">
        <f>E13+(8/0.017)*(E14*E50-E29*E51)</f>
        <v>-0.039955997450387325</v>
      </c>
      <c r="F68" s="168">
        <f>F13+(8/0.017)*(F14*F50-F29*F51)</f>
        <v>-0.1314871850587669</v>
      </c>
    </row>
    <row r="69" spans="1:6" ht="12.75">
      <c r="A69" s="168" t="s">
        <v>167</v>
      </c>
      <c r="B69" s="168">
        <f>B14+(9/0.017)*(B15*B50-B30*B51)</f>
        <v>0.040361566399657656</v>
      </c>
      <c r="C69" s="168">
        <f>C14+(9/0.017)*(C15*C50-C30*C51)</f>
        <v>0.1316613062261155</v>
      </c>
      <c r="D69" s="168">
        <f>D14+(9/0.017)*(D15*D50-D30*D51)</f>
        <v>0.13282704637130738</v>
      </c>
      <c r="E69" s="168">
        <f>E14+(9/0.017)*(E15*E50-E30*E51)</f>
        <v>0.15106279670765696</v>
      </c>
      <c r="F69" s="168">
        <f>F14+(9/0.017)*(F15*F50-F30*F51)</f>
        <v>-0.005908151644630322</v>
      </c>
    </row>
    <row r="70" spans="1:6" ht="12.75">
      <c r="A70" s="168" t="s">
        <v>168</v>
      </c>
      <c r="B70" s="168">
        <f>B15+(10/0.017)*(B16*B50-B31*B51)</f>
        <v>-0.3729742531468525</v>
      </c>
      <c r="C70" s="168">
        <f>C15+(10/0.017)*(C16*C50-C31*C51)</f>
        <v>-0.025015694318017367</v>
      </c>
      <c r="D70" s="168">
        <f>D15+(10/0.017)*(D16*D50-D31*D51)</f>
        <v>-0.020998634648654292</v>
      </c>
      <c r="E70" s="168">
        <f>E15+(10/0.017)*(E16*E50-E31*E51)</f>
        <v>0.05344244057015368</v>
      </c>
      <c r="F70" s="168">
        <f>F15+(10/0.017)*(F16*F50-F31*F51)</f>
        <v>-0.332396634601081</v>
      </c>
    </row>
    <row r="71" spans="1:6" ht="12.75">
      <c r="A71" s="168" t="s">
        <v>169</v>
      </c>
      <c r="B71" s="168">
        <f>B16+(11/0.017)*(B17*B50-B32*B51)</f>
        <v>0.09824960628464666</v>
      </c>
      <c r="C71" s="168">
        <f>C16+(11/0.017)*(C17*C50-C32*C51)</f>
        <v>0.10711712458831671</v>
      </c>
      <c r="D71" s="168">
        <f>D16+(11/0.017)*(D17*D50-D32*D51)</f>
        <v>0.1151562089059408</v>
      </c>
      <c r="E71" s="168">
        <f>E16+(11/0.017)*(E17*E50-E32*E51)</f>
        <v>0.0488236471604271</v>
      </c>
      <c r="F71" s="168">
        <f>F16+(11/0.017)*(F17*F50-F32*F51)</f>
        <v>0.08410355735277948</v>
      </c>
    </row>
    <row r="72" spans="1:6" ht="12.75">
      <c r="A72" s="168" t="s">
        <v>170</v>
      </c>
      <c r="B72" s="168">
        <f>B17+(12/0.017)*(B18*B50-B33*B51)</f>
        <v>-0.0589566511237313</v>
      </c>
      <c r="C72" s="168">
        <f>C17+(12/0.017)*(C18*C50-C33*C51)</f>
        <v>-0.0698252920198068</v>
      </c>
      <c r="D72" s="168">
        <f>D17+(12/0.017)*(D18*D50-D33*D51)</f>
        <v>-0.08510184484335974</v>
      </c>
      <c r="E72" s="168">
        <f>E17+(12/0.017)*(E18*E50-E33*E51)</f>
        <v>-0.06750592587720547</v>
      </c>
      <c r="F72" s="168">
        <f>F17+(12/0.017)*(F18*F50-F33*F51)</f>
        <v>-0.08229642397976697</v>
      </c>
    </row>
    <row r="73" spans="1:6" ht="12.75">
      <c r="A73" s="168" t="s">
        <v>171</v>
      </c>
      <c r="B73" s="168">
        <f>B18+(13/0.017)*(B19*B50-B34*B51)</f>
        <v>-0.03471372539405684</v>
      </c>
      <c r="C73" s="168">
        <f>C18+(13/0.017)*(C19*C50-C34*C51)</f>
        <v>-0.03726451077495542</v>
      </c>
      <c r="D73" s="168">
        <f>D18+(13/0.017)*(D19*D50-D34*D51)</f>
        <v>-0.03932096202374666</v>
      </c>
      <c r="E73" s="168">
        <f>E18+(13/0.017)*(E19*E50-E34*E51)</f>
        <v>-0.03726099579614903</v>
      </c>
      <c r="F73" s="168">
        <f>F18+(13/0.017)*(F19*F50-F34*F51)</f>
        <v>-0.00719958160157555</v>
      </c>
    </row>
    <row r="74" spans="1:6" ht="12.75">
      <c r="A74" s="168" t="s">
        <v>172</v>
      </c>
      <c r="B74" s="168">
        <f>B19+(14/0.017)*(B20*B50-B35*B51)</f>
        <v>-0.18628791895923094</v>
      </c>
      <c r="C74" s="168">
        <f>C19+(14/0.017)*(C20*C50-C35*C51)</f>
        <v>-0.18952873810660603</v>
      </c>
      <c r="D74" s="168">
        <f>D19+(14/0.017)*(D20*D50-D35*D51)</f>
        <v>-0.1874026204496734</v>
      </c>
      <c r="E74" s="168">
        <f>E19+(14/0.017)*(E20*E50-E35*E51)</f>
        <v>-0.18735178337477357</v>
      </c>
      <c r="F74" s="168">
        <f>F19+(14/0.017)*(F20*F50-F35*F51)</f>
        <v>-0.14137762010843433</v>
      </c>
    </row>
    <row r="75" spans="1:6" ht="12.75">
      <c r="A75" s="168" t="s">
        <v>173</v>
      </c>
      <c r="B75" s="169">
        <f>B20</f>
        <v>-0.0009683619</v>
      </c>
      <c r="C75" s="169">
        <f>C20</f>
        <v>-0.00408701</v>
      </c>
      <c r="D75" s="169">
        <f>D20</f>
        <v>-0.00205093</v>
      </c>
      <c r="E75" s="169">
        <f>E20</f>
        <v>-0.001557225</v>
      </c>
      <c r="F75" s="169">
        <f>F20</f>
        <v>-0.001892523</v>
      </c>
    </row>
    <row r="78" ht="12.75">
      <c r="A78" s="168" t="s">
        <v>155</v>
      </c>
    </row>
    <row r="80" spans="2:6" ht="12.75">
      <c r="B80" s="168" t="s">
        <v>84</v>
      </c>
      <c r="C80" s="168" t="s">
        <v>85</v>
      </c>
      <c r="D80" s="168" t="s">
        <v>86</v>
      </c>
      <c r="E80" s="168" t="s">
        <v>87</v>
      </c>
      <c r="F80" s="168" t="s">
        <v>88</v>
      </c>
    </row>
    <row r="81" spans="1:6" ht="12.75">
      <c r="A81" s="168" t="s">
        <v>174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175</v>
      </c>
      <c r="B82" s="168">
        <f>B22+(2/0.017)*(B8*B51+B23*B50)</f>
        <v>67.55982796370198</v>
      </c>
      <c r="C82" s="168">
        <f>C22+(2/0.017)*(C8*C51+C23*C50)</f>
        <v>21.04720611698716</v>
      </c>
      <c r="D82" s="168">
        <f>D22+(2/0.017)*(D8*D51+D23*D50)</f>
        <v>-13.803788156783876</v>
      </c>
      <c r="E82" s="168">
        <f>E22+(2/0.017)*(E8*E51+E23*E50)</f>
        <v>-19.82814978678554</v>
      </c>
      <c r="F82" s="168">
        <f>F22+(2/0.017)*(F8*F51+F23*F50)</f>
        <v>-52.725853598379885</v>
      </c>
    </row>
    <row r="83" spans="1:6" ht="12.75">
      <c r="A83" s="168" t="s">
        <v>176</v>
      </c>
      <c r="B83" s="168">
        <f>B23+(3/0.017)*(B9*B51+B24*B50)</f>
        <v>-0.8855556243946429</v>
      </c>
      <c r="C83" s="168">
        <f>C23+(3/0.017)*(C9*C51+C24*C50)</f>
        <v>-0.5470077750204884</v>
      </c>
      <c r="D83" s="168">
        <f>D23+(3/0.017)*(D9*D51+D24*D50)</f>
        <v>-0.22341392511680094</v>
      </c>
      <c r="E83" s="168">
        <f>E23+(3/0.017)*(E9*E51+E24*E50)</f>
        <v>-0.39286766973994497</v>
      </c>
      <c r="F83" s="168">
        <f>F23+(3/0.017)*(F9*F51+F24*F50)</f>
        <v>8.133062248798238</v>
      </c>
    </row>
    <row r="84" spans="1:6" ht="12.75">
      <c r="A84" s="168" t="s">
        <v>177</v>
      </c>
      <c r="B84" s="168">
        <f>B24+(4/0.017)*(B10*B51+B25*B50)</f>
        <v>-0.4720659346976358</v>
      </c>
      <c r="C84" s="168">
        <f>C24+(4/0.017)*(C10*C51+C25*C50)</f>
        <v>-0.47792923875462434</v>
      </c>
      <c r="D84" s="168">
        <f>D24+(4/0.017)*(D10*D51+D25*D50)</f>
        <v>0.8201077039511223</v>
      </c>
      <c r="E84" s="168">
        <f>E24+(4/0.017)*(E10*E51+E25*E50)</f>
        <v>1.4784207546140515</v>
      </c>
      <c r="F84" s="168">
        <f>F24+(4/0.017)*(F10*F51+F25*F50)</f>
        <v>-0.05563999686446497</v>
      </c>
    </row>
    <row r="85" spans="1:6" ht="12.75">
      <c r="A85" s="168" t="s">
        <v>178</v>
      </c>
      <c r="B85" s="168">
        <f>B25+(5/0.017)*(B11*B51+B26*B50)</f>
        <v>-0.2893925351229809</v>
      </c>
      <c r="C85" s="168">
        <f>C25+(5/0.017)*(C11*C51+C26*C50)</f>
        <v>0.2747185832892145</v>
      </c>
      <c r="D85" s="168">
        <f>D25+(5/0.017)*(D11*D51+D26*D50)</f>
        <v>0.5162692523364714</v>
      </c>
      <c r="E85" s="168">
        <f>E25+(5/0.017)*(E11*E51+E26*E50)</f>
        <v>-0.15300083756984328</v>
      </c>
      <c r="F85" s="168">
        <f>F25+(5/0.017)*(F11*F51+F26*F50)</f>
        <v>-0.5866435746572218</v>
      </c>
    </row>
    <row r="86" spans="1:6" ht="12.75">
      <c r="A86" s="168" t="s">
        <v>179</v>
      </c>
      <c r="B86" s="168">
        <f>B26+(6/0.017)*(B12*B51+B27*B50)</f>
        <v>1.1443481702754972</v>
      </c>
      <c r="C86" s="168">
        <f>C26+(6/0.017)*(C12*C51+C27*C50)</f>
        <v>0.45436738919041586</v>
      </c>
      <c r="D86" s="168">
        <f>D26+(6/0.017)*(D12*D51+D27*D50)</f>
        <v>0.09696814481911095</v>
      </c>
      <c r="E86" s="168">
        <f>E26+(6/0.017)*(E12*E51+E27*E50)</f>
        <v>0.15160963669922745</v>
      </c>
      <c r="F86" s="168">
        <f>F26+(6/0.017)*(F12*F51+F27*F50)</f>
        <v>1.2133559935727334</v>
      </c>
    </row>
    <row r="87" spans="1:6" ht="12.75">
      <c r="A87" s="168" t="s">
        <v>180</v>
      </c>
      <c r="B87" s="168">
        <f>B27+(7/0.017)*(B13*B51+B28*B50)</f>
        <v>-0.23090685093579597</v>
      </c>
      <c r="C87" s="168">
        <f>C27+(7/0.017)*(C13*C51+C28*C50)</f>
        <v>-0.36719640798582587</v>
      </c>
      <c r="D87" s="168">
        <f>D27+(7/0.017)*(D13*D51+D28*D50)</f>
        <v>-0.19243772547623011</v>
      </c>
      <c r="E87" s="168">
        <f>E27+(7/0.017)*(E13*E51+E28*E50)</f>
        <v>-0.0636417195822486</v>
      </c>
      <c r="F87" s="168">
        <f>F27+(7/0.017)*(F13*F51+F28*F50)</f>
        <v>0.5304895564228429</v>
      </c>
    </row>
    <row r="88" spans="1:6" ht="12.75">
      <c r="A88" s="168" t="s">
        <v>181</v>
      </c>
      <c r="B88" s="168">
        <f>B28+(8/0.017)*(B14*B51+B29*B50)</f>
        <v>0.1771736459284987</v>
      </c>
      <c r="C88" s="168">
        <f>C28+(8/0.017)*(C14*C51+C29*C50)</f>
        <v>0.025394551105559937</v>
      </c>
      <c r="D88" s="168">
        <f>D28+(8/0.017)*(D14*D51+D29*D50)</f>
        <v>0.11545263261418942</v>
      </c>
      <c r="E88" s="168">
        <f>E28+(8/0.017)*(E14*E51+E29*E50)</f>
        <v>0.20096180124980856</v>
      </c>
      <c r="F88" s="168">
        <f>F28+(8/0.017)*(F14*F51+F29*F50)</f>
        <v>0.1943097457419938</v>
      </c>
    </row>
    <row r="89" spans="1:6" ht="12.75">
      <c r="A89" s="168" t="s">
        <v>182</v>
      </c>
      <c r="B89" s="168">
        <f>B29+(9/0.017)*(B15*B51+B30*B50)</f>
        <v>-0.13137602062648288</v>
      </c>
      <c r="C89" s="168">
        <f>C29+(9/0.017)*(C15*C51+C30*C50)</f>
        <v>-0.10725875722867939</v>
      </c>
      <c r="D89" s="168">
        <f>D29+(9/0.017)*(D15*D51+D30*D50)</f>
        <v>-0.07398189095733167</v>
      </c>
      <c r="E89" s="168">
        <f>E29+(9/0.017)*(E15*E51+E30*E50)</f>
        <v>-0.059722153023713226</v>
      </c>
      <c r="F89" s="168">
        <f>F29+(9/0.017)*(F15*F51+F30*F50)</f>
        <v>0.10697882465213354</v>
      </c>
    </row>
    <row r="90" spans="1:6" ht="12.75">
      <c r="A90" s="168" t="s">
        <v>183</v>
      </c>
      <c r="B90" s="168">
        <f>B30+(10/0.017)*(B16*B51+B31*B50)</f>
        <v>0.03822811338055826</v>
      </c>
      <c r="C90" s="168">
        <f>C30+(10/0.017)*(C16*C51+C31*C50)</f>
        <v>0.06184009746175244</v>
      </c>
      <c r="D90" s="168">
        <f>D30+(10/0.017)*(D16*D51+D31*D50)</f>
        <v>0.03009147742216381</v>
      </c>
      <c r="E90" s="168">
        <f>E30+(10/0.017)*(E16*E51+E31*E50)</f>
        <v>0.061391286067245004</v>
      </c>
      <c r="F90" s="168">
        <f>F30+(10/0.017)*(F16*F51+F31*F50)</f>
        <v>0.06535124423557456</v>
      </c>
    </row>
    <row r="91" spans="1:6" ht="12.75">
      <c r="A91" s="168" t="s">
        <v>184</v>
      </c>
      <c r="B91" s="168">
        <f>B31+(11/0.017)*(B17*B51+B32*B50)</f>
        <v>0.07979174512056955</v>
      </c>
      <c r="C91" s="168">
        <f>C31+(11/0.017)*(C17*C51+C32*C50)</f>
        <v>0.06159398220315958</v>
      </c>
      <c r="D91" s="168">
        <f>D31+(11/0.017)*(D17*D51+D32*D50)</f>
        <v>0.0928789847984195</v>
      </c>
      <c r="E91" s="168">
        <f>E31+(11/0.017)*(E17*E51+E32*E50)</f>
        <v>0.12101318635775356</v>
      </c>
      <c r="F91" s="168">
        <f>F31+(11/0.017)*(F17*F51+F32*F50)</f>
        <v>0.17527378031089094</v>
      </c>
    </row>
    <row r="92" spans="1:6" ht="12.75">
      <c r="A92" s="168" t="s">
        <v>185</v>
      </c>
      <c r="B92" s="168">
        <f>B32+(12/0.017)*(B18*B51+B33*B50)</f>
        <v>0.04364022367609868</v>
      </c>
      <c r="C92" s="168">
        <f>C32+(12/0.017)*(C18*C51+C33*C50)</f>
        <v>0.02258121376892068</v>
      </c>
      <c r="D92" s="168">
        <f>D32+(12/0.017)*(D18*D51+D33*D50)</f>
        <v>0.039116929379264316</v>
      </c>
      <c r="E92" s="168">
        <f>E32+(12/0.017)*(E18*E51+E33*E50)</f>
        <v>0.018075871989443004</v>
      </c>
      <c r="F92" s="168">
        <f>F32+(12/0.017)*(F18*F51+F33*F50)</f>
        <v>0.025082553868750163</v>
      </c>
    </row>
    <row r="93" spans="1:6" ht="12.75">
      <c r="A93" s="168" t="s">
        <v>186</v>
      </c>
      <c r="B93" s="168">
        <f>B33+(13/0.017)*(B19*B51+B34*B50)</f>
        <v>-0.09642310309712046</v>
      </c>
      <c r="C93" s="168">
        <f>C33+(13/0.017)*(C19*C51+C34*C50)</f>
        <v>-0.10505459728611716</v>
      </c>
      <c r="D93" s="168">
        <f>D33+(13/0.017)*(D19*D51+D34*D50)</f>
        <v>-0.09973133249676713</v>
      </c>
      <c r="E93" s="168">
        <f>E33+(13/0.017)*(E19*E51+E34*E50)</f>
        <v>-0.08838395125953427</v>
      </c>
      <c r="F93" s="168">
        <f>F33+(13/0.017)*(F19*F51+F34*F50)</f>
        <v>-0.06700242174904025</v>
      </c>
    </row>
    <row r="94" spans="1:6" ht="12.75">
      <c r="A94" s="168" t="s">
        <v>187</v>
      </c>
      <c r="B94" s="168">
        <f>B34+(14/0.017)*(B20*B51+B35*B50)</f>
        <v>-0.005931548901532983</v>
      </c>
      <c r="C94" s="168">
        <f>C34+(14/0.017)*(C20*C51+C35*C50)</f>
        <v>0.0018956752515641656</v>
      </c>
      <c r="D94" s="168">
        <f>D34+(14/0.017)*(D20*D51+D35*D50)</f>
        <v>0.004588444642015459</v>
      </c>
      <c r="E94" s="168">
        <f>E34+(14/0.017)*(E20*E51+E35*E50)</f>
        <v>0.006713330993946038</v>
      </c>
      <c r="F94" s="168">
        <f>F34+(14/0.017)*(F20*F51+F35*F50)</f>
        <v>-0.027665571594156793</v>
      </c>
    </row>
    <row r="95" spans="1:6" ht="12.75">
      <c r="A95" s="168" t="s">
        <v>188</v>
      </c>
      <c r="B95" s="169">
        <f>B35</f>
        <v>-0.002904158</v>
      </c>
      <c r="C95" s="169">
        <f>C35</f>
        <v>0.001119726</v>
      </c>
      <c r="D95" s="169">
        <f>D35</f>
        <v>0.001890639</v>
      </c>
      <c r="E95" s="169">
        <f>E35</f>
        <v>-0.0009427883</v>
      </c>
      <c r="F95" s="169">
        <f>F35</f>
        <v>0.00673136</v>
      </c>
    </row>
    <row r="98" ht="12.75">
      <c r="A98" s="168" t="s">
        <v>156</v>
      </c>
    </row>
    <row r="100" spans="2:11" ht="12.75">
      <c r="B100" s="168" t="s">
        <v>84</v>
      </c>
      <c r="C100" s="168" t="s">
        <v>85</v>
      </c>
      <c r="D100" s="168" t="s">
        <v>86</v>
      </c>
      <c r="E100" s="168" t="s">
        <v>87</v>
      </c>
      <c r="F100" s="168" t="s">
        <v>88</v>
      </c>
      <c r="G100" s="168" t="s">
        <v>158</v>
      </c>
      <c r="H100" s="168" t="s">
        <v>159</v>
      </c>
      <c r="I100" s="168" t="s">
        <v>154</v>
      </c>
      <c r="K100" s="168" t="s">
        <v>189</v>
      </c>
    </row>
    <row r="101" spans="1:9" ht="12.75">
      <c r="A101" s="168" t="s">
        <v>157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160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10000.000000000002</v>
      </c>
    </row>
    <row r="103" spans="1:11" ht="12.75">
      <c r="A103" s="168" t="s">
        <v>161</v>
      </c>
      <c r="B103" s="168">
        <f>B63*10000/B62</f>
        <v>-0.3483936446107235</v>
      </c>
      <c r="C103" s="168">
        <f>C63*10000/C62</f>
        <v>-0.580613832591902</v>
      </c>
      <c r="D103" s="168">
        <f>D63*10000/D62</f>
        <v>-1.6473790652306077</v>
      </c>
      <c r="E103" s="168">
        <f>E63*10000/E62</f>
        <v>-3.29726272703277</v>
      </c>
      <c r="F103" s="168">
        <f>F63*10000/F62</f>
        <v>-8.04503987605389</v>
      </c>
      <c r="G103" s="168">
        <f>AVERAGE(C103:E103)</f>
        <v>-1.84175187495176</v>
      </c>
      <c r="H103" s="168">
        <f>STDEV(C103:E103)</f>
        <v>1.3687150528089727</v>
      </c>
      <c r="I103" s="168">
        <f>(B103*B4+C103*C4+D103*D4+E103*E4+F103*F4)/SUM(B4:F4)</f>
        <v>-2.4554619068049566</v>
      </c>
      <c r="K103" s="168">
        <f>(LN(H103)+LN(H123))/2-LN(K114*K115^3)</f>
        <v>-4.632139439132365</v>
      </c>
    </row>
    <row r="104" spans="1:11" ht="12.75">
      <c r="A104" s="168" t="s">
        <v>162</v>
      </c>
      <c r="B104" s="168">
        <f>B64*10000/B62</f>
        <v>0.3139094461915295</v>
      </c>
      <c r="C104" s="168">
        <f>C64*10000/C62</f>
        <v>0.5305139325396439</v>
      </c>
      <c r="D104" s="168">
        <f>D64*10000/D62</f>
        <v>0.7608162514166518</v>
      </c>
      <c r="E104" s="168">
        <f>E64*10000/E62</f>
        <v>0.4844821408825755</v>
      </c>
      <c r="F104" s="168">
        <f>F64*10000/F62</f>
        <v>2.0810215496019238</v>
      </c>
      <c r="G104" s="168">
        <f>AVERAGE(C104:E104)</f>
        <v>0.591937441612957</v>
      </c>
      <c r="H104" s="168">
        <f>STDEV(C104:E104)</f>
        <v>0.14805327001226398</v>
      </c>
      <c r="I104" s="168">
        <f>(B104*B4+C104*C4+D104*D4+E104*E4+F104*F4)/SUM(B4:F4)</f>
        <v>0.7508879008900384</v>
      </c>
      <c r="K104" s="168">
        <f>(LN(H104)+LN(H124))/2-LN(K114*K115^4)</f>
        <v>-4.244607495029815</v>
      </c>
    </row>
    <row r="105" spans="1:11" ht="12.75">
      <c r="A105" s="168" t="s">
        <v>163</v>
      </c>
      <c r="B105" s="168">
        <f>B65*10000/B62</f>
        <v>0.6281927620827208</v>
      </c>
      <c r="C105" s="168">
        <f>C65*10000/C62</f>
        <v>0.24754822300798696</v>
      </c>
      <c r="D105" s="168">
        <f>D65*10000/D62</f>
        <v>0.7101110574660167</v>
      </c>
      <c r="E105" s="168">
        <f>E65*10000/E62</f>
        <v>0.9346672624486683</v>
      </c>
      <c r="F105" s="168">
        <f>F65*10000/F62</f>
        <v>0.13028031296029732</v>
      </c>
      <c r="G105" s="168">
        <f>AVERAGE(C105:E105)</f>
        <v>0.6307755143075573</v>
      </c>
      <c r="H105" s="168">
        <f>STDEV(C105:E105)</f>
        <v>0.3503622980525401</v>
      </c>
      <c r="I105" s="168">
        <f>(B105*B4+C105*C4+D105*D4+E105*E4+F105*F4)/SUM(B4:F4)</f>
        <v>0.5634597941315806</v>
      </c>
      <c r="K105" s="168">
        <f>(LN(H105)+LN(H125))/2-LN(K114*K115^5)</f>
        <v>-3.761309805452339</v>
      </c>
    </row>
    <row r="106" spans="1:11" ht="12.75">
      <c r="A106" s="168" t="s">
        <v>164</v>
      </c>
      <c r="B106" s="168">
        <f>B66*10000/B62</f>
        <v>2.942262457789407</v>
      </c>
      <c r="C106" s="168">
        <f>C66*10000/C62</f>
        <v>3.8709077033564716</v>
      </c>
      <c r="D106" s="168">
        <f>D66*10000/D62</f>
        <v>3.961331757140745</v>
      </c>
      <c r="E106" s="168">
        <f>E66*10000/E62</f>
        <v>4.215968061329777</v>
      </c>
      <c r="F106" s="168">
        <f>F66*10000/F62</f>
        <v>13.771466459605087</v>
      </c>
      <c r="G106" s="168">
        <f>AVERAGE(C106:E106)</f>
        <v>4.0160691739423315</v>
      </c>
      <c r="H106" s="168">
        <f>STDEV(C106:E106)</f>
        <v>0.17892400973527145</v>
      </c>
      <c r="I106" s="168">
        <f>(B106*B4+C106*C4+D106*D4+E106*E4+F106*F4)/SUM(B4:F4)</f>
        <v>5.165358450608164</v>
      </c>
      <c r="K106" s="168">
        <f>(LN(H106)+LN(H126))/2-LN(K114*K115^6)</f>
        <v>-3.7887925233771917</v>
      </c>
    </row>
    <row r="107" spans="1:11" ht="12.75">
      <c r="A107" s="168" t="s">
        <v>165</v>
      </c>
      <c r="B107" s="168">
        <f>B67*10000/B62</f>
        <v>0.10689063938761986</v>
      </c>
      <c r="C107" s="168">
        <f>C67*10000/C62</f>
        <v>0.050392303433659226</v>
      </c>
      <c r="D107" s="168">
        <f>D67*10000/D62</f>
        <v>0.3006665805914426</v>
      </c>
      <c r="E107" s="168">
        <f>E67*10000/E62</f>
        <v>0.06522974073228033</v>
      </c>
      <c r="F107" s="168">
        <f>F67*10000/F62</f>
        <v>-0.051552075728287156</v>
      </c>
      <c r="G107" s="168">
        <f>AVERAGE(C107:E107)</f>
        <v>0.1387628749191274</v>
      </c>
      <c r="H107" s="168">
        <f>STDEV(C107:E107)</f>
        <v>0.14040884879244037</v>
      </c>
      <c r="I107" s="168">
        <f>(B107*B4+C107*C4+D107*D4+E107*E4+F107*F4)/SUM(B4:F4)</f>
        <v>0.10870951855328731</v>
      </c>
      <c r="K107" s="168">
        <f>(LN(H107)+LN(H127))/2-LN(K114*K115^7)</f>
        <v>-3.4356684676163396</v>
      </c>
    </row>
    <row r="108" spans="1:9" ht="12.75">
      <c r="A108" s="168" t="s">
        <v>166</v>
      </c>
      <c r="B108" s="168">
        <f>B68*10000/B62</f>
        <v>-0.24297658305597983</v>
      </c>
      <c r="C108" s="168">
        <f>C68*10000/C62</f>
        <v>-0.04418589890024596</v>
      </c>
      <c r="D108" s="168">
        <f>D68*10000/D62</f>
        <v>0.0928384770983423</v>
      </c>
      <c r="E108" s="168">
        <f>E68*10000/E62</f>
        <v>-0.03995604159116984</v>
      </c>
      <c r="F108" s="168">
        <f>F68*10000/F62</f>
        <v>-0.13152255648163408</v>
      </c>
      <c r="G108" s="168">
        <f>AVERAGE(C108:E108)</f>
        <v>0.0028988455356421645</v>
      </c>
      <c r="H108" s="168">
        <f>STDEV(C108:E108)</f>
        <v>0.07791871352531092</v>
      </c>
      <c r="I108" s="168">
        <f>(B108*B4+C108*C4+D108*D4+E108*E4+F108*F4)/SUM(B4:F4)</f>
        <v>-0.050577013158803974</v>
      </c>
    </row>
    <row r="109" spans="1:9" ht="12.75">
      <c r="A109" s="168" t="s">
        <v>167</v>
      </c>
      <c r="B109" s="168">
        <f>B69*10000/B62</f>
        <v>0.040361147738088465</v>
      </c>
      <c r="C109" s="168">
        <f>C69*10000/C62</f>
        <v>0.13166049942872926</v>
      </c>
      <c r="D109" s="168">
        <f>D69*10000/D62</f>
        <v>0.13282701567441618</v>
      </c>
      <c r="E109" s="168">
        <f>E69*10000/E62</f>
        <v>0.15106296359199173</v>
      </c>
      <c r="F109" s="168">
        <f>F69*10000/F62</f>
        <v>-0.005909740998985214</v>
      </c>
      <c r="G109" s="168">
        <f>AVERAGE(C109:E109)</f>
        <v>0.13851682623171238</v>
      </c>
      <c r="H109" s="168">
        <f>STDEV(C109:E109)</f>
        <v>0.010880917334265274</v>
      </c>
      <c r="I109" s="168">
        <f>(B109*B4+C109*C4+D109*D4+E109*E4+F109*F4)/SUM(B4:F4)</f>
        <v>0.10503397371909685</v>
      </c>
    </row>
    <row r="110" spans="1:11" ht="12.75">
      <c r="A110" s="168" t="s">
        <v>168</v>
      </c>
      <c r="B110" s="168">
        <f>B70*10000/B62</f>
        <v>-0.3729703843677139</v>
      </c>
      <c r="C110" s="168">
        <f>C70*10000/C62</f>
        <v>-0.025015541026231273</v>
      </c>
      <c r="D110" s="168">
        <f>D70*10000/D62</f>
        <v>-0.02099862979578117</v>
      </c>
      <c r="E110" s="168">
        <f>E70*10000/E62</f>
        <v>0.05344249960987979</v>
      </c>
      <c r="F110" s="168">
        <f>F70*10000/F62</f>
        <v>-0.3324860527593361</v>
      </c>
      <c r="G110" s="168">
        <f>AVERAGE(C110:E110)</f>
        <v>0.002476109595955782</v>
      </c>
      <c r="H110" s="168">
        <f>STDEV(C110:E110)</f>
        <v>0.044183861049560715</v>
      </c>
      <c r="I110" s="168">
        <f>(B110*B4+C110*C4+D110*D4+E110*E4+F110*F4)/SUM(B4:F4)</f>
        <v>-0.0965194499989994</v>
      </c>
      <c r="K110" s="168">
        <f>EXP(AVERAGE(K103:K107))</f>
        <v>0.018826241722412332</v>
      </c>
    </row>
    <row r="111" spans="1:9" ht="12.75">
      <c r="A111" s="168" t="s">
        <v>169</v>
      </c>
      <c r="B111" s="168">
        <f>B71*10000/B62</f>
        <v>0.09824858716328919</v>
      </c>
      <c r="C111" s="168">
        <f>C71*10000/C62</f>
        <v>0.10711646819336958</v>
      </c>
      <c r="D111" s="168">
        <f>D71*10000/D62</f>
        <v>0.11515618229285475</v>
      </c>
      <c r="E111" s="168">
        <f>E71*10000/E62</f>
        <v>0.04882370109761121</v>
      </c>
      <c r="F111" s="168">
        <f>F71*10000/F62</f>
        <v>0.08412618208605999</v>
      </c>
      <c r="G111" s="168">
        <f>AVERAGE(C111:E111)</f>
        <v>0.09036545052794519</v>
      </c>
      <c r="H111" s="168">
        <f>STDEV(C111:E111)</f>
        <v>0.036200096132467</v>
      </c>
      <c r="I111" s="168">
        <f>(B111*B4+C111*C4+D111*D4+E111*E4+F111*F4)/SUM(B4:F4)</f>
        <v>0.09067049325627119</v>
      </c>
    </row>
    <row r="112" spans="1:9" ht="12.75">
      <c r="A112" s="168" t="s">
        <v>170</v>
      </c>
      <c r="B112" s="168">
        <f>B72*10000/B62</f>
        <v>-0.05895603957947583</v>
      </c>
      <c r="C112" s="168">
        <f>C72*10000/C62</f>
        <v>-0.06982486414266727</v>
      </c>
      <c r="D112" s="168">
        <f>D72*10000/D62</f>
        <v>-0.08510182517596412</v>
      </c>
      <c r="E112" s="168">
        <f>E72*10000/E62</f>
        <v>-0.0675060004533538</v>
      </c>
      <c r="F112" s="168">
        <f>F72*10000/F62</f>
        <v>-0.08231856257533995</v>
      </c>
      <c r="G112" s="168">
        <f>AVERAGE(C112:E112)</f>
        <v>-0.07414422992399507</v>
      </c>
      <c r="H112" s="168">
        <f>STDEV(C112:E112)</f>
        <v>0.009560123036963717</v>
      </c>
      <c r="I112" s="168">
        <f>(B112*B4+C112*C4+D112*D4+E112*E4+F112*F4)/SUM(B4:F4)</f>
        <v>-0.07304398543331515</v>
      </c>
    </row>
    <row r="113" spans="1:9" ht="12.75">
      <c r="A113" s="168" t="s">
        <v>171</v>
      </c>
      <c r="B113" s="168">
        <f>B73*10000/B62</f>
        <v>-0.03471336531628875</v>
      </c>
      <c r="C113" s="168">
        <f>C73*10000/C62</f>
        <v>-0.03726428242457098</v>
      </c>
      <c r="D113" s="168">
        <f>D73*10000/D62</f>
        <v>-0.03932095293650633</v>
      </c>
      <c r="E113" s="168">
        <f>E73*10000/E62</f>
        <v>-0.037261036959669314</v>
      </c>
      <c r="F113" s="168">
        <f>F73*10000/F62</f>
        <v>-0.007201518364045461</v>
      </c>
      <c r="G113" s="168">
        <f>AVERAGE(C113:E113)</f>
        <v>-0.03794875744024887</v>
      </c>
      <c r="H113" s="168">
        <f>STDEV(C113:E113)</f>
        <v>0.0011883572666595876</v>
      </c>
      <c r="I113" s="168">
        <f>(B113*B4+C113*C4+D113*D4+E113*E4+F113*F4)/SUM(B4:F4)</f>
        <v>-0.03337054420415585</v>
      </c>
    </row>
    <row r="114" spans="1:11" ht="12.75">
      <c r="A114" s="168" t="s">
        <v>172</v>
      </c>
      <c r="B114" s="168">
        <f>B74*10000/B62</f>
        <v>-0.186285986635998</v>
      </c>
      <c r="C114" s="168">
        <f>C74*10000/C62</f>
        <v>-0.18952757670774933</v>
      </c>
      <c r="D114" s="168">
        <f>D74*10000/D62</f>
        <v>-0.18740257714013664</v>
      </c>
      <c r="E114" s="168">
        <f>E74*10000/E62</f>
        <v>-0.1873519903488163</v>
      </c>
      <c r="F114" s="168">
        <f>F74*10000/F62</f>
        <v>-0.14141565216138746</v>
      </c>
      <c r="G114" s="168">
        <f>AVERAGE(C114:E114)</f>
        <v>-0.18809404806556743</v>
      </c>
      <c r="H114" s="168">
        <f>STDEV(C114:E114)</f>
        <v>0.0012417298546044142</v>
      </c>
      <c r="I114" s="168">
        <f>(B114*B4+C114*C4+D114*D4+E114*E4+F114*F4)/SUM(B4:F4)</f>
        <v>-0.18159198942914787</v>
      </c>
      <c r="J114" s="168" t="s">
        <v>190</v>
      </c>
      <c r="K114" s="168">
        <v>285</v>
      </c>
    </row>
    <row r="115" spans="1:11" ht="12.75">
      <c r="A115" s="168" t="s">
        <v>173</v>
      </c>
      <c r="B115" s="168">
        <f>B75*10000/B62</f>
        <v>-0.0009683518553969591</v>
      </c>
      <c r="C115" s="168">
        <f>C75*10000/C62</f>
        <v>-0.004086984955519735</v>
      </c>
      <c r="D115" s="168">
        <f>D75*10000/D62</f>
        <v>-0.002050929526021418</v>
      </c>
      <c r="E115" s="168">
        <f>E75*10000/E62</f>
        <v>-0.0015572267203207138</v>
      </c>
      <c r="F115" s="168">
        <f>F75*10000/F62</f>
        <v>-0.0018930321084069445</v>
      </c>
      <c r="G115" s="168">
        <f>AVERAGE(C115:E115)</f>
        <v>-0.002565047067287289</v>
      </c>
      <c r="H115" s="168">
        <f>STDEV(C115:E115)</f>
        <v>0.001340953696746187</v>
      </c>
      <c r="I115" s="168">
        <f>(B115*B4+C115*C4+D115*D4+E115*E4+F115*F4)/SUM(B4:F4)</f>
        <v>-0.002244758101907218</v>
      </c>
      <c r="J115" s="168" t="s">
        <v>191</v>
      </c>
      <c r="K115" s="168">
        <v>0.5536</v>
      </c>
    </row>
    <row r="118" ht="12.75">
      <c r="A118" s="168" t="s">
        <v>156</v>
      </c>
    </row>
    <row r="120" spans="2:9" ht="12.75">
      <c r="B120" s="168" t="s">
        <v>84</v>
      </c>
      <c r="C120" s="168" t="s">
        <v>85</v>
      </c>
      <c r="D120" s="168" t="s">
        <v>86</v>
      </c>
      <c r="E120" s="168" t="s">
        <v>87</v>
      </c>
      <c r="F120" s="168" t="s">
        <v>88</v>
      </c>
      <c r="G120" s="168" t="s">
        <v>158</v>
      </c>
      <c r="H120" s="168" t="s">
        <v>159</v>
      </c>
      <c r="I120" s="168" t="s">
        <v>154</v>
      </c>
    </row>
    <row r="121" spans="1:9" ht="12.75">
      <c r="A121" s="168" t="s">
        <v>174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175</v>
      </c>
      <c r="B122" s="168">
        <f>B82*10000/B62</f>
        <v>67.5591271806028</v>
      </c>
      <c r="C122" s="168">
        <f>C82*10000/C62</f>
        <v>21.04707714340054</v>
      </c>
      <c r="D122" s="168">
        <f>D82*10000/D62</f>
        <v>-13.803784966670156</v>
      </c>
      <c r="E122" s="168">
        <f>E82*10000/E62</f>
        <v>-19.828171691633454</v>
      </c>
      <c r="F122" s="168">
        <f>F82*10000/F62</f>
        <v>-52.74003740239719</v>
      </c>
      <c r="G122" s="168">
        <f>AVERAGE(C122:E122)</f>
        <v>-4.194959838301023</v>
      </c>
      <c r="H122" s="168">
        <f>STDEV(C122:E122)</f>
        <v>22.066799316896198</v>
      </c>
      <c r="I122" s="168">
        <f>(B122*B4+C122*C4+D122*D4+E122*E4+F122*F4)/SUM(B4:F4)</f>
        <v>-0.32398258021921394</v>
      </c>
    </row>
    <row r="123" spans="1:9" ht="12.75">
      <c r="A123" s="168" t="s">
        <v>176</v>
      </c>
      <c r="B123" s="168">
        <f>B83*10000/B62</f>
        <v>-0.8855464387227182</v>
      </c>
      <c r="C123" s="168">
        <f>C83*10000/C62</f>
        <v>-0.5470044230528087</v>
      </c>
      <c r="D123" s="168">
        <f>D83*10000/D62</f>
        <v>-0.22341387348489966</v>
      </c>
      <c r="E123" s="168">
        <f>E83*10000/E62</f>
        <v>-0.39286810375454784</v>
      </c>
      <c r="F123" s="168">
        <f>F83*10000/F62</f>
        <v>8.135250127289048</v>
      </c>
      <c r="G123" s="168">
        <f>AVERAGE(C123:E123)</f>
        <v>-0.3877621334307521</v>
      </c>
      <c r="H123" s="168">
        <f>STDEV(C123:E123)</f>
        <v>0.16185568924855837</v>
      </c>
      <c r="I123" s="168">
        <f>(B123*B4+C123*C4+D123*D4+E123*E4+F123*F4)/SUM(B4:F4)</f>
        <v>0.6799188201804903</v>
      </c>
    </row>
    <row r="124" spans="1:9" ht="12.75">
      <c r="A124" s="168" t="s">
        <v>177</v>
      </c>
      <c r="B124" s="168">
        <f>B84*10000/B62</f>
        <v>-0.47206103806247995</v>
      </c>
      <c r="C124" s="168">
        <f>C84*10000/C62</f>
        <v>-0.47792631008809594</v>
      </c>
      <c r="D124" s="168">
        <f>D84*10000/D62</f>
        <v>0.8201075144207696</v>
      </c>
      <c r="E124" s="168">
        <f>E84*10000/E62</f>
        <v>1.4784223878769696</v>
      </c>
      <c r="F124" s="168">
        <f>F84*10000/F62</f>
        <v>-0.05565496460338601</v>
      </c>
      <c r="G124" s="168">
        <f>AVERAGE(C124:E124)</f>
        <v>0.6068678640698811</v>
      </c>
      <c r="H124" s="168">
        <f>STDEV(C124:E124)</f>
        <v>0.9954538755606552</v>
      </c>
      <c r="I124" s="168">
        <f>(B124*B4+C124*C4+D124*D4+E124*E4+F124*F4)/SUM(B4:F4)</f>
        <v>0.3624378180346595</v>
      </c>
    </row>
    <row r="125" spans="1:9" ht="12.75">
      <c r="A125" s="168" t="s">
        <v>178</v>
      </c>
      <c r="B125" s="168">
        <f>B85*10000/B62</f>
        <v>-0.2893895333184507</v>
      </c>
      <c r="C125" s="168">
        <f>C85*10000/C62</f>
        <v>0.274716899861932</v>
      </c>
      <c r="D125" s="168">
        <f>D85*10000/D62</f>
        <v>0.5162691330244675</v>
      </c>
      <c r="E125" s="168">
        <f>E85*10000/E62</f>
        <v>-0.15300100659519933</v>
      </c>
      <c r="F125" s="168">
        <f>F85*10000/F62</f>
        <v>-0.5868013878915856</v>
      </c>
      <c r="G125" s="168">
        <f>AVERAGE(C125:E125)</f>
        <v>0.21266167543040007</v>
      </c>
      <c r="H125" s="168">
        <f>STDEV(C125:E125)</f>
        <v>0.3389229530528552</v>
      </c>
      <c r="I125" s="168">
        <f>(B125*B4+C125*C4+D125*D4+E125*E4+F125*F4)/SUM(B4:F4)</f>
        <v>0.033286597769632394</v>
      </c>
    </row>
    <row r="126" spans="1:9" ht="12.75">
      <c r="A126" s="168" t="s">
        <v>179</v>
      </c>
      <c r="B126" s="168">
        <f>B86*10000/B62</f>
        <v>1.1443363002059386</v>
      </c>
      <c r="C126" s="168">
        <f>C86*10000/C62</f>
        <v>0.45436460490676783</v>
      </c>
      <c r="D126" s="168">
        <f>D86*10000/D62</f>
        <v>0.09696812240936331</v>
      </c>
      <c r="E126" s="168">
        <f>E86*10000/E62</f>
        <v>0.15160980418767542</v>
      </c>
      <c r="F126" s="168">
        <f>F86*10000/F62</f>
        <v>1.2136823989780807</v>
      </c>
      <c r="G126" s="168">
        <f>AVERAGE(C126:E126)</f>
        <v>0.23431417716793554</v>
      </c>
      <c r="H126" s="168">
        <f>STDEV(C126:E126)</f>
        <v>0.192517717127341</v>
      </c>
      <c r="I126" s="168">
        <f>(B126*B4+C126*C4+D126*D4+E126*E4+F126*F4)/SUM(B4:F4)</f>
        <v>0.49666528376378977</v>
      </c>
    </row>
    <row r="127" spans="1:9" ht="12.75">
      <c r="A127" s="168" t="s">
        <v>180</v>
      </c>
      <c r="B127" s="168">
        <f>B87*10000/B62</f>
        <v>-0.2309044557902857</v>
      </c>
      <c r="C127" s="168">
        <f>C87*10000/C62</f>
        <v>-0.3671941578706577</v>
      </c>
      <c r="D127" s="168">
        <f>D87*10000/D62</f>
        <v>-0.19243768100305933</v>
      </c>
      <c r="E127" s="168">
        <f>E87*10000/E62</f>
        <v>-0.0636417898894736</v>
      </c>
      <c r="F127" s="168">
        <f>F87*10000/F62</f>
        <v>0.5306322636411811</v>
      </c>
      <c r="G127" s="168">
        <f>AVERAGE(C127:E127)</f>
        <v>-0.20775787625439687</v>
      </c>
      <c r="H127" s="168">
        <f>STDEV(C127:E127)</f>
        <v>0.15235498453824997</v>
      </c>
      <c r="I127" s="168">
        <f>(B127*B4+C127*C4+D127*D4+E127*E4+F127*F4)/SUM(B4:F4)</f>
        <v>-0.11238417143644179</v>
      </c>
    </row>
    <row r="128" spans="1:9" ht="12.75">
      <c r="A128" s="168" t="s">
        <v>181</v>
      </c>
      <c r="B128" s="168">
        <f>B88*10000/B62</f>
        <v>0.17717180814559683</v>
      </c>
      <c r="C128" s="168">
        <f>C88*10000/C62</f>
        <v>0.025394395492205915</v>
      </c>
      <c r="D128" s="168">
        <f>D88*10000/D62</f>
        <v>0.11545260593259861</v>
      </c>
      <c r="E128" s="168">
        <f>E88*10000/E62</f>
        <v>0.20096202325931223</v>
      </c>
      <c r="F128" s="168">
        <f>F88*10000/F62</f>
        <v>0.19436201708829104</v>
      </c>
      <c r="G128" s="168">
        <f>AVERAGE(C128:E128)</f>
        <v>0.11393634156137226</v>
      </c>
      <c r="H128" s="168">
        <f>STDEV(C128:E128)</f>
        <v>0.08779363458232542</v>
      </c>
      <c r="I128" s="168">
        <f>(B128*B4+C128*C4+D128*D4+E128*E4+F128*F4)/SUM(B4:F4)</f>
        <v>0.13381403381329995</v>
      </c>
    </row>
    <row r="129" spans="1:9" ht="12.75">
      <c r="A129" s="168" t="s">
        <v>182</v>
      </c>
      <c r="B129" s="168">
        <f>B89*10000/B62</f>
        <v>-0.13137465789218253</v>
      </c>
      <c r="C129" s="168">
        <f>C89*10000/C62</f>
        <v>-0.10725809996583227</v>
      </c>
      <c r="D129" s="168">
        <f>D89*10000/D62</f>
        <v>-0.07398187385980433</v>
      </c>
      <c r="E129" s="168">
        <f>E89*10000/E62</f>
        <v>-0.05972221900085648</v>
      </c>
      <c r="F129" s="168">
        <f>F89*10000/F62</f>
        <v>0.10700760307067611</v>
      </c>
      <c r="G129" s="168">
        <f>AVERAGE(C129:E129)</f>
        <v>-0.08032073094216437</v>
      </c>
      <c r="H129" s="168">
        <f>STDEV(C129:E129)</f>
        <v>0.024393663657024275</v>
      </c>
      <c r="I129" s="168">
        <f>(B129*B4+C129*C4+D129*D4+E129*E4+F129*F4)/SUM(B4:F4)</f>
        <v>-0.06264716856613747</v>
      </c>
    </row>
    <row r="130" spans="1:9" ht="12.75">
      <c r="A130" s="168" t="s">
        <v>183</v>
      </c>
      <c r="B130" s="168">
        <f>B90*10000/B62</f>
        <v>0.03822771684882368</v>
      </c>
      <c r="C130" s="168">
        <f>C90*10000/C62</f>
        <v>0.06183971851648426</v>
      </c>
      <c r="D130" s="168">
        <f>D90*10000/D62</f>
        <v>0.030091470467896335</v>
      </c>
      <c r="E130" s="168">
        <f>E90*10000/E62</f>
        <v>0.06139135388833769</v>
      </c>
      <c r="F130" s="168">
        <f>F90*10000/F62</f>
        <v>0.06536882440122889</v>
      </c>
      <c r="G130" s="168">
        <f>AVERAGE(C130:E130)</f>
        <v>0.0511075142909061</v>
      </c>
      <c r="H130" s="168">
        <f>STDEV(C130:E130)</f>
        <v>0.018201808459269744</v>
      </c>
      <c r="I130" s="168">
        <f>(B130*B4+C130*C4+D130*D4+E130*E4+F130*F4)/SUM(B4:F4)</f>
        <v>0.0511553785418613</v>
      </c>
    </row>
    <row r="131" spans="1:9" ht="12.75">
      <c r="A131" s="168" t="s">
        <v>184</v>
      </c>
      <c r="B131" s="168">
        <f>B91*10000/B62</f>
        <v>0.07979091745850883</v>
      </c>
      <c r="C131" s="168">
        <f>C91*10000/C62</f>
        <v>0.061593604766042524</v>
      </c>
      <c r="D131" s="168">
        <f>D91*10000/D62</f>
        <v>0.09287896333369398</v>
      </c>
      <c r="E131" s="168">
        <f>E91*10000/E62</f>
        <v>0.12101332004523681</v>
      </c>
      <c r="F131" s="168">
        <f>F91*10000/F62</f>
        <v>0.1753209307841339</v>
      </c>
      <c r="G131" s="168">
        <f>AVERAGE(C131:E131)</f>
        <v>0.09182862938165777</v>
      </c>
      <c r="H131" s="168">
        <f>STDEV(C131:E131)</f>
        <v>0.02972377906698994</v>
      </c>
      <c r="I131" s="168">
        <f>(B131*B4+C131*C4+D131*D4+E131*E4+F131*F4)/SUM(B4:F4)</f>
        <v>0.10125193097929779</v>
      </c>
    </row>
    <row r="132" spans="1:9" ht="12.75">
      <c r="A132" s="168" t="s">
        <v>185</v>
      </c>
      <c r="B132" s="168">
        <f>B92*10000/B62</f>
        <v>0.043639771005745336</v>
      </c>
      <c r="C132" s="168">
        <f>C92*10000/C62</f>
        <v>0.022581075395204292</v>
      </c>
      <c r="D132" s="168">
        <f>D92*10000/D62</f>
        <v>0.03911692033917679</v>
      </c>
      <c r="E132" s="168">
        <f>E92*10000/E62</f>
        <v>0.018075891958488584</v>
      </c>
      <c r="F132" s="168">
        <f>F92*10000/F62</f>
        <v>0.02508930133709914</v>
      </c>
      <c r="G132" s="168">
        <f>AVERAGE(C132:E132)</f>
        <v>0.026591295897623223</v>
      </c>
      <c r="H132" s="168">
        <f>STDEV(C132:E132)</f>
        <v>0.011078926851809593</v>
      </c>
      <c r="I132" s="168">
        <f>(B132*B4+C132*C4+D132*D4+E132*E4+F132*F4)/SUM(B4:F4)</f>
        <v>0.028851720218077314</v>
      </c>
    </row>
    <row r="133" spans="1:9" ht="12.75">
      <c r="A133" s="168" t="s">
        <v>186</v>
      </c>
      <c r="B133" s="168">
        <f>B93*10000/B62</f>
        <v>-0.09642210292167512</v>
      </c>
      <c r="C133" s="168">
        <f>C93*10000/C62</f>
        <v>-0.10505395352997549</v>
      </c>
      <c r="D133" s="168">
        <f>D93*10000/D62</f>
        <v>-0.09973130944843514</v>
      </c>
      <c r="E133" s="168">
        <f>E93*10000/E62</f>
        <v>-0.08838404890036466</v>
      </c>
      <c r="F133" s="168">
        <f>F93*10000/F62</f>
        <v>-0.06702044609865083</v>
      </c>
      <c r="G133" s="168">
        <f>AVERAGE(C133:E133)</f>
        <v>-0.09772310395959176</v>
      </c>
      <c r="H133" s="168">
        <f>STDEV(C133:E133)</f>
        <v>0.008514463991006683</v>
      </c>
      <c r="I133" s="168">
        <f>(B133*B4+C133*C4+D133*D4+E133*E4+F133*F4)/SUM(B4:F4)</f>
        <v>-0.09343065641938635</v>
      </c>
    </row>
    <row r="134" spans="1:9" ht="12.75">
      <c r="A134" s="168" t="s">
        <v>187</v>
      </c>
      <c r="B134" s="168">
        <f>B94*10000/B62</f>
        <v>-0.005931487374892856</v>
      </c>
      <c r="C134" s="168">
        <f>C94*10000/C62</f>
        <v>0.0018956636351987962</v>
      </c>
      <c r="D134" s="168">
        <f>D94*10000/D62</f>
        <v>0.0045884435816065305</v>
      </c>
      <c r="E134" s="168">
        <f>E94*10000/E62</f>
        <v>0.006713338410396691</v>
      </c>
      <c r="F134" s="168">
        <f>F94*10000/F62</f>
        <v>-0.027673013921188754</v>
      </c>
      <c r="G134" s="168">
        <f>AVERAGE(C134:E134)</f>
        <v>0.004399148542400672</v>
      </c>
      <c r="H134" s="168">
        <f>STDEV(C134:E134)</f>
        <v>0.002414409248407461</v>
      </c>
      <c r="I134" s="168">
        <f>(B134*B4+C134*C4+D134*D4+E134*E4+F134*F4)/SUM(B4:F4)</f>
        <v>-0.001380758810852188</v>
      </c>
    </row>
    <row r="135" spans="1:9" ht="12.75">
      <c r="A135" s="168" t="s">
        <v>188</v>
      </c>
      <c r="B135" s="168">
        <f>B95*10000/B62</f>
        <v>-0.0029041278758137035</v>
      </c>
      <c r="C135" s="168">
        <f>C95*10000/C62</f>
        <v>0.0011197191385155137</v>
      </c>
      <c r="D135" s="168">
        <f>D95*10000/D62</f>
        <v>0.001890638563065345</v>
      </c>
      <c r="E135" s="168">
        <f>E95*10000/E62</f>
        <v>-0.0009427893415310831</v>
      </c>
      <c r="F135" s="168">
        <f>F95*10000/F62</f>
        <v>0.006733170805980254</v>
      </c>
      <c r="G135" s="168">
        <f>AVERAGE(C135:E135)</f>
        <v>0.0006891894533499251</v>
      </c>
      <c r="H135" s="168">
        <f>STDEV(C135:E135)</f>
        <v>0.0014649557262910757</v>
      </c>
      <c r="I135" s="168">
        <f>(B135*B4+C135*C4+D135*D4+E135*E4+F135*F4)/SUM(B4:F4)</f>
        <v>0.0009785100626461534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2003-05-20T12:05:03Z</cp:lastPrinted>
  <dcterms:created xsi:type="dcterms:W3CDTF">1999-06-17T15:15:05Z</dcterms:created>
  <dcterms:modified xsi:type="dcterms:W3CDTF">2003-09-26T12:45:33Z</dcterms:modified>
  <cp:category/>
  <cp:version/>
  <cp:contentType/>
  <cp:contentStatus/>
</cp:coreProperties>
</file>