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47_pos5ap2" sheetId="2" r:id="rId2"/>
    <sheet name="HCMQAP047_pos2ap2" sheetId="3" r:id="rId3"/>
    <sheet name="HCMQAP047_pos3ap2" sheetId="4" r:id="rId4"/>
    <sheet name="HCMQAP047_pos4ap2" sheetId="5" r:id="rId5"/>
    <sheet name="HCMQAP047_pos1ap2" sheetId="6" r:id="rId6"/>
    <sheet name="Lmag_hcmqap" sheetId="7" r:id="rId7"/>
    <sheet name="Result_HCMQAP" sheetId="8" r:id="rId8"/>
  </sheets>
  <definedNames>
    <definedName name="_xlnm.Print_Area" localSheetId="5">'HCMQAP047_pos1ap2'!$A$1:$N$28</definedName>
    <definedName name="_xlnm.Print_Area" localSheetId="2">'HCMQAP047_pos2ap2'!$A$1:$N$28</definedName>
    <definedName name="_xlnm.Print_Area" localSheetId="3">'HCMQAP047_pos3ap2'!$A$1:$N$28</definedName>
    <definedName name="_xlnm.Print_Area" localSheetId="4">'HCMQAP047_pos4ap2'!$A$1:$N$28</definedName>
    <definedName name="_xlnm.Print_Area" localSheetId="1">'HCMQAP047_pos5ap2'!$A$1:$N$28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<sst xmlns="http://schemas.openxmlformats.org/spreadsheetml/2006/main" count="510" uniqueCount="194">
  <si>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</si>
  <si>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</si>
  <si>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</si>
  <si>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</si>
  <si>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</si>
  <si>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</si>
  <si>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</si>
  <si>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</si>
  <si>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</si>
  <si>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</si>
  <si>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</si>
  <si>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</si>
  <si>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</si>
  <si>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</si>
  <si>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</si>
  <si>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hcmqap047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</si>
  <si>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</si>
  <si>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</si>
  <si>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</si>
  <si>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</si>
  <si>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</si>
  <si>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</si>
  <si>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</si>
  <si>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</si>
  <si>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</si>
  <si>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</si>
  <si>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</si>
  <si>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</si>
  <si>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</si>
  <si>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</si>
  <si>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</si>
  <si>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</si>
  <si>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</si>
  <si>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</si>
  <si>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</si>
  <si>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</si>
  <si>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</si>
  <si>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</si>
  <si>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</si>
  <si>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</si>
  <si>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</si>
  <si>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</si>
  <si>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</si>
  <si>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</si>
  <si>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</si>
  <si>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</si>
  <si>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</si>
  <si>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</si>
  <si>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</si>
  <si>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</si>
  <si>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</si>
  <si>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</si>
  <si>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</si>
  <si>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</si>
  <si>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</si>
  <si>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</si>
  <si>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</si>
  <si>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</si>
  <si>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</si>
  <si>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</si>
  <si>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</si>
  <si>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</si>
  <si>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</si>
  <si>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</si>
  <si>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</si>
  <si>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</si>
  <si>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</si>
  <si>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</si>
  <si>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HCMQAP047_pos5ap2</t>
  </si>
  <si>
    <t>21/05/2003</t>
  </si>
  <si>
    <t>±12.5</t>
  </si>
  <si>
    <t>THCMQAP047_pos5ap2.xls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</si>
  <si>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</si>
  <si>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HCMQAP047_pos2ap2</t>
  </si>
  <si>
    <t>THCMQAP047_pos2ap2.xls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</si>
  <si>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</si>
  <si>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HCMQAP047_pos3ap2</t>
  </si>
  <si>
    <t>THCMQAP047_pos3ap2.xls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</si>
  <si>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</si>
  <si>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HCMQAP047_pos4ap2</t>
  </si>
  <si>
    <t>THCMQAP047_pos4ap2.xls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</si>
  <si>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-2.253 mT)</t>
    </r>
  </si>
  <si>
    <t>HCMQAP047_pos1ap2</t>
  </si>
  <si>
    <t>THCMQAP047_pos1ap2.xls</t>
  </si>
  <si>
    <t>Sommaire : Valeurs intégrales calculées avec les fichiers: HCMQAP047_pos5ap2+HCMQAP047_pos2ap2+HCMQAP047_pos3ap2+HCMQAP047_pos4ap2+HCMQAP047_pos1ap2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</si>
  <si>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</si>
  <si>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</si>
  <si>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</si>
  <si>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</si>
  <si>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</si>
  <si>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</si>
  <si>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</si>
  <si>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</si>
  <si>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</si>
  <si>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</si>
  <si>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</si>
  <si>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</si>
  <si>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</si>
  <si>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</si>
  <si>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</si>
  <si>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</si>
  <si>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</si>
  <si>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</si>
  <si>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</si>
  <si>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</si>
  <si>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</si>
  <si>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</si>
  <si>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</si>
  <si>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</si>
  <si>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</si>
  <si>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</si>
  <si>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</si>
  <si>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</si>
  <si>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</si>
  <si>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</si>
  <si>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</si>
  <si>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</si>
  <si>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</si>
  <si>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</si>
  <si>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</si>
  <si>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</si>
  <si>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</si>
  <si>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</si>
  <si>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</si>
  <si>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</si>
  <si>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</si>
  <si>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</si>
  <si>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</si>
  <si>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</si>
  <si>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</si>
  <si>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Wed 21/05/2003       11:25:32</t>
  </si>
  <si>
    <t>LISSNER</t>
  </si>
  <si>
    <t>HCMQAP047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</si>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</sst>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4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9874295"/>
        <c:axId val="46215472"/>
      </c:lineChart>
      <c:catAx>
        <c:axId val="498742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215472"/>
        <c:crosses val="autoZero"/>
        <c:auto val="1"/>
        <c:lblOffset val="100"/>
        <c:noMultiLvlLbl val="0"/>
      </c:catAx>
      <c:valAx>
        <c:axId val="46215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98742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104775</xdr:rowOff>
    </xdr:from>
    <xdr:to>
      <xdr:col>7</xdr:col>
      <xdr:colOff>19050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71450" y="5924550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1715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1715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1715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1715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1715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-3.1811959999999996E-06</v>
      </c>
      <c r="L2" s="54">
        <v>3.2260625306091455E-07</v>
      </c>
      <c r="M2" s="54">
        <v>0.00013166840999999997</v>
      </c>
      <c r="N2" s="55">
        <v>2.664812571326791E-07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-3.1575416E-05</v>
      </c>
      <c r="L3" s="54">
        <v>2.638850346155744E-07</v>
      </c>
      <c r="M3" s="54">
        <v>1.040215E-05</v>
      </c>
      <c r="N3" s="55">
        <v>6.358606765639216E-08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-0.0020938344319603856</v>
      </c>
      <c r="L4" s="54">
        <v>4.662119291361203E-05</v>
      </c>
      <c r="M4" s="54">
        <v>2.6458260094234217E-08</v>
      </c>
      <c r="N4" s="55">
        <v>-11.131131</v>
      </c>
    </row>
    <row r="5" spans="1:14" ht="15" customHeight="1" thickBot="1">
      <c r="A5" t="s">
        <v>18</v>
      </c>
      <c r="B5" s="58">
        <v>37762.472546296296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0.50745334</v>
      </c>
      <c r="E8" s="77">
        <v>0.02115737760057606</v>
      </c>
      <c r="F8" s="78">
        <v>8.8416443</v>
      </c>
      <c r="G8" s="77">
        <v>0.04085896923521236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-2.9686310000000002</v>
      </c>
      <c r="E9" s="80">
        <v>0.029417626328405545</v>
      </c>
      <c r="F9" s="80">
        <v>1.39787767</v>
      </c>
      <c r="G9" s="80">
        <v>0.02422410695070091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-0.10454392000000001</v>
      </c>
      <c r="E10" s="80">
        <v>0.02106655310126927</v>
      </c>
      <c r="F10" s="85">
        <v>-9.836007200000001</v>
      </c>
      <c r="G10" s="80">
        <v>0.01638561476259354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14.089766000000001</v>
      </c>
      <c r="E11" s="77">
        <v>0.010793830830500605</v>
      </c>
      <c r="F11" s="77">
        <v>1.5174253</v>
      </c>
      <c r="G11" s="77">
        <v>0.007418032600323605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0.22018618</v>
      </c>
      <c r="E12" s="80">
        <v>0.008399053822699516</v>
      </c>
      <c r="F12" s="80">
        <v>0.28517684</v>
      </c>
      <c r="G12" s="80">
        <v>0.012055242186011991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20.852662</v>
      </c>
      <c r="D13" s="84">
        <v>0.0188225978</v>
      </c>
      <c r="E13" s="80">
        <v>0.005660681920512195</v>
      </c>
      <c r="F13" s="80">
        <v>0.18679544599999998</v>
      </c>
      <c r="G13" s="80">
        <v>0.005850869382790138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0.09828819199999998</v>
      </c>
      <c r="E14" s="80">
        <v>0.005429688084172922</v>
      </c>
      <c r="F14" s="80">
        <v>0.36307611</v>
      </c>
      <c r="G14" s="80">
        <v>0.00502905693409808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-0.32317359</v>
      </c>
      <c r="E15" s="77">
        <v>0.003916239860429459</v>
      </c>
      <c r="F15" s="77">
        <v>0.24066219000000003</v>
      </c>
      <c r="G15" s="77">
        <v>0.0070176071626580445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0.057468081500000004</v>
      </c>
      <c r="E16" s="80">
        <v>0.003866670800995412</v>
      </c>
      <c r="F16" s="80">
        <v>0.01667643271</v>
      </c>
      <c r="G16" s="80">
        <v>0.0029843981090047836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0.03999999910593033</v>
      </c>
      <c r="D17" s="84">
        <v>0.117648044</v>
      </c>
      <c r="E17" s="80">
        <v>0.0025320824328890173</v>
      </c>
      <c r="F17" s="80">
        <v>0.09148788199999999</v>
      </c>
      <c r="G17" s="80">
        <v>0.0008120653378418705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225.8300018310547</v>
      </c>
      <c r="D18" s="84">
        <v>-0.059072951</v>
      </c>
      <c r="E18" s="80">
        <v>0.0020201324585221816</v>
      </c>
      <c r="F18" s="80">
        <v>0.14660961</v>
      </c>
      <c r="G18" s="80">
        <v>0.0011571274663604379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-0.3490000069141388</v>
      </c>
      <c r="D19" s="84">
        <v>-0.14322735</v>
      </c>
      <c r="E19" s="80">
        <v>0.0014954037665457286</v>
      </c>
      <c r="F19" s="80">
        <v>-0.03736925</v>
      </c>
      <c r="G19" s="80">
        <v>0.002864663025144528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-0.0495909</v>
      </c>
      <c r="D20" s="90">
        <v>0.005945277850000001</v>
      </c>
      <c r="E20" s="91">
        <v>0.0007688324803260034</v>
      </c>
      <c r="F20" s="91">
        <v>0.0049971665200000005</v>
      </c>
      <c r="G20" s="91">
        <v>0.0019032616706302847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1.0679142000000001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-0.637767366206284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-2.0943533999999997</v>
      </c>
      <c r="I25" s="103" t="s">
        <v>65</v>
      </c>
      <c r="J25" s="104"/>
      <c r="K25" s="103"/>
      <c r="L25" s="106">
        <v>14.17124149380837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8.856194601520432</v>
      </c>
      <c r="I26" s="108" t="s">
        <v>67</v>
      </c>
      <c r="J26" s="109"/>
      <c r="K26" s="108"/>
      <c r="L26" s="111">
        <v>0.40293853001305824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HCMQAP047_pos5ap2res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6.087238399999999E-05</v>
      </c>
      <c r="L2" s="54">
        <v>1.1698546710787054E-07</v>
      </c>
      <c r="M2" s="54">
        <v>0.00017760092</v>
      </c>
      <c r="N2" s="55">
        <v>7.120546044232384E-08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-2.8936846000000003E-05</v>
      </c>
      <c r="L3" s="54">
        <v>1.1679413424437982E-07</v>
      </c>
      <c r="M3" s="54">
        <v>1.2872899999999998E-05</v>
      </c>
      <c r="N3" s="55">
        <v>1.199495227168375E-07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-0.003762257672856188</v>
      </c>
      <c r="L4" s="54">
        <v>1.7612949098630173E-05</v>
      </c>
      <c r="M4" s="54">
        <v>6.477606272127826E-08</v>
      </c>
      <c r="N4" s="55">
        <v>-2.3407249</v>
      </c>
    </row>
    <row r="5" spans="1:14" ht="15" customHeight="1" thickBot="1">
      <c r="A5" t="s">
        <v>18</v>
      </c>
      <c r="B5" s="58">
        <v>37762.45894675926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3.2563078000000005</v>
      </c>
      <c r="E8" s="77">
        <v>0.01791800341719292</v>
      </c>
      <c r="F8" s="77">
        <v>0.6639182399999999</v>
      </c>
      <c r="G8" s="77">
        <v>0.01340728132002995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-0.5569326</v>
      </c>
      <c r="E9" s="80">
        <v>0.024973725370977057</v>
      </c>
      <c r="F9" s="80">
        <v>1.5479628</v>
      </c>
      <c r="G9" s="80">
        <v>0.022526498222318347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-1.627103</v>
      </c>
      <c r="E10" s="80">
        <v>0.0034129860386147293</v>
      </c>
      <c r="F10" s="80">
        <v>-1.3679441999999997</v>
      </c>
      <c r="G10" s="80">
        <v>0.007035862815639391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2.6925465999999996</v>
      </c>
      <c r="E11" s="77">
        <v>0.0020457647817543837</v>
      </c>
      <c r="F11" s="77">
        <v>0.43216247999999996</v>
      </c>
      <c r="G11" s="77">
        <v>0.0043689355965333835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0.37656095999999994</v>
      </c>
      <c r="E12" s="80">
        <v>0.00281544164233597</v>
      </c>
      <c r="F12" s="80">
        <v>-0.23660573000000004</v>
      </c>
      <c r="G12" s="80">
        <v>0.003321848116724829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20.651246</v>
      </c>
      <c r="D13" s="84">
        <v>0.041905466</v>
      </c>
      <c r="E13" s="80">
        <v>0.0011812983412769938</v>
      </c>
      <c r="F13" s="80">
        <v>0.37787685</v>
      </c>
      <c r="G13" s="80">
        <v>0.0017760162586503657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-0.23952385999999998</v>
      </c>
      <c r="E14" s="80">
        <v>0.002661804914603969</v>
      </c>
      <c r="F14" s="80">
        <v>-0.06891671399999999</v>
      </c>
      <c r="G14" s="80">
        <v>0.001967969466441415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-0.05255725</v>
      </c>
      <c r="E15" s="77">
        <v>0.0015383373664414589</v>
      </c>
      <c r="F15" s="77">
        <v>-0.056469338</v>
      </c>
      <c r="G15" s="77">
        <v>0.0015691895533318403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0.015711657999999996</v>
      </c>
      <c r="E16" s="80">
        <v>0.0019192614162291826</v>
      </c>
      <c r="F16" s="80">
        <v>-0.038244183</v>
      </c>
      <c r="G16" s="80">
        <v>0.0024462034545507847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0.27900001406669617</v>
      </c>
      <c r="D17" s="84">
        <v>0.101008388</v>
      </c>
      <c r="E17" s="80">
        <v>0.0015049393222237098</v>
      </c>
      <c r="F17" s="80">
        <v>-0.05053719000000001</v>
      </c>
      <c r="G17" s="80">
        <v>0.0014825327121334123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43.233001708984375</v>
      </c>
      <c r="D18" s="84">
        <v>0.056478008999999996</v>
      </c>
      <c r="E18" s="80">
        <v>0.002027423285398199</v>
      </c>
      <c r="F18" s="80">
        <v>0.14572794</v>
      </c>
      <c r="G18" s="80">
        <v>0.0011273405552020763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-0.032999999821186066</v>
      </c>
      <c r="D19" s="83">
        <v>-0.18426334</v>
      </c>
      <c r="E19" s="80">
        <v>0.0013662208274667126</v>
      </c>
      <c r="F19" s="80">
        <v>0.00241793027</v>
      </c>
      <c r="G19" s="80">
        <v>0.0017567826520368058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0.2713244</v>
      </c>
      <c r="D20" s="90">
        <v>0.0034204213600000006</v>
      </c>
      <c r="E20" s="91">
        <v>0.000830193115259439</v>
      </c>
      <c r="F20" s="91">
        <v>0.0022380657</v>
      </c>
      <c r="G20" s="91">
        <v>0.0005865559271746041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0.803753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-0.13411377105223787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-3.7622989000000002</v>
      </c>
      <c r="I25" s="103" t="s">
        <v>65</v>
      </c>
      <c r="J25" s="104"/>
      <c r="K25" s="103"/>
      <c r="L25" s="106">
        <v>2.7270078111900062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3.3233007564386257</v>
      </c>
      <c r="I26" s="108" t="s">
        <v>67</v>
      </c>
      <c r="J26" s="109"/>
      <c r="K26" s="108"/>
      <c r="L26" s="111">
        <v>0.07714305323048047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HCMQAP047_pos2ap2res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-6.080539E-06</v>
      </c>
      <c r="L2" s="54">
        <v>5.317499943996317E-07</v>
      </c>
      <c r="M2" s="54">
        <v>0.00016743204999999998</v>
      </c>
      <c r="N2" s="55">
        <v>4.6352899910250697E-07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-2.8539035E-05</v>
      </c>
      <c r="L3" s="54">
        <v>2.494442617497913E-07</v>
      </c>
      <c r="M3" s="54">
        <v>1.1214530000000001E-05</v>
      </c>
      <c r="N3" s="55">
        <v>1.7209539970607078E-07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-0.0037622675567391653</v>
      </c>
      <c r="L4" s="54">
        <v>5.037571330463468E-05</v>
      </c>
      <c r="M4" s="54">
        <v>4.039632467773229E-08</v>
      </c>
      <c r="N4" s="55">
        <v>-6.6944605</v>
      </c>
    </row>
    <row r="5" spans="1:14" ht="15" customHeight="1" thickBot="1">
      <c r="A5" t="s">
        <v>18</v>
      </c>
      <c r="B5" s="58">
        <v>37762.46340277778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3.8445871999999994</v>
      </c>
      <c r="E8" s="77">
        <v>0.0043268350404306235</v>
      </c>
      <c r="F8" s="77">
        <v>1.4739939</v>
      </c>
      <c r="G8" s="77">
        <v>0.012506086111982485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-0.84287198</v>
      </c>
      <c r="E9" s="80">
        <v>0.02969138598349168</v>
      </c>
      <c r="F9" s="80">
        <v>1.5446927</v>
      </c>
      <c r="G9" s="80">
        <v>0.02114529698680076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-1.1379512</v>
      </c>
      <c r="E10" s="80">
        <v>0.0053238832406583845</v>
      </c>
      <c r="F10" s="80">
        <v>-1.9380616</v>
      </c>
      <c r="G10" s="80">
        <v>0.0024310626361507747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3.4666544999999998</v>
      </c>
      <c r="E11" s="77">
        <v>0.004661028298495875</v>
      </c>
      <c r="F11" s="77">
        <v>0.127941585</v>
      </c>
      <c r="G11" s="77">
        <v>0.003984419759556633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0.32250859</v>
      </c>
      <c r="E12" s="80">
        <v>0.003160329558516853</v>
      </c>
      <c r="F12" s="80">
        <v>-0.08848298970000001</v>
      </c>
      <c r="G12" s="80">
        <v>0.0032107305574320213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20.709229</v>
      </c>
      <c r="D13" s="84">
        <v>-0.042581587</v>
      </c>
      <c r="E13" s="80">
        <v>0.0030043921297005275</v>
      </c>
      <c r="F13" s="80">
        <v>0.28878017600000006</v>
      </c>
      <c r="G13" s="80">
        <v>0.0019329063647274716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-0.039428014</v>
      </c>
      <c r="E14" s="80">
        <v>0.0005834253201001156</v>
      </c>
      <c r="F14" s="80">
        <v>-0.093764637</v>
      </c>
      <c r="G14" s="80">
        <v>0.0026705616092921815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-0.005188779960000001</v>
      </c>
      <c r="E15" s="77">
        <v>0.003784669537283708</v>
      </c>
      <c r="F15" s="77">
        <v>0.036475870349999995</v>
      </c>
      <c r="G15" s="77">
        <v>0.002272734576777901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0.013097264</v>
      </c>
      <c r="E16" s="80">
        <v>0.0018075858403417458</v>
      </c>
      <c r="F16" s="80">
        <v>-0.0366996625</v>
      </c>
      <c r="G16" s="80">
        <v>0.002487495547740401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0.1720000058412552</v>
      </c>
      <c r="D17" s="84">
        <v>0.120026441</v>
      </c>
      <c r="E17" s="80">
        <v>0.0017497728566031202</v>
      </c>
      <c r="F17" s="80">
        <v>0.034715701</v>
      </c>
      <c r="G17" s="80">
        <v>0.0007635970916483027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260.4169921875</v>
      </c>
      <c r="D18" s="84">
        <v>-0.0035685559000000005</v>
      </c>
      <c r="E18" s="80">
        <v>0.0006755492167757562</v>
      </c>
      <c r="F18" s="85">
        <v>0.15368966999999997</v>
      </c>
      <c r="G18" s="80">
        <v>0.0006641080308284058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-0.3059999942779541</v>
      </c>
      <c r="D19" s="83">
        <v>-0.19487465999999998</v>
      </c>
      <c r="E19" s="80">
        <v>0.0011014666746698735</v>
      </c>
      <c r="F19" s="80">
        <v>-0.0029791638000000002</v>
      </c>
      <c r="G19" s="80">
        <v>0.0008783232317710028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-0.037558400000000006</v>
      </c>
      <c r="D20" s="90">
        <v>0.005432766687</v>
      </c>
      <c r="E20" s="91">
        <v>0.0007093213202688554</v>
      </c>
      <c r="F20" s="91">
        <v>0.0007805767</v>
      </c>
      <c r="G20" s="91">
        <v>0.0011120797601293533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0.7560494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-0.3835646567502443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-3.7626047999999996</v>
      </c>
      <c r="I25" s="103" t="s">
        <v>65</v>
      </c>
      <c r="J25" s="104"/>
      <c r="K25" s="103"/>
      <c r="L25" s="106">
        <v>3.469014625443738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4.117463874236305</v>
      </c>
      <c r="I26" s="108" t="s">
        <v>67</v>
      </c>
      <c r="J26" s="109"/>
      <c r="K26" s="108"/>
      <c r="L26" s="111">
        <v>0.03684308015439679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HCMQAP047_pos3ap2res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7.8969666E-05</v>
      </c>
      <c r="L2" s="54">
        <v>2.0378782052381106E-07</v>
      </c>
      <c r="M2" s="54">
        <v>0.00018756201</v>
      </c>
      <c r="N2" s="55">
        <v>4.2490660079013103E-07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-2.9654414000000004E-05</v>
      </c>
      <c r="L3" s="54">
        <v>1.1545768815468989E-07</v>
      </c>
      <c r="M3" s="54">
        <v>1.0725289999999996E-05</v>
      </c>
      <c r="N3" s="55">
        <v>1.3839020702350108E-07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-0.003758708961908675</v>
      </c>
      <c r="L4" s="54">
        <v>6.655746532619826E-05</v>
      </c>
      <c r="M4" s="54">
        <v>5.6215308724735865E-08</v>
      </c>
      <c r="N4" s="55">
        <v>-8.852841600000001</v>
      </c>
    </row>
    <row r="5" spans="1:14" ht="15" customHeight="1" thickBot="1">
      <c r="A5" t="s">
        <v>18</v>
      </c>
      <c r="B5" s="58">
        <v>37762.46806712963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2.0782078</v>
      </c>
      <c r="E8" s="77">
        <v>0.006939245244304259</v>
      </c>
      <c r="F8" s="77">
        <v>-0.17666931600000002</v>
      </c>
      <c r="G8" s="77">
        <v>0.0056721837431048285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0.30055521999999996</v>
      </c>
      <c r="E9" s="80">
        <v>0.012701438601380106</v>
      </c>
      <c r="F9" s="80">
        <v>1.3925388</v>
      </c>
      <c r="G9" s="80">
        <v>0.00544804460884721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-1.4094320999999999</v>
      </c>
      <c r="E10" s="80">
        <v>0.003123296966368512</v>
      </c>
      <c r="F10" s="80">
        <v>-2.2445059</v>
      </c>
      <c r="G10" s="80">
        <v>0.005851030656291816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3.4814515</v>
      </c>
      <c r="E11" s="77">
        <v>0.009759760186595757</v>
      </c>
      <c r="F11" s="77">
        <v>0.46949438</v>
      </c>
      <c r="G11" s="77">
        <v>0.004672820111514793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0.11232524299999999</v>
      </c>
      <c r="E12" s="80">
        <v>0.003219396602915976</v>
      </c>
      <c r="F12" s="80">
        <v>-0.32864592000000004</v>
      </c>
      <c r="G12" s="80">
        <v>0.004823757815911251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20.773316</v>
      </c>
      <c r="D13" s="84">
        <v>0.25402544000000005</v>
      </c>
      <c r="E13" s="80">
        <v>0.004606368703804215</v>
      </c>
      <c r="F13" s="80">
        <v>0.212116697</v>
      </c>
      <c r="G13" s="80">
        <v>0.0022865601875282724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-0.10010673299999999</v>
      </c>
      <c r="E14" s="80">
        <v>0.003723407594339675</v>
      </c>
      <c r="F14" s="80">
        <v>0.008754267999999999</v>
      </c>
      <c r="G14" s="80">
        <v>0.002856946424188951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0.0017456719999999998</v>
      </c>
      <c r="E15" s="77">
        <v>0.0015184900285760525</v>
      </c>
      <c r="F15" s="77">
        <v>0.099165283</v>
      </c>
      <c r="G15" s="77">
        <v>0.0020887595404706335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-0.028860391000000003</v>
      </c>
      <c r="E16" s="80">
        <v>0.0013795275381535313</v>
      </c>
      <c r="F16" s="80">
        <v>-0.006649098000000001</v>
      </c>
      <c r="G16" s="80">
        <v>0.0010884084983743463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0.39100000262260437</v>
      </c>
      <c r="D17" s="84">
        <v>0.113893424</v>
      </c>
      <c r="E17" s="80">
        <v>0.0012775274120443313</v>
      </c>
      <c r="F17" s="80">
        <v>-0.08202183699999999</v>
      </c>
      <c r="G17" s="80">
        <v>0.0020305237457628623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27.974000930786133</v>
      </c>
      <c r="D18" s="84">
        <v>0.064889546</v>
      </c>
      <c r="E18" s="80">
        <v>0.0010138967116493122</v>
      </c>
      <c r="F18" s="85">
        <v>0.17951593999999998</v>
      </c>
      <c r="G18" s="80">
        <v>0.0008401086705940879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0.013000000268220901</v>
      </c>
      <c r="D19" s="83">
        <v>-0.19647795</v>
      </c>
      <c r="E19" s="80">
        <v>0.0013817297315283346</v>
      </c>
      <c r="F19" s="80">
        <v>-0.0029821472999999998</v>
      </c>
      <c r="G19" s="80">
        <v>0.0009742462959717945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0.3420546</v>
      </c>
      <c r="D20" s="90">
        <v>0.00533662791</v>
      </c>
      <c r="E20" s="91">
        <v>0.00048081723094102295</v>
      </c>
      <c r="F20" s="91">
        <v>0.004507903149999999</v>
      </c>
      <c r="G20" s="91">
        <v>0.0007675367216266323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0.8543528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-0.507230888817446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-3.7592981999999995</v>
      </c>
      <c r="I25" s="103" t="s">
        <v>65</v>
      </c>
      <c r="J25" s="104"/>
      <c r="K25" s="103"/>
      <c r="L25" s="106">
        <v>3.512965914964709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2.08570364797992</v>
      </c>
      <c r="I26" s="108" t="s">
        <v>67</v>
      </c>
      <c r="J26" s="109"/>
      <c r="K26" s="108"/>
      <c r="L26" s="111">
        <v>0.09918064691864877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HCMQAP047_pos4ap2res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1.4619692999999999E-05</v>
      </c>
      <c r="L2" s="54">
        <v>6.282638236728286E-07</v>
      </c>
      <c r="M2" s="54">
        <v>0.00013192482</v>
      </c>
      <c r="N2" s="55">
        <v>2.0266441373669678E-07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-3.1450939E-05</v>
      </c>
      <c r="L3" s="54">
        <v>2.3170427476454857E-07</v>
      </c>
      <c r="M3" s="54">
        <v>1.4043159999999999E-05</v>
      </c>
      <c r="N3" s="55">
        <v>1.1356978207254805E-07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-0.0022531800999538738</v>
      </c>
      <c r="L4" s="54">
        <v>1.4417362219272882E-08</v>
      </c>
      <c r="M4" s="54">
        <v>9.05446911449944E-08</v>
      </c>
      <c r="N4" s="55">
        <v>-0.0031993363999999968</v>
      </c>
    </row>
    <row r="5" spans="1:14" ht="15" customHeight="1" thickBot="1">
      <c r="A5" t="s">
        <v>18</v>
      </c>
      <c r="B5" s="58">
        <v>37762.45447916666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1715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4.3998733</v>
      </c>
      <c r="E8" s="77">
        <v>0.019261091291996203</v>
      </c>
      <c r="F8" s="77">
        <v>1.2519931</v>
      </c>
      <c r="G8" s="77">
        <v>0.017457362447123217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4">
        <v>-0.9719414499999999</v>
      </c>
      <c r="E9" s="80">
        <v>0.041102257361147705</v>
      </c>
      <c r="F9" s="80">
        <v>2.0145877</v>
      </c>
      <c r="G9" s="80">
        <v>0.043885103733054695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-1.6047269</v>
      </c>
      <c r="E10" s="80">
        <v>0.012488734168819475</v>
      </c>
      <c r="F10" s="80">
        <v>-1.7042560999999998</v>
      </c>
      <c r="G10" s="80">
        <v>0.007587304359263545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2.868899</v>
      </c>
      <c r="E11" s="77">
        <v>0.004763260889092001</v>
      </c>
      <c r="F11" s="77">
        <v>0.62309683</v>
      </c>
      <c r="G11" s="77">
        <v>0.010526495412269667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4">
        <v>0.5427669799999999</v>
      </c>
      <c r="E12" s="80">
        <v>0.00493091856906225</v>
      </c>
      <c r="F12" s="80">
        <v>0.0348858212</v>
      </c>
      <c r="G12" s="80">
        <v>0.009089076493423501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20.593262</v>
      </c>
      <c r="D13" s="84">
        <v>0.23528181999999997</v>
      </c>
      <c r="E13" s="80">
        <v>0.003796368364321144</v>
      </c>
      <c r="F13" s="80">
        <v>0.214101475</v>
      </c>
      <c r="G13" s="80">
        <v>0.003108717929467421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4">
        <v>-0.031060385999999995</v>
      </c>
      <c r="E14" s="80">
        <v>0.007463444353184677</v>
      </c>
      <c r="F14" s="80">
        <v>0.35871894000000004</v>
      </c>
      <c r="G14" s="80">
        <v>0.0010615240154591033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-0.37592956999999994</v>
      </c>
      <c r="E15" s="77">
        <v>0.004089840427771359</v>
      </c>
      <c r="F15" s="77">
        <v>0.083547291</v>
      </c>
      <c r="G15" s="77">
        <v>0.0028239802922568184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4">
        <v>0.04608543699999999</v>
      </c>
      <c r="E16" s="80">
        <v>0.002496884412343933</v>
      </c>
      <c r="F16" s="80">
        <v>-0.06747046599999999</v>
      </c>
      <c r="G16" s="80">
        <v>0.004597352055118804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0.04800000041723251</v>
      </c>
      <c r="D17" s="83">
        <v>0.18627500000000002</v>
      </c>
      <c r="E17" s="80">
        <v>0.0020708405672576085</v>
      </c>
      <c r="F17" s="80">
        <v>-0.014849239</v>
      </c>
      <c r="G17" s="80">
        <v>0.0026907308020766457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258.8909912109375</v>
      </c>
      <c r="D18" s="84">
        <v>0.0230701217</v>
      </c>
      <c r="E18" s="80">
        <v>0.002094089845640734</v>
      </c>
      <c r="F18" s="85">
        <v>0.20410628000000003</v>
      </c>
      <c r="G18" s="80">
        <v>0.0013566992152242924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-0.3319999873638153</v>
      </c>
      <c r="D19" s="83">
        <v>-0.19961597999999997</v>
      </c>
      <c r="E19" s="80">
        <v>0.0020160462419306757</v>
      </c>
      <c r="F19" s="80">
        <v>0.0020212134</v>
      </c>
      <c r="G19" s="80">
        <v>0.0014153148413029307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0.11036989999999999</v>
      </c>
      <c r="D20" s="90">
        <v>0.0067905892</v>
      </c>
      <c r="E20" s="91">
        <v>0.0011406253728958786</v>
      </c>
      <c r="F20" s="91">
        <v>-5.5499000000000086E-05</v>
      </c>
      <c r="G20" s="91">
        <v>0.0008775706219187718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0.9953485000000001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-0.0001833086277967524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-2.2531801</v>
      </c>
      <c r="I25" s="103" t="s">
        <v>65</v>
      </c>
      <c r="J25" s="104"/>
      <c r="K25" s="103"/>
      <c r="L25" s="106">
        <v>2.9357845853803797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4.574535143432664</v>
      </c>
      <c r="I26" s="108" t="s">
        <v>67</v>
      </c>
      <c r="J26" s="109"/>
      <c r="K26" s="108"/>
      <c r="L26" s="111">
        <v>0.38510153392816227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HCMQAP047_pos1ap2res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82</v>
      </c>
      <c r="C1" s="121" t="s">
        <v>73</v>
      </c>
      <c r="D1" s="121" t="s">
        <v>76</v>
      </c>
      <c r="E1" s="121" t="s">
        <v>79</v>
      </c>
      <c r="F1" s="128" t="s">
        <v>68</v>
      </c>
      <c r="G1" s="163" t="s">
        <v>122</v>
      </c>
    </row>
    <row r="2" spans="1:7" ht="13.5" thickBot="1">
      <c r="A2" s="140" t="s">
        <v>91</v>
      </c>
      <c r="B2" s="132">
        <v>-2.2531801</v>
      </c>
      <c r="C2" s="123">
        <v>-3.7622989000000002</v>
      </c>
      <c r="D2" s="123">
        <v>-3.7626047999999996</v>
      </c>
      <c r="E2" s="123">
        <v>-3.7592981999999995</v>
      </c>
      <c r="F2" s="129">
        <v>-2.0943533999999997</v>
      </c>
      <c r="G2" s="164">
        <v>3.1164556821143017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4.3998733</v>
      </c>
      <c r="C4" s="147">
        <v>3.2563078000000005</v>
      </c>
      <c r="D4" s="147">
        <v>3.8445871999999994</v>
      </c>
      <c r="E4" s="147">
        <v>2.0782078</v>
      </c>
      <c r="F4" s="152">
        <v>0.50745334</v>
      </c>
      <c r="G4" s="159">
        <v>2.9111266774997757</v>
      </c>
    </row>
    <row r="5" spans="1:7" ht="12.75">
      <c r="A5" s="140" t="s">
        <v>94</v>
      </c>
      <c r="B5" s="134">
        <v>-0.9719414499999999</v>
      </c>
      <c r="C5" s="118">
        <v>-0.5569326</v>
      </c>
      <c r="D5" s="118">
        <v>-0.84287198</v>
      </c>
      <c r="E5" s="118">
        <v>0.30055521999999996</v>
      </c>
      <c r="F5" s="153">
        <v>-2.9686310000000002</v>
      </c>
      <c r="G5" s="160">
        <v>-0.8024819771604875</v>
      </c>
    </row>
    <row r="6" spans="1:7" ht="12.75">
      <c r="A6" s="140" t="s">
        <v>96</v>
      </c>
      <c r="B6" s="134">
        <v>-1.6047269</v>
      </c>
      <c r="C6" s="118">
        <v>-1.627103</v>
      </c>
      <c r="D6" s="118">
        <v>-1.1379512</v>
      </c>
      <c r="E6" s="118">
        <v>-1.4094320999999999</v>
      </c>
      <c r="F6" s="154">
        <v>-0.10454392000000001</v>
      </c>
      <c r="G6" s="160">
        <v>-1.249795634478351</v>
      </c>
    </row>
    <row r="7" spans="1:7" ht="12.75">
      <c r="A7" s="140" t="s">
        <v>98</v>
      </c>
      <c r="B7" s="133">
        <v>2.868899</v>
      </c>
      <c r="C7" s="117">
        <v>2.6925465999999996</v>
      </c>
      <c r="D7" s="117">
        <v>3.4666544999999998</v>
      </c>
      <c r="E7" s="117">
        <v>3.4814515</v>
      </c>
      <c r="F7" s="155">
        <v>14.089766000000001</v>
      </c>
      <c r="G7" s="160">
        <v>4.621030483497816</v>
      </c>
    </row>
    <row r="8" spans="1:7" ht="12.75">
      <c r="A8" s="140" t="s">
        <v>100</v>
      </c>
      <c r="B8" s="134">
        <v>0.5427669799999999</v>
      </c>
      <c r="C8" s="118">
        <v>0.37656095999999994</v>
      </c>
      <c r="D8" s="118">
        <v>0.32250859</v>
      </c>
      <c r="E8" s="118">
        <v>0.11232524299999999</v>
      </c>
      <c r="F8" s="154">
        <v>0.22018618</v>
      </c>
      <c r="G8" s="160">
        <v>0.3030099122058929</v>
      </c>
    </row>
    <row r="9" spans="1:7" ht="12.75">
      <c r="A9" s="140" t="s">
        <v>102</v>
      </c>
      <c r="B9" s="134">
        <v>0.23528181999999997</v>
      </c>
      <c r="C9" s="118">
        <v>0.041905466</v>
      </c>
      <c r="D9" s="118">
        <v>-0.042581587</v>
      </c>
      <c r="E9" s="118">
        <v>0.25402544000000005</v>
      </c>
      <c r="F9" s="154">
        <v>0.0188225978</v>
      </c>
      <c r="G9" s="160">
        <v>0.09736309064950155</v>
      </c>
    </row>
    <row r="10" spans="1:7" ht="12.75">
      <c r="A10" s="140" t="s">
        <v>104</v>
      </c>
      <c r="B10" s="134">
        <v>-0.031060385999999995</v>
      </c>
      <c r="C10" s="118">
        <v>-0.23952385999999998</v>
      </c>
      <c r="D10" s="118">
        <v>-0.039428014</v>
      </c>
      <c r="E10" s="118">
        <v>-0.10010673299999999</v>
      </c>
      <c r="F10" s="154">
        <v>0.09828819199999998</v>
      </c>
      <c r="G10" s="160">
        <v>-0.08252301183692423</v>
      </c>
    </row>
    <row r="11" spans="1:7" ht="12.75">
      <c r="A11" s="140" t="s">
        <v>106</v>
      </c>
      <c r="B11" s="133">
        <v>-0.37592956999999994</v>
      </c>
      <c r="C11" s="117">
        <v>-0.05255725</v>
      </c>
      <c r="D11" s="117">
        <v>-0.005188779960000001</v>
      </c>
      <c r="E11" s="117">
        <v>0.0017456719999999998</v>
      </c>
      <c r="F11" s="156">
        <v>-0.32317359</v>
      </c>
      <c r="G11" s="160">
        <v>-0.11096488005871294</v>
      </c>
    </row>
    <row r="12" spans="1:7" ht="12.75">
      <c r="A12" s="140" t="s">
        <v>108</v>
      </c>
      <c r="B12" s="134">
        <v>0.04608543699999999</v>
      </c>
      <c r="C12" s="118">
        <v>0.015711657999999996</v>
      </c>
      <c r="D12" s="118">
        <v>0.013097264</v>
      </c>
      <c r="E12" s="118">
        <v>-0.028860391000000003</v>
      </c>
      <c r="F12" s="154">
        <v>0.057468081500000004</v>
      </c>
      <c r="G12" s="160">
        <v>0.014335850867553257</v>
      </c>
    </row>
    <row r="13" spans="1:7" ht="12.75">
      <c r="A13" s="140" t="s">
        <v>110</v>
      </c>
      <c r="B13" s="135">
        <v>0.18627500000000002</v>
      </c>
      <c r="C13" s="118">
        <v>0.101008388</v>
      </c>
      <c r="D13" s="118">
        <v>0.120026441</v>
      </c>
      <c r="E13" s="118">
        <v>0.113893424</v>
      </c>
      <c r="F13" s="154">
        <v>0.117648044</v>
      </c>
      <c r="G13" s="161">
        <v>0.12320467361633926</v>
      </c>
    </row>
    <row r="14" spans="1:7" ht="12.75">
      <c r="A14" s="140" t="s">
        <v>112</v>
      </c>
      <c r="B14" s="134">
        <v>0.0230701217</v>
      </c>
      <c r="C14" s="118">
        <v>0.056478008999999996</v>
      </c>
      <c r="D14" s="118">
        <v>-0.0035685559000000005</v>
      </c>
      <c r="E14" s="118">
        <v>0.064889546</v>
      </c>
      <c r="F14" s="154">
        <v>-0.059072951</v>
      </c>
      <c r="G14" s="160">
        <v>0.02375044951165395</v>
      </c>
    </row>
    <row r="15" spans="1:7" ht="12.75">
      <c r="A15" s="140" t="s">
        <v>114</v>
      </c>
      <c r="B15" s="135">
        <v>-0.19961597999999997</v>
      </c>
      <c r="C15" s="119">
        <v>-0.18426334</v>
      </c>
      <c r="D15" s="119">
        <v>-0.19487465999999998</v>
      </c>
      <c r="E15" s="119">
        <v>-0.19647795</v>
      </c>
      <c r="F15" s="154">
        <v>-0.14322735</v>
      </c>
      <c r="G15" s="161">
        <v>-0.18646993842442294</v>
      </c>
    </row>
    <row r="16" spans="1:7" ht="12.75">
      <c r="A16" s="140" t="s">
        <v>116</v>
      </c>
      <c r="B16" s="134">
        <v>0.0067905892</v>
      </c>
      <c r="C16" s="118">
        <v>0.0034204213600000006</v>
      </c>
      <c r="D16" s="118">
        <v>0.005432766687</v>
      </c>
      <c r="E16" s="118">
        <v>0.00533662791</v>
      </c>
      <c r="F16" s="154">
        <v>0.005945277850000001</v>
      </c>
      <c r="G16" s="160">
        <v>0.005189693177763914</v>
      </c>
    </row>
    <row r="17" spans="1:7" ht="12.75">
      <c r="A17" s="140" t="s">
        <v>93</v>
      </c>
      <c r="B17" s="133">
        <v>1.2519931</v>
      </c>
      <c r="C17" s="117">
        <v>0.6639182399999999</v>
      </c>
      <c r="D17" s="117">
        <v>1.4739939</v>
      </c>
      <c r="E17" s="117">
        <v>-0.17666931600000002</v>
      </c>
      <c r="F17" s="155">
        <v>8.8416443</v>
      </c>
      <c r="G17" s="160">
        <v>1.8371764714793954</v>
      </c>
    </row>
    <row r="18" spans="1:7" ht="12.75">
      <c r="A18" s="140" t="s">
        <v>95</v>
      </c>
      <c r="B18" s="134">
        <v>2.0145877</v>
      </c>
      <c r="C18" s="118">
        <v>1.5479628</v>
      </c>
      <c r="D18" s="118">
        <v>1.5446927</v>
      </c>
      <c r="E18" s="118">
        <v>1.3925388</v>
      </c>
      <c r="F18" s="154">
        <v>1.39787767</v>
      </c>
      <c r="G18" s="160">
        <v>1.5569489666380476</v>
      </c>
    </row>
    <row r="19" spans="1:7" ht="12.75">
      <c r="A19" s="140" t="s">
        <v>97</v>
      </c>
      <c r="B19" s="134">
        <v>-1.7042560999999998</v>
      </c>
      <c r="C19" s="118">
        <v>-1.3679441999999997</v>
      </c>
      <c r="D19" s="118">
        <v>-1.9380616</v>
      </c>
      <c r="E19" s="118">
        <v>-2.2445059</v>
      </c>
      <c r="F19" s="153">
        <v>-9.836007200000001</v>
      </c>
      <c r="G19" s="161">
        <v>-2.8990135592433663</v>
      </c>
    </row>
    <row r="20" spans="1:7" ht="12.75">
      <c r="A20" s="140" t="s">
        <v>99</v>
      </c>
      <c r="B20" s="133">
        <v>0.62309683</v>
      </c>
      <c r="C20" s="117">
        <v>0.43216247999999996</v>
      </c>
      <c r="D20" s="117">
        <v>0.127941585</v>
      </c>
      <c r="E20" s="117">
        <v>0.46949438</v>
      </c>
      <c r="F20" s="156">
        <v>1.5174253</v>
      </c>
      <c r="G20" s="160">
        <v>0.5408396073951007</v>
      </c>
    </row>
    <row r="21" spans="1:7" ht="12.75">
      <c r="A21" s="140" t="s">
        <v>101</v>
      </c>
      <c r="B21" s="134">
        <v>0.0348858212</v>
      </c>
      <c r="C21" s="118">
        <v>-0.23660573000000004</v>
      </c>
      <c r="D21" s="118">
        <v>-0.08848298970000001</v>
      </c>
      <c r="E21" s="118">
        <v>-0.32864592000000004</v>
      </c>
      <c r="F21" s="154">
        <v>0.28517684</v>
      </c>
      <c r="G21" s="160">
        <v>-0.1140449762484054</v>
      </c>
    </row>
    <row r="22" spans="1:7" ht="12.75">
      <c r="A22" s="140" t="s">
        <v>103</v>
      </c>
      <c r="B22" s="134">
        <v>0.214101475</v>
      </c>
      <c r="C22" s="118">
        <v>0.37787685</v>
      </c>
      <c r="D22" s="118">
        <v>0.28878017600000006</v>
      </c>
      <c r="E22" s="118">
        <v>0.212116697</v>
      </c>
      <c r="F22" s="154">
        <v>0.18679544599999998</v>
      </c>
      <c r="G22" s="160">
        <v>0.2673590618070607</v>
      </c>
    </row>
    <row r="23" spans="1:7" ht="12.75">
      <c r="A23" s="140" t="s">
        <v>105</v>
      </c>
      <c r="B23" s="134">
        <v>0.35871894000000004</v>
      </c>
      <c r="C23" s="118">
        <v>-0.06891671399999999</v>
      </c>
      <c r="D23" s="118">
        <v>-0.093764637</v>
      </c>
      <c r="E23" s="118">
        <v>0.008754267999999999</v>
      </c>
      <c r="F23" s="154">
        <v>0.36307611</v>
      </c>
      <c r="G23" s="160">
        <v>0.06330029204261055</v>
      </c>
    </row>
    <row r="24" spans="1:7" ht="12.75">
      <c r="A24" s="140" t="s">
        <v>107</v>
      </c>
      <c r="B24" s="133">
        <v>0.083547291</v>
      </c>
      <c r="C24" s="117">
        <v>-0.056469338</v>
      </c>
      <c r="D24" s="117">
        <v>0.036475870349999995</v>
      </c>
      <c r="E24" s="117">
        <v>0.099165283</v>
      </c>
      <c r="F24" s="156">
        <v>0.24066219000000003</v>
      </c>
      <c r="G24" s="160">
        <v>0.06332376863763989</v>
      </c>
    </row>
    <row r="25" spans="1:7" ht="12.75">
      <c r="A25" s="140" t="s">
        <v>109</v>
      </c>
      <c r="B25" s="134">
        <v>-0.06747046599999999</v>
      </c>
      <c r="C25" s="118">
        <v>-0.038244183</v>
      </c>
      <c r="D25" s="118">
        <v>-0.0366996625</v>
      </c>
      <c r="E25" s="118">
        <v>-0.006649098000000001</v>
      </c>
      <c r="F25" s="154">
        <v>0.01667643271</v>
      </c>
      <c r="G25" s="160">
        <v>-0.02712847121497906</v>
      </c>
    </row>
    <row r="26" spans="1:7" ht="12.75">
      <c r="A26" s="140" t="s">
        <v>111</v>
      </c>
      <c r="B26" s="134">
        <v>-0.014849239</v>
      </c>
      <c r="C26" s="118">
        <v>-0.05053719000000001</v>
      </c>
      <c r="D26" s="118">
        <v>0.034715701</v>
      </c>
      <c r="E26" s="118">
        <v>-0.08202183699999999</v>
      </c>
      <c r="F26" s="154">
        <v>0.09148788199999999</v>
      </c>
      <c r="G26" s="160">
        <v>-0.013415602493653053</v>
      </c>
    </row>
    <row r="27" spans="1:7" ht="12.75">
      <c r="A27" s="140" t="s">
        <v>113</v>
      </c>
      <c r="B27" s="135">
        <v>0.20410628000000003</v>
      </c>
      <c r="C27" s="118">
        <v>0.14572794</v>
      </c>
      <c r="D27" s="119">
        <v>0.15368966999999997</v>
      </c>
      <c r="E27" s="119">
        <v>0.17951593999999998</v>
      </c>
      <c r="F27" s="154">
        <v>0.14660961</v>
      </c>
      <c r="G27" s="161">
        <v>0.16430293798884235</v>
      </c>
    </row>
    <row r="28" spans="1:7" ht="12.75">
      <c r="A28" s="140" t="s">
        <v>115</v>
      </c>
      <c r="B28" s="134">
        <v>0.0020212134</v>
      </c>
      <c r="C28" s="118">
        <v>0.00241793027</v>
      </c>
      <c r="D28" s="118">
        <v>-0.0029791638000000002</v>
      </c>
      <c r="E28" s="118">
        <v>-0.0029821472999999998</v>
      </c>
      <c r="F28" s="154">
        <v>-0.03736925</v>
      </c>
      <c r="G28" s="160">
        <v>-0.005567742566702482</v>
      </c>
    </row>
    <row r="29" spans="1:7" ht="13.5" thickBot="1">
      <c r="A29" s="141" t="s">
        <v>117</v>
      </c>
      <c r="B29" s="136">
        <v>-5.5499000000000086E-05</v>
      </c>
      <c r="C29" s="120">
        <v>0.0022380657</v>
      </c>
      <c r="D29" s="120">
        <v>0.0007805767</v>
      </c>
      <c r="E29" s="120">
        <v>0.004507903149999999</v>
      </c>
      <c r="F29" s="157">
        <v>0.0049971665200000005</v>
      </c>
      <c r="G29" s="162">
        <v>0.002472189326218603</v>
      </c>
    </row>
    <row r="30" spans="1:7" ht="13.5" thickTop="1">
      <c r="A30" s="142" t="s">
        <v>118</v>
      </c>
      <c r="B30" s="137">
        <v>-0.0001833086277967524</v>
      </c>
      <c r="C30" s="126">
        <v>-0.13411377105223787</v>
      </c>
      <c r="D30" s="126">
        <v>-0.3835646567502443</v>
      </c>
      <c r="E30" s="126">
        <v>-0.507230888817446</v>
      </c>
      <c r="F30" s="122">
        <v>-0.637767366206284</v>
      </c>
      <c r="G30" s="163" t="s">
        <v>129</v>
      </c>
    </row>
    <row r="31" spans="1:7" ht="13.5" thickBot="1">
      <c r="A31" s="143" t="s">
        <v>119</v>
      </c>
      <c r="B31" s="132">
        <v>20.593262</v>
      </c>
      <c r="C31" s="123">
        <v>20.651246</v>
      </c>
      <c r="D31" s="123">
        <v>20.709229</v>
      </c>
      <c r="E31" s="123">
        <v>20.773316</v>
      </c>
      <c r="F31" s="124">
        <v>20.852662</v>
      </c>
      <c r="G31" s="165">
        <v>-210.11</v>
      </c>
    </row>
    <row r="32" spans="1:7" ht="15.75" thickBot="1" thickTop="1">
      <c r="A32" s="144" t="s">
        <v>120</v>
      </c>
      <c r="B32" s="138">
        <v>-0.1419999934732914</v>
      </c>
      <c r="C32" s="127">
        <v>0.12300000712275505</v>
      </c>
      <c r="D32" s="127">
        <v>-0.06699999421834946</v>
      </c>
      <c r="E32" s="127">
        <v>0.20200000144541264</v>
      </c>
      <c r="F32" s="125">
        <v>-0.15450000390410423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134</v>
      </c>
    </row>
    <row r="3" spans="1:7" ht="12.75">
      <c r="A3" s="166" t="s">
        <v>135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136</v>
      </c>
    </row>
    <row r="4" spans="1:7" ht="12.75">
      <c r="A4" s="166" t="s">
        <v>137</v>
      </c>
      <c r="B4" s="166">
        <v>0.002252</v>
      </c>
      <c r="C4" s="166">
        <v>0.003761</v>
      </c>
      <c r="D4" s="166">
        <v>0.003761</v>
      </c>
      <c r="E4" s="166">
        <v>0.003758</v>
      </c>
      <c r="F4" s="166">
        <v>0.002093</v>
      </c>
      <c r="G4" s="166">
        <v>0.011717</v>
      </c>
    </row>
    <row r="5" spans="1:7" ht="12.75">
      <c r="A5" s="166" t="s">
        <v>138</v>
      </c>
      <c r="B5" s="166">
        <v>5.834968</v>
      </c>
      <c r="C5" s="166">
        <v>3.470627</v>
      </c>
      <c r="D5" s="166">
        <v>-0.917029</v>
      </c>
      <c r="E5" s="166">
        <v>-3.133732</v>
      </c>
      <c r="F5" s="166">
        <v>-5.409166</v>
      </c>
      <c r="G5" s="166">
        <v>-5.825514</v>
      </c>
    </row>
    <row r="6" spans="1:7" ht="12.75">
      <c r="A6" s="166" t="s">
        <v>139</v>
      </c>
      <c r="B6" s="167">
        <v>-145.4772</v>
      </c>
      <c r="C6" s="167">
        <v>-245.468</v>
      </c>
      <c r="D6" s="167">
        <v>-72.15084</v>
      </c>
      <c r="E6" s="167">
        <v>-300.3678</v>
      </c>
      <c r="F6" s="167">
        <v>-76.68289</v>
      </c>
      <c r="G6" s="167">
        <v>1019.781</v>
      </c>
    </row>
    <row r="7" spans="1:7" ht="12.75">
      <c r="A7" s="166" t="s">
        <v>140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92</v>
      </c>
      <c r="B8" s="167">
        <v>4.33701</v>
      </c>
      <c r="C8" s="167">
        <v>3.247379</v>
      </c>
      <c r="D8" s="167">
        <v>3.903644</v>
      </c>
      <c r="E8" s="167">
        <v>2.084158</v>
      </c>
      <c r="F8" s="167">
        <v>0.691425</v>
      </c>
      <c r="G8" s="167">
        <v>1.828996</v>
      </c>
    </row>
    <row r="9" spans="1:7" ht="12.75">
      <c r="A9" s="166" t="s">
        <v>94</v>
      </c>
      <c r="B9" s="167">
        <v>-0.9545358</v>
      </c>
      <c r="C9" s="167">
        <v>-0.6435129</v>
      </c>
      <c r="D9" s="167">
        <v>-0.8342952</v>
      </c>
      <c r="E9" s="167">
        <v>0.2485978</v>
      </c>
      <c r="F9" s="167">
        <v>-2.481866</v>
      </c>
      <c r="G9" s="167">
        <v>0.7661832</v>
      </c>
    </row>
    <row r="10" spans="1:7" ht="12.75">
      <c r="A10" s="166" t="s">
        <v>141</v>
      </c>
      <c r="B10" s="167">
        <v>-1.618283</v>
      </c>
      <c r="C10" s="167">
        <v>-1.498244</v>
      </c>
      <c r="D10" s="167">
        <v>-1.334258</v>
      </c>
      <c r="E10" s="167">
        <v>-1.244455</v>
      </c>
      <c r="F10" s="167">
        <v>-1.251052</v>
      </c>
      <c r="G10" s="167">
        <v>2.822819</v>
      </c>
    </row>
    <row r="11" spans="1:7" ht="12.75">
      <c r="A11" s="166" t="s">
        <v>98</v>
      </c>
      <c r="B11" s="167">
        <v>2.842687</v>
      </c>
      <c r="C11" s="167">
        <v>2.700258</v>
      </c>
      <c r="D11" s="167">
        <v>3.447731</v>
      </c>
      <c r="E11" s="167">
        <v>3.501058</v>
      </c>
      <c r="F11" s="167">
        <v>14.10207</v>
      </c>
      <c r="G11" s="167">
        <v>4.62092</v>
      </c>
    </row>
    <row r="12" spans="1:7" ht="12.75">
      <c r="A12" s="166" t="s">
        <v>100</v>
      </c>
      <c r="B12" s="167">
        <v>0.5373126</v>
      </c>
      <c r="C12" s="167">
        <v>0.4021499</v>
      </c>
      <c r="D12" s="167">
        <v>0.3468061</v>
      </c>
      <c r="E12" s="167">
        <v>0.1340322</v>
      </c>
      <c r="F12" s="167">
        <v>0.2226046</v>
      </c>
      <c r="G12" s="167">
        <v>-0.09910095</v>
      </c>
    </row>
    <row r="13" spans="1:7" ht="12.75">
      <c r="A13" s="166" t="s">
        <v>102</v>
      </c>
      <c r="B13" s="167">
        <v>0.2046752</v>
      </c>
      <c r="C13" s="167">
        <v>0.01541243</v>
      </c>
      <c r="D13" s="167">
        <v>-0.04181974</v>
      </c>
      <c r="E13" s="167">
        <v>0.2509718</v>
      </c>
      <c r="F13" s="167">
        <v>-0.01435873</v>
      </c>
      <c r="G13" s="167">
        <v>-0.08152684</v>
      </c>
    </row>
    <row r="14" spans="1:7" ht="12.75">
      <c r="A14" s="166" t="s">
        <v>104</v>
      </c>
      <c r="B14" s="167">
        <v>-0.04635448</v>
      </c>
      <c r="C14" s="167">
        <v>-0.2411985</v>
      </c>
      <c r="D14" s="167">
        <v>-0.03655673</v>
      </c>
      <c r="E14" s="167">
        <v>-0.09695074</v>
      </c>
      <c r="F14" s="167">
        <v>0.1196669</v>
      </c>
      <c r="G14" s="167">
        <v>-0.05348595</v>
      </c>
    </row>
    <row r="15" spans="1:7" ht="12.75">
      <c r="A15" s="166" t="s">
        <v>106</v>
      </c>
      <c r="B15" s="167">
        <v>-0.386102</v>
      </c>
      <c r="C15" s="167">
        <v>-0.05518705</v>
      </c>
      <c r="D15" s="167">
        <v>-0.01356875</v>
      </c>
      <c r="E15" s="167">
        <v>-0.002895161</v>
      </c>
      <c r="F15" s="167">
        <v>-0.3242443</v>
      </c>
      <c r="G15" s="167">
        <v>-0.1163544</v>
      </c>
    </row>
    <row r="16" spans="1:7" ht="12.75">
      <c r="A16" s="166" t="s">
        <v>108</v>
      </c>
      <c r="B16" s="167">
        <v>0.03973417</v>
      </c>
      <c r="C16" s="167">
        <v>0.01981152</v>
      </c>
      <c r="D16" s="167">
        <v>-0.0045026</v>
      </c>
      <c r="E16" s="167">
        <v>-0.01930247</v>
      </c>
      <c r="F16" s="167">
        <v>0.02976801</v>
      </c>
      <c r="G16" s="167">
        <v>-0.03531869</v>
      </c>
    </row>
    <row r="17" spans="1:7" ht="12.75">
      <c r="A17" s="166" t="s">
        <v>142</v>
      </c>
      <c r="B17" s="167">
        <v>0.1691601</v>
      </c>
      <c r="C17" s="167">
        <v>0.1136871</v>
      </c>
      <c r="D17" s="167">
        <v>0.131822</v>
      </c>
      <c r="E17" s="167">
        <v>0.1213741</v>
      </c>
      <c r="F17" s="167">
        <v>0.1086116</v>
      </c>
      <c r="G17" s="167">
        <v>-0.1272207</v>
      </c>
    </row>
    <row r="18" spans="1:7" ht="12.75">
      <c r="A18" s="166" t="s">
        <v>143</v>
      </c>
      <c r="B18" s="167">
        <v>0.009278086</v>
      </c>
      <c r="C18" s="167">
        <v>0.04424188</v>
      </c>
      <c r="D18" s="167">
        <v>0.007055969</v>
      </c>
      <c r="E18" s="167">
        <v>0.06309099</v>
      </c>
      <c r="F18" s="167">
        <v>-0.04109039</v>
      </c>
      <c r="G18" s="167">
        <v>-0.1653279</v>
      </c>
    </row>
    <row r="19" spans="1:7" ht="12.75">
      <c r="A19" s="166" t="s">
        <v>144</v>
      </c>
      <c r="B19" s="167">
        <v>-0.199162</v>
      </c>
      <c r="C19" s="167">
        <v>-0.1841091</v>
      </c>
      <c r="D19" s="167">
        <v>-0.1951811</v>
      </c>
      <c r="E19" s="167">
        <v>-0.1961841</v>
      </c>
      <c r="F19" s="167">
        <v>-0.1457</v>
      </c>
      <c r="G19" s="167">
        <v>-0.1866996</v>
      </c>
    </row>
    <row r="20" spans="1:7" ht="12.75">
      <c r="A20" s="166" t="s">
        <v>116</v>
      </c>
      <c r="B20" s="167">
        <v>0.006716416</v>
      </c>
      <c r="C20" s="167">
        <v>0.003223997</v>
      </c>
      <c r="D20" s="167">
        <v>0.005520669</v>
      </c>
      <c r="E20" s="167">
        <v>0.005254732</v>
      </c>
      <c r="F20" s="167">
        <v>0.006395374</v>
      </c>
      <c r="G20" s="167">
        <v>0.002451164</v>
      </c>
    </row>
    <row r="21" spans="1:7" ht="12.75">
      <c r="A21" s="166" t="s">
        <v>145</v>
      </c>
      <c r="B21" s="167">
        <v>-1096.869</v>
      </c>
      <c r="C21" s="167">
        <v>-983.5274</v>
      </c>
      <c r="D21" s="167">
        <v>-954.6281</v>
      </c>
      <c r="E21" s="167">
        <v>-1009.478</v>
      </c>
      <c r="F21" s="167">
        <v>-1137.485</v>
      </c>
      <c r="G21" s="167">
        <v>-179.9018</v>
      </c>
    </row>
    <row r="22" spans="1:7" ht="12.75">
      <c r="A22" s="166" t="s">
        <v>146</v>
      </c>
      <c r="B22" s="167">
        <v>116.7047</v>
      </c>
      <c r="C22" s="167">
        <v>69.41365</v>
      </c>
      <c r="D22" s="167">
        <v>-18.3406</v>
      </c>
      <c r="E22" s="167">
        <v>-62.67547</v>
      </c>
      <c r="F22" s="167">
        <v>-108.1875</v>
      </c>
      <c r="G22" s="167">
        <v>0</v>
      </c>
    </row>
    <row r="23" spans="1:7" ht="12.75">
      <c r="A23" s="166" t="s">
        <v>93</v>
      </c>
      <c r="B23" s="167">
        <v>1.286533</v>
      </c>
      <c r="C23" s="167">
        <v>0.7310564</v>
      </c>
      <c r="D23" s="167">
        <v>1.420466</v>
      </c>
      <c r="E23" s="167">
        <v>-0.1572835</v>
      </c>
      <c r="F23" s="167">
        <v>8.682337</v>
      </c>
      <c r="G23" s="167">
        <v>-2.940069</v>
      </c>
    </row>
    <row r="24" spans="1:7" ht="12.75">
      <c r="A24" s="166" t="s">
        <v>95</v>
      </c>
      <c r="B24" s="167">
        <v>1.960301</v>
      </c>
      <c r="C24" s="167">
        <v>1.520885</v>
      </c>
      <c r="D24" s="167">
        <v>1.665545</v>
      </c>
      <c r="E24" s="167">
        <v>1.290469</v>
      </c>
      <c r="F24" s="167">
        <v>1.8715</v>
      </c>
      <c r="G24" s="167">
        <v>-1.610536</v>
      </c>
    </row>
    <row r="25" spans="1:7" ht="12.75">
      <c r="A25" s="166" t="s">
        <v>97</v>
      </c>
      <c r="B25" s="167">
        <v>-1.645653</v>
      </c>
      <c r="C25" s="167">
        <v>-1.431273</v>
      </c>
      <c r="D25" s="167">
        <v>-2.052137</v>
      </c>
      <c r="E25" s="167">
        <v>-2.216759</v>
      </c>
      <c r="F25" s="167">
        <v>-9.05995</v>
      </c>
      <c r="G25" s="167">
        <v>-1.381598</v>
      </c>
    </row>
    <row r="26" spans="1:7" ht="12.75">
      <c r="A26" s="166" t="s">
        <v>99</v>
      </c>
      <c r="B26" s="167">
        <v>0.7455457</v>
      </c>
      <c r="C26" s="167">
        <v>0.4700798</v>
      </c>
      <c r="D26" s="167">
        <v>0.1036397</v>
      </c>
      <c r="E26" s="167">
        <v>0.3823456</v>
      </c>
      <c r="F26" s="167">
        <v>1.054854</v>
      </c>
      <c r="G26" s="167">
        <v>0.4794631</v>
      </c>
    </row>
    <row r="27" spans="1:7" ht="12.75">
      <c r="A27" s="166" t="s">
        <v>101</v>
      </c>
      <c r="B27" s="167">
        <v>0.07612624</v>
      </c>
      <c r="C27" s="167">
        <v>-0.1999735</v>
      </c>
      <c r="D27" s="167">
        <v>-0.1015242</v>
      </c>
      <c r="E27" s="167">
        <v>-0.3074865</v>
      </c>
      <c r="F27" s="167">
        <v>0.2715986</v>
      </c>
      <c r="G27" s="167">
        <v>-0.3197894</v>
      </c>
    </row>
    <row r="28" spans="1:7" ht="12.75">
      <c r="A28" s="166" t="s">
        <v>103</v>
      </c>
      <c r="B28" s="167">
        <v>0.2171332</v>
      </c>
      <c r="C28" s="167">
        <v>0.3851924</v>
      </c>
      <c r="D28" s="167">
        <v>0.3028018</v>
      </c>
      <c r="E28" s="167">
        <v>0.2105224</v>
      </c>
      <c r="F28" s="167">
        <v>0.1686496</v>
      </c>
      <c r="G28" s="167">
        <v>-0.2701319</v>
      </c>
    </row>
    <row r="29" spans="1:7" ht="12.75">
      <c r="A29" s="166" t="s">
        <v>105</v>
      </c>
      <c r="B29" s="167">
        <v>0.333106</v>
      </c>
      <c r="C29" s="167">
        <v>-0.07601138</v>
      </c>
      <c r="D29" s="167">
        <v>-0.09433627</v>
      </c>
      <c r="E29" s="167">
        <v>0.02496031</v>
      </c>
      <c r="F29" s="167">
        <v>0.3021932</v>
      </c>
      <c r="G29" s="167">
        <v>-0.08082569</v>
      </c>
    </row>
    <row r="30" spans="1:7" ht="12.75">
      <c r="A30" s="166" t="s">
        <v>107</v>
      </c>
      <c r="B30" s="167">
        <v>0.06742338</v>
      </c>
      <c r="C30" s="167">
        <v>-0.06101223</v>
      </c>
      <c r="D30" s="167">
        <v>0.04103297</v>
      </c>
      <c r="E30" s="167">
        <v>0.09908123</v>
      </c>
      <c r="F30" s="167">
        <v>0.2622799</v>
      </c>
      <c r="G30" s="167">
        <v>0.06385395</v>
      </c>
    </row>
    <row r="31" spans="1:7" ht="12.75">
      <c r="A31" s="166" t="s">
        <v>109</v>
      </c>
      <c r="B31" s="167">
        <v>-0.0561806</v>
      </c>
      <c r="C31" s="167">
        <v>-0.04892814</v>
      </c>
      <c r="D31" s="167">
        <v>-0.05254797</v>
      </c>
      <c r="E31" s="167">
        <v>-0.01956984</v>
      </c>
      <c r="F31" s="167">
        <v>0.01423886</v>
      </c>
      <c r="G31" s="167">
        <v>-0.008766844</v>
      </c>
    </row>
    <row r="32" spans="1:7" ht="12.75">
      <c r="A32" s="166" t="s">
        <v>111</v>
      </c>
      <c r="B32" s="167">
        <v>-0.008713409</v>
      </c>
      <c r="C32" s="167">
        <v>-0.03693638</v>
      </c>
      <c r="D32" s="167">
        <v>0.01085598</v>
      </c>
      <c r="E32" s="167">
        <v>-0.06411408</v>
      </c>
      <c r="F32" s="167">
        <v>0.055154</v>
      </c>
      <c r="G32" s="167">
        <v>0.01552679</v>
      </c>
    </row>
    <row r="33" spans="1:7" ht="12.75">
      <c r="A33" s="166" t="s">
        <v>113</v>
      </c>
      <c r="B33" s="167">
        <v>0.1995075</v>
      </c>
      <c r="C33" s="167">
        <v>0.1507253</v>
      </c>
      <c r="D33" s="167">
        <v>0.1589585</v>
      </c>
      <c r="E33" s="167">
        <v>0.1774864</v>
      </c>
      <c r="F33" s="167">
        <v>0.1443586</v>
      </c>
      <c r="G33" s="167">
        <v>0.02330214</v>
      </c>
    </row>
    <row r="34" spans="1:7" ht="12.75">
      <c r="A34" s="166" t="s">
        <v>115</v>
      </c>
      <c r="B34" s="167">
        <v>-0.01417996</v>
      </c>
      <c r="C34" s="167">
        <v>-0.006521557</v>
      </c>
      <c r="D34" s="167">
        <v>-0.0005143877</v>
      </c>
      <c r="E34" s="167">
        <v>0.005691688</v>
      </c>
      <c r="F34" s="167">
        <v>-0.02638948</v>
      </c>
      <c r="G34" s="167">
        <v>-0.00596383</v>
      </c>
    </row>
    <row r="35" spans="1:7" ht="12.75">
      <c r="A35" s="166" t="s">
        <v>117</v>
      </c>
      <c r="B35" s="167">
        <v>0.0005329363</v>
      </c>
      <c r="C35" s="167">
        <v>0.002408103</v>
      </c>
      <c r="D35" s="167">
        <v>0.0007142119</v>
      </c>
      <c r="E35" s="167">
        <v>0.004229809</v>
      </c>
      <c r="F35" s="167">
        <v>0.004506774</v>
      </c>
      <c r="G35" s="167">
        <v>-0.005192656</v>
      </c>
    </row>
    <row r="36" spans="1:6" ht="12.75">
      <c r="A36" s="166" t="s">
        <v>147</v>
      </c>
      <c r="B36" s="167">
        <v>20.85266</v>
      </c>
      <c r="C36" s="167">
        <v>20.85266</v>
      </c>
      <c r="D36" s="167">
        <v>20.86182</v>
      </c>
      <c r="E36" s="167">
        <v>20.86182</v>
      </c>
      <c r="F36" s="167">
        <v>20.87097</v>
      </c>
    </row>
    <row r="37" spans="1:6" ht="12.75">
      <c r="A37" s="166" t="s">
        <v>148</v>
      </c>
      <c r="B37" s="167">
        <v>-0.1230876</v>
      </c>
      <c r="C37" s="167">
        <v>-0.05950928</v>
      </c>
      <c r="D37" s="167">
        <v>-0.02339681</v>
      </c>
      <c r="E37" s="167">
        <v>-0.01322428</v>
      </c>
      <c r="F37" s="167">
        <v>0.001525879</v>
      </c>
    </row>
    <row r="38" spans="1:7" ht="12.75">
      <c r="A38" s="166" t="s">
        <v>149</v>
      </c>
      <c r="B38" s="167">
        <v>0.0002690362</v>
      </c>
      <c r="C38" s="167">
        <v>0.0004288808</v>
      </c>
      <c r="D38" s="167">
        <v>0.0001196796</v>
      </c>
      <c r="E38" s="167">
        <v>0.0004998498</v>
      </c>
      <c r="F38" s="167">
        <v>0.0001094276</v>
      </c>
      <c r="G38" s="167">
        <v>0.0001478716</v>
      </c>
    </row>
    <row r="39" spans="1:7" ht="12.75">
      <c r="A39" s="166" t="s">
        <v>150</v>
      </c>
      <c r="B39" s="167">
        <v>0.001861538</v>
      </c>
      <c r="C39" s="167">
        <v>0.001669019</v>
      </c>
      <c r="D39" s="167">
        <v>0.001623087</v>
      </c>
      <c r="E39" s="167">
        <v>0.001719246</v>
      </c>
      <c r="F39" s="167">
        <v>0.001934908</v>
      </c>
      <c r="G39" s="167">
        <v>0.0008676723</v>
      </c>
    </row>
    <row r="40" spans="2:5" ht="12.75">
      <c r="B40" s="166" t="s">
        <v>151</v>
      </c>
      <c r="C40" s="166">
        <v>0.00376</v>
      </c>
      <c r="D40" s="166" t="s">
        <v>152</v>
      </c>
      <c r="E40" s="166">
        <v>3.116456</v>
      </c>
    </row>
    <row r="42" ht="12.75">
      <c r="A42" s="166" t="s">
        <v>153</v>
      </c>
    </row>
    <row r="50" spans="1:7" ht="12.75">
      <c r="A50" s="166" t="s">
        <v>154</v>
      </c>
      <c r="B50" s="166">
        <f>-0.017/(B7*B7+B22*B22)*(B21*B22+B6*B7)</f>
        <v>0.00026903625778598966</v>
      </c>
      <c r="C50" s="166">
        <f>-0.017/(C7*C7+C22*C22)*(C21*C22+C6*C7)</f>
        <v>0.0004288808739672084</v>
      </c>
      <c r="D50" s="166">
        <f>-0.017/(D7*D7+D22*D22)*(D21*D22+D6*D7)</f>
        <v>0.0001196795885624161</v>
      </c>
      <c r="E50" s="166">
        <f>-0.017/(E7*E7+E22*E22)*(E21*E22+E6*E7)</f>
        <v>0.0004998498084493555</v>
      </c>
      <c r="F50" s="166">
        <f>-0.017/(F7*F7+F22*F22)*(F21*F22+F6*F7)</f>
        <v>0.00010942762307101203</v>
      </c>
      <c r="G50" s="166">
        <f>(B50*B$4+C50*C$4+D50*D$4+E50*E$4+F50*F$4)/SUM(B$4:F$4)</f>
        <v>0.0003056942814302895</v>
      </c>
    </row>
    <row r="51" spans="1:7" ht="12.75">
      <c r="A51" s="166" t="s">
        <v>155</v>
      </c>
      <c r="B51" s="166">
        <f>-0.017/(B7*B7+B22*B22)*(B21*B7-B6*B22)</f>
        <v>0.0018615375204245966</v>
      </c>
      <c r="C51" s="166">
        <f>-0.017/(C7*C7+C22*C22)*(C21*C7-C6*C22)</f>
        <v>0.0016690195613122748</v>
      </c>
      <c r="D51" s="166">
        <f>-0.017/(D7*D7+D22*D22)*(D21*D7-D6*D22)</f>
        <v>0.001623087269546199</v>
      </c>
      <c r="E51" s="166">
        <f>-0.017/(E7*E7+E22*E22)*(E21*E7-E6*E22)</f>
        <v>0.0017192454321673972</v>
      </c>
      <c r="F51" s="166">
        <f>-0.017/(F7*F7+F22*F22)*(F21*F7-F6*F22)</f>
        <v>0.0019349083700970996</v>
      </c>
      <c r="G51" s="166">
        <f>(B51*B$4+C51*C$4+D51*D$4+E51*E$4+F51*F$4)/SUM(B$4:F$4)</f>
        <v>0.0017334069657314064</v>
      </c>
    </row>
    <row r="58" ht="12.75">
      <c r="A58" s="166" t="s">
        <v>157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159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162</v>
      </c>
      <c r="B62" s="166">
        <f>B7+(2/0.017)*(B8*B50-B23*B51)</f>
        <v>9999.855515704661</v>
      </c>
      <c r="C62" s="166">
        <f>C7+(2/0.017)*(C8*C50-C23*C51)</f>
        <v>10000.020304860189</v>
      </c>
      <c r="D62" s="166">
        <f>D7+(2/0.017)*(D8*D50-D23*D51)</f>
        <v>9999.783723085458</v>
      </c>
      <c r="E62" s="166">
        <f>E7+(2/0.017)*(E8*E50-E23*E51)</f>
        <v>10000.15437351953</v>
      </c>
      <c r="F62" s="166">
        <f>F7+(2/0.017)*(F8*F50-F23*F51)</f>
        <v>9998.032486407174</v>
      </c>
    </row>
    <row r="63" spans="1:6" ht="12.75">
      <c r="A63" s="166" t="s">
        <v>163</v>
      </c>
      <c r="B63" s="166">
        <f>B8+(3/0.017)*(B9*B50-B24*B51)</f>
        <v>3.6477196584034215</v>
      </c>
      <c r="C63" s="166">
        <f>C8+(3/0.017)*(C9*C50-C24*C51)</f>
        <v>2.7507242016821896</v>
      </c>
      <c r="D63" s="166">
        <f>D8+(3/0.017)*(D9*D50-D24*D51)</f>
        <v>3.4089664130649546</v>
      </c>
      <c r="E63" s="166">
        <f>E8+(3/0.017)*(E9*E50-E24*E51)</f>
        <v>1.7145630521954063</v>
      </c>
      <c r="F63" s="166">
        <f>F8+(3/0.017)*(F9*F50-F24*F51)</f>
        <v>0.004466344976914893</v>
      </c>
    </row>
    <row r="64" spans="1:6" ht="12.75">
      <c r="A64" s="166" t="s">
        <v>164</v>
      </c>
      <c r="B64" s="166">
        <f>B9+(4/0.017)*(B10*B50-B25*B51)</f>
        <v>-0.3361668581786791</v>
      </c>
      <c r="C64" s="166">
        <f>C9+(4/0.017)*(C10*C50-C25*C51)</f>
        <v>-0.23262950271953486</v>
      </c>
      <c r="D64" s="166">
        <f>D9+(4/0.017)*(D10*D50-D25*D51)</f>
        <v>-0.08815073139091378</v>
      </c>
      <c r="E64" s="166">
        <f>E9+(4/0.017)*(E10*E50-E25*E51)</f>
        <v>0.998977139198147</v>
      </c>
      <c r="F64" s="166">
        <f>F9+(4/0.017)*(F10*F50-F25*F51)</f>
        <v>1.6106689272854071</v>
      </c>
    </row>
    <row r="65" spans="1:6" ht="12.75">
      <c r="A65" s="166" t="s">
        <v>165</v>
      </c>
      <c r="B65" s="166">
        <f>B10+(5/0.017)*(B11*B50-B26*B51)</f>
        <v>-1.8015404768248053</v>
      </c>
      <c r="C65" s="166">
        <f>C10+(5/0.017)*(C11*C50-C26*C51)</f>
        <v>-1.3883861678237692</v>
      </c>
      <c r="D65" s="166">
        <f>D10+(5/0.017)*(D11*D50-D26*D51)</f>
        <v>-1.2623736618046175</v>
      </c>
      <c r="E65" s="166">
        <f>E10+(5/0.017)*(E11*E50-E26*E51)</f>
        <v>-0.9230852222468291</v>
      </c>
      <c r="F65" s="166">
        <f>F10+(5/0.017)*(F11*F50-F26*F51)</f>
        <v>-1.3974901862792293</v>
      </c>
    </row>
    <row r="66" spans="1:6" ht="12.75">
      <c r="A66" s="166" t="s">
        <v>166</v>
      </c>
      <c r="B66" s="166">
        <f>B11+(6/0.017)*(B12*B50-B27*B51)</f>
        <v>2.843691018511675</v>
      </c>
      <c r="C66" s="166">
        <f>C11+(6/0.017)*(C12*C50-C27*C51)</f>
        <v>2.8789288531136137</v>
      </c>
      <c r="D66" s="166">
        <f>D11+(6/0.017)*(D12*D50-D27*D51)</f>
        <v>3.5205386169163995</v>
      </c>
      <c r="E66" s="166">
        <f>E11+(6/0.017)*(E12*E50-E27*E51)</f>
        <v>3.7112841400261836</v>
      </c>
      <c r="F66" s="166">
        <f>F11+(6/0.017)*(F12*F50-F27*F51)</f>
        <v>13.925190242758594</v>
      </c>
    </row>
    <row r="67" spans="1:6" ht="12.75">
      <c r="A67" s="166" t="s">
        <v>167</v>
      </c>
      <c r="B67" s="166">
        <f>B12+(7/0.017)*(B13*B50-B28*B51)</f>
        <v>0.3935504916457757</v>
      </c>
      <c r="C67" s="166">
        <f>C12+(7/0.017)*(C13*C50-C28*C51)</f>
        <v>0.14015078952098553</v>
      </c>
      <c r="D67" s="166">
        <f>D12+(7/0.017)*(D13*D50-D28*D51)</f>
        <v>0.14237368750772764</v>
      </c>
      <c r="E67" s="166">
        <f>E12+(7/0.017)*(E13*E50-E28*E51)</f>
        <v>0.036653360065347404</v>
      </c>
      <c r="F67" s="166">
        <f>F12+(7/0.017)*(F13*F50-F28*F51)</f>
        <v>0.08758993232739862</v>
      </c>
    </row>
    <row r="68" spans="1:6" ht="12.75">
      <c r="A68" s="166" t="s">
        <v>168</v>
      </c>
      <c r="B68" s="166">
        <f>B13+(8/0.017)*(B14*B50-B29*B51)</f>
        <v>-0.09300026028676289</v>
      </c>
      <c r="C68" s="166">
        <f>C13+(8/0.017)*(C14*C50-C29*C51)</f>
        <v>0.026433162528358062</v>
      </c>
      <c r="D68" s="166">
        <f>D13+(8/0.017)*(D14*D50-D29*D51)</f>
        <v>0.028175979759005022</v>
      </c>
      <c r="E68" s="166">
        <f>E13+(8/0.017)*(E14*E50-E29*E51)</f>
        <v>0.20797240810776216</v>
      </c>
      <c r="F68" s="166">
        <f>F13+(8/0.017)*(F14*F50-F29*F51)</f>
        <v>-0.28335698300665896</v>
      </c>
    </row>
    <row r="69" spans="1:6" ht="12.75">
      <c r="A69" s="166" t="s">
        <v>169</v>
      </c>
      <c r="B69" s="166">
        <f>B14+(9/0.017)*(B15*B50-B30*B51)</f>
        <v>-0.1677944387910461</v>
      </c>
      <c r="C69" s="166">
        <f>C14+(9/0.017)*(C15*C50-C30*C51)</f>
        <v>-0.19981865199867624</v>
      </c>
      <c r="D69" s="166">
        <f>D14+(9/0.017)*(D15*D50-D30*D51)</f>
        <v>-0.0726753148766939</v>
      </c>
      <c r="E69" s="166">
        <f>E14+(9/0.017)*(E15*E50-E30*E51)</f>
        <v>-0.1878994976388686</v>
      </c>
      <c r="F69" s="166">
        <f>F14+(9/0.017)*(F15*F50-F30*F51)</f>
        <v>-0.16778720069141112</v>
      </c>
    </row>
    <row r="70" spans="1:6" ht="12.75">
      <c r="A70" s="166" t="s">
        <v>170</v>
      </c>
      <c r="B70" s="166">
        <f>B15+(10/0.017)*(B16*B50-B31*B51)</f>
        <v>-0.3182948075158833</v>
      </c>
      <c r="C70" s="166">
        <f>C15+(10/0.017)*(C16*C50-C31*C51)</f>
        <v>-0.0021524589583268305</v>
      </c>
      <c r="D70" s="166">
        <f>D15+(10/0.017)*(D16*D50-D31*D51)</f>
        <v>0.03628482166590262</v>
      </c>
      <c r="E70" s="166">
        <f>E15+(10/0.017)*(E16*E50-E31*E51)</f>
        <v>0.011220734350674935</v>
      </c>
      <c r="F70" s="166">
        <f>F15+(10/0.017)*(F16*F50-F31*F51)</f>
        <v>-0.3385345628334039</v>
      </c>
    </row>
    <row r="71" spans="1:6" ht="12.75">
      <c r="A71" s="166" t="s">
        <v>171</v>
      </c>
      <c r="B71" s="166">
        <f>B16+(11/0.017)*(B17*B50-B32*B51)</f>
        <v>0.07967745932971179</v>
      </c>
      <c r="C71" s="166">
        <f>C16+(11/0.017)*(C17*C50-C32*C51)</f>
        <v>0.09125054347408645</v>
      </c>
      <c r="D71" s="166">
        <f>D16+(11/0.017)*(D17*D50-D32*D51)</f>
        <v>-0.005695647196629802</v>
      </c>
      <c r="E71" s="166">
        <f>E16+(11/0.017)*(E17*E50-E32*E51)</f>
        <v>0.09127772164391812</v>
      </c>
      <c r="F71" s="166">
        <f>F16+(11/0.017)*(F17*F50-F32*F51)</f>
        <v>-0.03159440748249147</v>
      </c>
    </row>
    <row r="72" spans="1:6" ht="12.75">
      <c r="A72" s="166" t="s">
        <v>172</v>
      </c>
      <c r="B72" s="166">
        <f>B17+(12/0.017)*(B18*B50-B33*B51)</f>
        <v>-0.09123605669594378</v>
      </c>
      <c r="C72" s="166">
        <f>C17+(12/0.017)*(C18*C50-C33*C51)</f>
        <v>-0.050493355005394355</v>
      </c>
      <c r="D72" s="166">
        <f>D17+(12/0.017)*(D18*D50-D33*D51)</f>
        <v>-0.04970204395482142</v>
      </c>
      <c r="E72" s="166">
        <f>E17+(12/0.017)*(E18*E50-E33*E51)</f>
        <v>-0.07176001520385082</v>
      </c>
      <c r="F72" s="166">
        <f>F17+(12/0.017)*(F18*F50-F33*F51)</f>
        <v>-0.09172987327830123</v>
      </c>
    </row>
    <row r="73" spans="1:6" ht="12.75">
      <c r="A73" s="166" t="s">
        <v>173</v>
      </c>
      <c r="B73" s="166">
        <f>B18+(13/0.017)*(B19*B50-B34*B51)</f>
        <v>-0.011510651102099591</v>
      </c>
      <c r="C73" s="166">
        <f>C18+(13/0.017)*(C19*C50-C34*C51)</f>
        <v>-0.007816440684196548</v>
      </c>
      <c r="D73" s="166">
        <f>D18+(13/0.017)*(D19*D50-D34*D51)</f>
        <v>-0.01016849388257779</v>
      </c>
      <c r="E73" s="166">
        <f>E18+(13/0.017)*(E19*E50-E34*E51)</f>
        <v>-0.019381004953806208</v>
      </c>
      <c r="F73" s="166">
        <f>F18+(13/0.017)*(F19*F50-F34*F51)</f>
        <v>-0.014235738606480808</v>
      </c>
    </row>
    <row r="74" spans="1:6" ht="12.75">
      <c r="A74" s="166" t="s">
        <v>174</v>
      </c>
      <c r="B74" s="166">
        <f>B19+(14/0.017)*(B20*B50-B35*B51)</f>
        <v>-0.1984909235817066</v>
      </c>
      <c r="C74" s="166">
        <f>C19+(14/0.017)*(C20*C50-C35*C51)</f>
        <v>-0.18628030265075174</v>
      </c>
      <c r="D74" s="166">
        <f>D19+(14/0.017)*(D20*D50-D35*D51)</f>
        <v>-0.1955916432867028</v>
      </c>
      <c r="E74" s="166">
        <f>E19+(14/0.017)*(E20*E50-E35*E51)</f>
        <v>-0.20000980836820764</v>
      </c>
      <c r="F74" s="166">
        <f>F19+(14/0.017)*(F20*F50-F35*F51)</f>
        <v>-0.15230500577821893</v>
      </c>
    </row>
    <row r="75" spans="1:6" ht="12.75">
      <c r="A75" s="166" t="s">
        <v>175</v>
      </c>
      <c r="B75" s="167">
        <f>B20</f>
        <v>0.006716416</v>
      </c>
      <c r="C75" s="167">
        <f>C20</f>
        <v>0.003223997</v>
      </c>
      <c r="D75" s="167">
        <f>D20</f>
        <v>0.005520669</v>
      </c>
      <c r="E75" s="167">
        <f>E20</f>
        <v>0.005254732</v>
      </c>
      <c r="F75" s="167">
        <f>F20</f>
        <v>0.006395374</v>
      </c>
    </row>
    <row r="78" ht="12.75">
      <c r="A78" s="166" t="s">
        <v>157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176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177</v>
      </c>
      <c r="B82" s="166">
        <f>B22+(2/0.017)*(B8*B51+B23*B50)</f>
        <v>117.69524480768175</v>
      </c>
      <c r="C82" s="166">
        <f>C22+(2/0.017)*(C8*C51+C23*C50)</f>
        <v>70.08817649197012</v>
      </c>
      <c r="D82" s="166">
        <f>D22+(2/0.017)*(D8*D51+D23*D50)</f>
        <v>-17.575193450860315</v>
      </c>
      <c r="E82" s="166">
        <f>E22+(2/0.017)*(E8*E51+E23*E50)</f>
        <v>-62.263168706580245</v>
      </c>
      <c r="F82" s="166">
        <f>F22+(2/0.017)*(F8*F51+F23*F50)</f>
        <v>-107.91833158583461</v>
      </c>
    </row>
    <row r="83" spans="1:6" ht="12.75">
      <c r="A83" s="166" t="s">
        <v>178</v>
      </c>
      <c r="B83" s="166">
        <f>B23+(3/0.017)*(B9*B51+B24*B50)</f>
        <v>1.0660308539209926</v>
      </c>
      <c r="C83" s="166">
        <f>C23+(3/0.017)*(C9*C51+C24*C50)</f>
        <v>0.6566286711670873</v>
      </c>
      <c r="D83" s="166">
        <f>D23+(3/0.017)*(D9*D51+D24*D50)</f>
        <v>1.2166773803827098</v>
      </c>
      <c r="E83" s="166">
        <f>E23+(3/0.017)*(E9*E51+E24*E50)</f>
        <v>0.031970849627652204</v>
      </c>
      <c r="F83" s="166">
        <f>F23+(3/0.017)*(F9*F51+F24*F50)</f>
        <v>7.87103297053847</v>
      </c>
    </row>
    <row r="84" spans="1:6" ht="12.75">
      <c r="A84" s="166" t="s">
        <v>179</v>
      </c>
      <c r="B84" s="166">
        <f>B24+(4/0.017)*(B10*B51+B25*B50)</f>
        <v>1.1473045652001026</v>
      </c>
      <c r="C84" s="166">
        <f>C24+(4/0.017)*(C10*C51+C25*C50)</f>
        <v>0.7880746097071963</v>
      </c>
      <c r="D84" s="166">
        <f>D24+(4/0.017)*(D10*D51+D25*D50)</f>
        <v>1.0982000386061452</v>
      </c>
      <c r="E84" s="166">
        <f>E24+(4/0.017)*(E10*E51+E25*E50)</f>
        <v>0.5263348503961734</v>
      </c>
      <c r="F84" s="166">
        <f>F24+(4/0.017)*(F10*F51+F25*F50)</f>
        <v>1.0686576988543688</v>
      </c>
    </row>
    <row r="85" spans="1:6" ht="12.75">
      <c r="A85" s="166" t="s">
        <v>180</v>
      </c>
      <c r="B85" s="166">
        <f>B25+(5/0.017)*(B11*B51+B26*B50)</f>
        <v>-0.030256725158920084</v>
      </c>
      <c r="C85" s="166">
        <f>C25+(5/0.017)*(C11*C51+C26*C50)</f>
        <v>-0.04645192410344401</v>
      </c>
      <c r="D85" s="166">
        <f>D25+(5/0.017)*(D11*D51+D26*D50)</f>
        <v>-0.40261586718396525</v>
      </c>
      <c r="E85" s="166">
        <f>E25+(5/0.017)*(E11*E51+E26*E50)</f>
        <v>-0.3902021325957128</v>
      </c>
      <c r="F85" s="166">
        <f>F25+(5/0.017)*(F11*F51+F26*F50)</f>
        <v>-1.0006431045287787</v>
      </c>
    </row>
    <row r="86" spans="1:6" ht="12.75">
      <c r="A86" s="166" t="s">
        <v>181</v>
      </c>
      <c r="B86" s="166">
        <f>B26+(6/0.017)*(B12*B51+B27*B50)</f>
        <v>1.105795682526757</v>
      </c>
      <c r="C86" s="166">
        <f>C26+(6/0.017)*(C12*C51+C27*C50)</f>
        <v>0.676702590669233</v>
      </c>
      <c r="D86" s="166">
        <f>D26+(6/0.017)*(D12*D51+D27*D50)</f>
        <v>0.2980207087385309</v>
      </c>
      <c r="E86" s="166">
        <f>E26+(6/0.017)*(E12*E51+E27*E50)</f>
        <v>0.4094293104073827</v>
      </c>
      <c r="F86" s="166">
        <f>F26+(6/0.017)*(F12*F51+F27*F50)</f>
        <v>1.217362197525717</v>
      </c>
    </row>
    <row r="87" spans="1:6" ht="12.75">
      <c r="A87" s="166" t="s">
        <v>182</v>
      </c>
      <c r="B87" s="166">
        <f>B27+(7/0.017)*(B13*B51+B28*B50)</f>
        <v>0.25706687971097275</v>
      </c>
      <c r="C87" s="166">
        <f>C27+(7/0.017)*(C13*C51+C28*C50)</f>
        <v>-0.12135719987034242</v>
      </c>
      <c r="D87" s="166">
        <f>D27+(7/0.017)*(D13*D51+D28*D50)</f>
        <v>-0.11455156761108297</v>
      </c>
      <c r="E87" s="166">
        <f>E27+(7/0.017)*(E13*E51+E28*E50)</f>
        <v>-0.0864875638547119</v>
      </c>
      <c r="F87" s="166">
        <f>F27+(7/0.017)*(F13*F51+F28*F50)</f>
        <v>0.2677576991760229</v>
      </c>
    </row>
    <row r="88" spans="1:6" ht="12.75">
      <c r="A88" s="166" t="s">
        <v>183</v>
      </c>
      <c r="B88" s="166">
        <f>B28+(8/0.017)*(B14*B51+B29*B50)</f>
        <v>0.21869884137707685</v>
      </c>
      <c r="C88" s="166">
        <f>C28+(8/0.017)*(C14*C51+C29*C50)</f>
        <v>0.18040894506116126</v>
      </c>
      <c r="D88" s="166">
        <f>D28+(8/0.017)*(D14*D51+D29*D50)</f>
        <v>0.26956655808971736</v>
      </c>
      <c r="E88" s="166">
        <f>E28+(8/0.017)*(E14*E51+E29*E50)</f>
        <v>0.13795500672098238</v>
      </c>
      <c r="F88" s="166">
        <f>F28+(8/0.017)*(F14*F51+F29*F50)</f>
        <v>0.29317325647896264</v>
      </c>
    </row>
    <row r="89" spans="1:6" ht="12.75">
      <c r="A89" s="166" t="s">
        <v>184</v>
      </c>
      <c r="B89" s="166">
        <f>B29+(9/0.017)*(B15*B51+B30*B50)</f>
        <v>-0.03780201369508546</v>
      </c>
      <c r="C89" s="166">
        <f>C29+(9/0.017)*(C15*C51+C30*C50)</f>
        <v>-0.1386276859150507</v>
      </c>
      <c r="D89" s="166">
        <f>D29+(9/0.017)*(D15*D51+D30*D50)</f>
        <v>-0.10339580575259114</v>
      </c>
      <c r="E89" s="166">
        <f>E29+(9/0.017)*(E15*E51+E30*E50)</f>
        <v>0.04854467315329918</v>
      </c>
      <c r="F89" s="166">
        <f>F29+(9/0.017)*(F15*F51+F30*F50)</f>
        <v>-0.014756276229985321</v>
      </c>
    </row>
    <row r="90" spans="1:6" ht="12.75">
      <c r="A90" s="166" t="s">
        <v>185</v>
      </c>
      <c r="B90" s="166">
        <f>B30+(10/0.017)*(B16*B51+B31*B50)</f>
        <v>0.10204222112573991</v>
      </c>
      <c r="C90" s="166">
        <f>C30+(10/0.017)*(C16*C51+C31*C50)</f>
        <v>-0.053905482367917985</v>
      </c>
      <c r="D90" s="166">
        <f>D30+(10/0.017)*(D16*D51+D31*D50)</f>
        <v>0.033034715782794766</v>
      </c>
      <c r="E90" s="166">
        <f>E30+(10/0.017)*(E16*E51+E31*E50)</f>
        <v>0.07380613343974544</v>
      </c>
      <c r="F90" s="166">
        <f>F30+(10/0.017)*(F16*F51+F31*F50)</f>
        <v>0.29707783900892654</v>
      </c>
    </row>
    <row r="91" spans="1:6" ht="12.75">
      <c r="A91" s="166" t="s">
        <v>186</v>
      </c>
      <c r="B91" s="166">
        <f>B31+(11/0.017)*(B17*B51+B32*B50)</f>
        <v>0.14605999716161402</v>
      </c>
      <c r="C91" s="166">
        <f>C31+(11/0.017)*(C17*C51+C32*C50)</f>
        <v>0.06359842206859279</v>
      </c>
      <c r="D91" s="166">
        <f>D31+(11/0.017)*(D17*D51+D32*D50)</f>
        <v>0.08673652070150409</v>
      </c>
      <c r="E91" s="166">
        <f>E31+(11/0.017)*(E17*E51+E32*E50)</f>
        <v>0.09471657296569085</v>
      </c>
      <c r="F91" s="166">
        <f>F31+(11/0.017)*(F17*F51+F32*F50)</f>
        <v>0.15412577268102728</v>
      </c>
    </row>
    <row r="92" spans="1:6" ht="12.75">
      <c r="A92" s="166" t="s">
        <v>187</v>
      </c>
      <c r="B92" s="166">
        <f>B32+(12/0.017)*(B18*B51+B33*B50)</f>
        <v>0.04136630140491611</v>
      </c>
      <c r="C92" s="166">
        <f>C32+(12/0.017)*(C18*C51+C33*C50)</f>
        <v>0.060816863441552925</v>
      </c>
      <c r="D92" s="166">
        <f>D32+(12/0.017)*(D18*D51+D33*D50)</f>
        <v>0.032368832708266904</v>
      </c>
      <c r="E92" s="166">
        <f>E32+(12/0.017)*(E18*E51+E33*E50)</f>
        <v>0.07507564193702444</v>
      </c>
      <c r="F92" s="166">
        <f>F32+(12/0.017)*(F18*F51+F33*F50)</f>
        <v>0.010182714536215186</v>
      </c>
    </row>
    <row r="93" spans="1:6" ht="12.75">
      <c r="A93" s="166" t="s">
        <v>188</v>
      </c>
      <c r="B93" s="166">
        <f>B33+(13/0.017)*(B19*B51+B34*B50)</f>
        <v>-0.08692261571869764</v>
      </c>
      <c r="C93" s="166">
        <f>C33+(13/0.017)*(C19*C51+C34*C50)</f>
        <v>-0.08639367558576475</v>
      </c>
      <c r="D93" s="166">
        <f>D33+(13/0.017)*(D19*D51+D34*D50)</f>
        <v>-0.0833443096980103</v>
      </c>
      <c r="E93" s="166">
        <f>E33+(13/0.017)*(E19*E51+E34*E50)</f>
        <v>-0.07826461013059638</v>
      </c>
      <c r="F93" s="166">
        <f>F33+(13/0.017)*(F19*F51+F34*F50)</f>
        <v>-0.07343260815983271</v>
      </c>
    </row>
    <row r="94" spans="1:6" ht="12.75">
      <c r="A94" s="166" t="s">
        <v>189</v>
      </c>
      <c r="B94" s="166">
        <f>B34+(14/0.017)*(B20*B51+B35*B50)</f>
        <v>-0.003765409762118494</v>
      </c>
      <c r="C94" s="166">
        <f>C34+(14/0.017)*(C20*C51+C35*C50)</f>
        <v>-0.0012396836300016438</v>
      </c>
      <c r="D94" s="166">
        <f>D34+(14/0.017)*(D20*D51+D35*D50)</f>
        <v>0.006935262784390246</v>
      </c>
      <c r="E94" s="166">
        <f>E34+(14/0.017)*(E20*E51+E35*E50)</f>
        <v>0.014872758876098645</v>
      </c>
      <c r="F94" s="166">
        <f>F34+(14/0.017)*(F20*F51+F35*F50)</f>
        <v>-0.015792609677261503</v>
      </c>
    </row>
    <row r="95" spans="1:6" ht="12.75">
      <c r="A95" s="166" t="s">
        <v>190</v>
      </c>
      <c r="B95" s="167">
        <f>B35</f>
        <v>0.0005329363</v>
      </c>
      <c r="C95" s="167">
        <f>C35</f>
        <v>0.002408103</v>
      </c>
      <c r="D95" s="167">
        <f>D35</f>
        <v>0.0007142119</v>
      </c>
      <c r="E95" s="167">
        <f>E35</f>
        <v>0.004229809</v>
      </c>
      <c r="F95" s="167">
        <f>F35</f>
        <v>0.004506774</v>
      </c>
    </row>
    <row r="98" ht="12.75">
      <c r="A98" s="166" t="s">
        <v>158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160</v>
      </c>
      <c r="H100" s="166" t="s">
        <v>161</v>
      </c>
      <c r="I100" s="166" t="s">
        <v>156</v>
      </c>
      <c r="K100" s="166" t="s">
        <v>191</v>
      </c>
    </row>
    <row r="101" spans="1:9" ht="12.75">
      <c r="A101" s="166" t="s">
        <v>159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162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10000.000000000002</v>
      </c>
    </row>
    <row r="103" spans="1:11" ht="12.75">
      <c r="A103" s="166" t="s">
        <v>163</v>
      </c>
      <c r="B103" s="166">
        <f>B63*10000/B62</f>
        <v>3.647772362985364</v>
      </c>
      <c r="C103" s="166">
        <f>C63*10000/C62</f>
        <v>2.750718616386497</v>
      </c>
      <c r="D103" s="166">
        <f>D63*10000/D62</f>
        <v>3.4090401427333163</v>
      </c>
      <c r="E103" s="166">
        <f>E63*10000/E62</f>
        <v>1.7145365842907183</v>
      </c>
      <c r="F103" s="166">
        <f>F63*10000/F62</f>
        <v>0.004467223909291267</v>
      </c>
      <c r="G103" s="166">
        <f>AVERAGE(C103:E103)</f>
        <v>2.6247651144701774</v>
      </c>
      <c r="H103" s="166">
        <f>STDEV(C103:E103)</f>
        <v>0.854244573220921</v>
      </c>
      <c r="I103" s="166">
        <f>(B103*B4+C103*C4+D103*D4+E103*E4+F103*F4)/SUM(B4:F4)</f>
        <v>2.421389724025557</v>
      </c>
      <c r="K103" s="166">
        <f>(LN(H103)+LN(H123))/2-LN(K114*K115^3)</f>
        <v>-4.218886662163893</v>
      </c>
    </row>
    <row r="104" spans="1:11" ht="12.75">
      <c r="A104" s="166" t="s">
        <v>164</v>
      </c>
      <c r="B104" s="166">
        <f>B64*10000/B62</f>
        <v>-0.33617171533201934</v>
      </c>
      <c r="C104" s="166">
        <f>C64*10000/C62</f>
        <v>-0.2326290303695411</v>
      </c>
      <c r="D104" s="166">
        <f>D64*10000/D62</f>
        <v>-0.08815263792896778</v>
      </c>
      <c r="E104" s="166">
        <f>E64*10000/E62</f>
        <v>0.9989617178745206</v>
      </c>
      <c r="F104" s="166">
        <f>F64*10000/F62</f>
        <v>1.6109858909492365</v>
      </c>
      <c r="G104" s="166">
        <f>AVERAGE(C104:E104)</f>
        <v>0.22606001652533725</v>
      </c>
      <c r="H104" s="166">
        <f>STDEV(C104:E104)</f>
        <v>0.6732392865501147</v>
      </c>
      <c r="I104" s="166">
        <f>(B104*B4+C104*C4+D104*D4+E104*E4+F104*F4)/SUM(B4:F4)</f>
        <v>0.3303918750803713</v>
      </c>
      <c r="K104" s="166">
        <f>(LN(H104)+LN(H124))/2-LN(K114*K115^4)</f>
        <v>-4.110440370765933</v>
      </c>
    </row>
    <row r="105" spans="1:11" ht="12.75">
      <c r="A105" s="166" t="s">
        <v>165</v>
      </c>
      <c r="B105" s="166">
        <f>B65*10000/B62</f>
        <v>-1.801566506631527</v>
      </c>
      <c r="C105" s="166">
        <f>C65*10000/C62</f>
        <v>-1.3883833487307908</v>
      </c>
      <c r="D105" s="166">
        <f>D65*10000/D62</f>
        <v>-1.262400964623172</v>
      </c>
      <c r="E105" s="166">
        <f>E65*10000/E62</f>
        <v>-0.9230709724753494</v>
      </c>
      <c r="F105" s="166">
        <f>F65*10000/F62</f>
        <v>-1.3977651984819885</v>
      </c>
      <c r="G105" s="166">
        <f>AVERAGE(C105:E105)</f>
        <v>-1.1912850952764373</v>
      </c>
      <c r="H105" s="166">
        <f>STDEV(C105:E105)</f>
        <v>0.24066990262354743</v>
      </c>
      <c r="I105" s="166">
        <f>(B105*B4+C105*C4+D105*D4+E105*E4+F105*F4)/SUM(B4:F4)</f>
        <v>-1.3069536544283917</v>
      </c>
      <c r="K105" s="166">
        <f>(LN(H105)+LN(H125))/2-LN(K114*K115^5)</f>
        <v>-4.207476331563616</v>
      </c>
    </row>
    <row r="106" spans="1:11" ht="12.75">
      <c r="A106" s="166" t="s">
        <v>166</v>
      </c>
      <c r="B106" s="166">
        <f>B66*10000/B62</f>
        <v>2.8437321059746217</v>
      </c>
      <c r="C106" s="166">
        <f>C66*10000/C62</f>
        <v>2.8789230075006973</v>
      </c>
      <c r="D106" s="166">
        <f>D66*10000/D62</f>
        <v>3.520614759686151</v>
      </c>
      <c r="E106" s="166">
        <f>E66*10000/E62</f>
        <v>3.7112268485111457</v>
      </c>
      <c r="F106" s="166">
        <f>F66*10000/F62</f>
        <v>13.927930582032603</v>
      </c>
      <c r="G106" s="166">
        <f>AVERAGE(C106:E106)</f>
        <v>3.370254871899331</v>
      </c>
      <c r="H106" s="166">
        <f>STDEV(C106:E106)</f>
        <v>0.43604872758859886</v>
      </c>
      <c r="I106" s="166">
        <f>(B106*B4+C106*C4+D106*D4+E106*E4+F106*F4)/SUM(B4:F4)</f>
        <v>4.7085245087963985</v>
      </c>
      <c r="K106" s="166">
        <f>(LN(H106)+LN(H126))/2-LN(K114*K115^6)</f>
        <v>-3.3379887770283916</v>
      </c>
    </row>
    <row r="107" spans="1:11" ht="12.75">
      <c r="A107" s="166" t="s">
        <v>167</v>
      </c>
      <c r="B107" s="166">
        <f>B67*10000/B62</f>
        <v>0.39355617791447994</v>
      </c>
      <c r="C107" s="166">
        <f>C67*10000/C62</f>
        <v>0.1401505049473447</v>
      </c>
      <c r="D107" s="166">
        <f>D67*10000/D62</f>
        <v>0.14237676678851</v>
      </c>
      <c r="E107" s="166">
        <f>E67*10000/E62</f>
        <v>0.03665279424326261</v>
      </c>
      <c r="F107" s="166">
        <f>F67*10000/F62</f>
        <v>0.08760716915701316</v>
      </c>
      <c r="G107" s="166">
        <f>AVERAGE(C107:E107)</f>
        <v>0.10639335532637244</v>
      </c>
      <c r="H107" s="166">
        <f>STDEV(C107:E107)</f>
        <v>0.06040735431705804</v>
      </c>
      <c r="I107" s="166">
        <f>(B107*B4+C107*C4+D107*D4+E107*E4+F107*F4)/SUM(B4:F4)</f>
        <v>0.14527850159832117</v>
      </c>
      <c r="K107" s="166">
        <f>(LN(H107)+LN(H127))/2-LN(K114*K115^7)</f>
        <v>-4.9120339920700875</v>
      </c>
    </row>
    <row r="108" spans="1:9" ht="12.75">
      <c r="A108" s="166" t="s">
        <v>168</v>
      </c>
      <c r="B108" s="166">
        <f>B68*10000/B62</f>
        <v>-0.09300160401388503</v>
      </c>
      <c r="C108" s="166">
        <f>C68*10000/C62</f>
        <v>0.02643310885630009</v>
      </c>
      <c r="D108" s="166">
        <f>D68*10000/D62</f>
        <v>0.028176589153581465</v>
      </c>
      <c r="E108" s="166">
        <f>E68*10000/E62</f>
        <v>0.2079691976140632</v>
      </c>
      <c r="F108" s="166">
        <f>F68*10000/F62</f>
        <v>-0.2834127448494461</v>
      </c>
      <c r="G108" s="166">
        <f>AVERAGE(C108:E108)</f>
        <v>0.08752629854131493</v>
      </c>
      <c r="H108" s="166">
        <f>STDEV(C108:E108)</f>
        <v>0.10431025301317663</v>
      </c>
      <c r="I108" s="166">
        <f>(B108*B4+C108*C4+D108*D4+E108*E4+F108*F4)/SUM(B4:F4)</f>
        <v>0.01179602122493788</v>
      </c>
    </row>
    <row r="109" spans="1:9" ht="12.75">
      <c r="A109" s="166" t="s">
        <v>169</v>
      </c>
      <c r="B109" s="166">
        <f>B69*10000/B62</f>
        <v>-0.16779686319219994</v>
      </c>
      <c r="C109" s="166">
        <f>C69*10000/C62</f>
        <v>-0.19981824627052086</v>
      </c>
      <c r="D109" s="166">
        <f>D69*10000/D62</f>
        <v>-0.07267688670997552</v>
      </c>
      <c r="E109" s="166">
        <f>E69*10000/E62</f>
        <v>-0.18789659701296973</v>
      </c>
      <c r="F109" s="166">
        <f>F69*10000/F62</f>
        <v>-0.16782021954772225</v>
      </c>
      <c r="G109" s="166">
        <f>AVERAGE(C109:E109)</f>
        <v>-0.15346390999782203</v>
      </c>
      <c r="H109" s="166">
        <f>STDEV(C109:E109)</f>
        <v>0.07021708324217339</v>
      </c>
      <c r="I109" s="166">
        <f>(B109*B4+C109*C4+D109*D4+E109*E4+F109*F4)/SUM(B4:F4)</f>
        <v>-0.1574461351767427</v>
      </c>
    </row>
    <row r="110" spans="1:11" ht="12.75">
      <c r="A110" s="166" t="s">
        <v>170</v>
      </c>
      <c r="B110" s="166">
        <f>B70*10000/B62</f>
        <v>-0.31829940644242793</v>
      </c>
      <c r="C110" s="166">
        <f>C70*10000/C62</f>
        <v>-0.0021524545877978835</v>
      </c>
      <c r="D110" s="166">
        <f>D70*10000/D62</f>
        <v>0.03628560643980293</v>
      </c>
      <c r="E110" s="166">
        <f>E70*10000/E62</f>
        <v>0.011220561134923585</v>
      </c>
      <c r="F110" s="166">
        <f>F70*10000/F62</f>
        <v>-0.3386011830764289</v>
      </c>
      <c r="G110" s="166">
        <f>AVERAGE(C110:E110)</f>
        <v>0.015117904328976209</v>
      </c>
      <c r="H110" s="166">
        <f>STDEV(C110:E110)</f>
        <v>0.019513151894800653</v>
      </c>
      <c r="I110" s="166">
        <f>(B110*B4+C110*C4+D110*D4+E110*E4+F110*F4)/SUM(B4:F4)</f>
        <v>-0.0803174967441203</v>
      </c>
      <c r="K110" s="166">
        <f>EXP(AVERAGE(K103:K107))</f>
        <v>0.0156487345182614</v>
      </c>
    </row>
    <row r="111" spans="1:9" ht="12.75">
      <c r="A111" s="166" t="s">
        <v>171</v>
      </c>
      <c r="B111" s="166">
        <f>B71*10000/B62</f>
        <v>0.07967861056050184</v>
      </c>
      <c r="C111" s="166">
        <f>C71*10000/C62</f>
        <v>0.09125035819150992</v>
      </c>
      <c r="D111" s="166">
        <f>D71*10000/D62</f>
        <v>-0.005695770382994239</v>
      </c>
      <c r="E111" s="166">
        <f>E71*10000/E62</f>
        <v>0.09127631257935585</v>
      </c>
      <c r="F111" s="166">
        <f>F71*10000/F62</f>
        <v>-0.03160062494840425</v>
      </c>
      <c r="G111" s="166">
        <f>AVERAGE(C111:E111)</f>
        <v>0.058943633462623844</v>
      </c>
      <c r="H111" s="166">
        <f>STDEV(C111:E111)</f>
        <v>0.05597936731997999</v>
      </c>
      <c r="I111" s="166">
        <f>(B111*B4+C111*C4+D111*D4+E111*E4+F111*F4)/SUM(B4:F4)</f>
        <v>0.04979733186472237</v>
      </c>
    </row>
    <row r="112" spans="1:9" ht="12.75">
      <c r="A112" s="166" t="s">
        <v>172</v>
      </c>
      <c r="B112" s="166">
        <f>B72*10000/B62</f>
        <v>-0.09123737493272635</v>
      </c>
      <c r="C112" s="166">
        <f>C72*10000/C62</f>
        <v>-0.05049325247955115</v>
      </c>
      <c r="D112" s="166">
        <f>D72*10000/D62</f>
        <v>-0.0497031189185417</v>
      </c>
      <c r="E112" s="166">
        <f>E72*10000/E62</f>
        <v>-0.07175890743634096</v>
      </c>
      <c r="F112" s="166">
        <f>F72*10000/F62</f>
        <v>-0.09174792480721843</v>
      </c>
      <c r="G112" s="166">
        <f>AVERAGE(C112:E112)</f>
        <v>-0.057318426278144596</v>
      </c>
      <c r="H112" s="166">
        <f>STDEV(C112:E112)</f>
        <v>0.012512062173008424</v>
      </c>
      <c r="I112" s="166">
        <f>(B112*B4+C112*C4+D112*D4+E112*E4+F112*F4)/SUM(B4:F4)</f>
        <v>-0.06681622412441629</v>
      </c>
    </row>
    <row r="113" spans="1:9" ht="12.75">
      <c r="A113" s="166" t="s">
        <v>173</v>
      </c>
      <c r="B113" s="166">
        <f>B73*10000/B62</f>
        <v>-0.011510817415333894</v>
      </c>
      <c r="C113" s="166">
        <f>C73*10000/C62</f>
        <v>-0.007816424813055247</v>
      </c>
      <c r="D113" s="166">
        <f>D73*10000/D62</f>
        <v>-0.010168713808382522</v>
      </c>
      <c r="E113" s="166">
        <f>E73*10000/E62</f>
        <v>-0.019380705767030184</v>
      </c>
      <c r="F113" s="166">
        <f>F73*10000/F62</f>
        <v>-0.014238540058591537</v>
      </c>
      <c r="G113" s="166">
        <f>AVERAGE(C113:E113)</f>
        <v>-0.012455281462822649</v>
      </c>
      <c r="H113" s="166">
        <f>STDEV(C113:E113)</f>
        <v>0.00611182805912976</v>
      </c>
      <c r="I113" s="166">
        <f>(B113*B4+C113*C4+D113*D4+E113*E4+F113*F4)/SUM(B4:F4)</f>
        <v>-0.012556699122540217</v>
      </c>
    </row>
    <row r="114" spans="1:11" ht="12.75">
      <c r="A114" s="166" t="s">
        <v>174</v>
      </c>
      <c r="B114" s="166">
        <f>B74*10000/B62</f>
        <v>-0.19849379150526608</v>
      </c>
      <c r="C114" s="166">
        <f>C74*10000/C62</f>
        <v>-0.1862799244119696</v>
      </c>
      <c r="D114" s="166">
        <f>D74*10000/D62</f>
        <v>-0.19559587357390618</v>
      </c>
      <c r="E114" s="166">
        <f>E74*10000/E62</f>
        <v>-0.20000672079406576</v>
      </c>
      <c r="F114" s="166">
        <f>F74*10000/F62</f>
        <v>-0.1523349778921855</v>
      </c>
      <c r="G114" s="166">
        <f>AVERAGE(C114:E114)</f>
        <v>-0.19396083959331387</v>
      </c>
      <c r="H114" s="166">
        <f>STDEV(C114:E114)</f>
        <v>0.007007940982710024</v>
      </c>
      <c r="I114" s="166">
        <f>(B114*B4+C114*C4+D114*D4+E114*E4+F114*F4)/SUM(B4:F4)</f>
        <v>-0.18903713665069966</v>
      </c>
      <c r="J114" s="166" t="s">
        <v>192</v>
      </c>
      <c r="K114" s="166">
        <v>285</v>
      </c>
    </row>
    <row r="115" spans="1:11" ht="12.75">
      <c r="A115" s="166" t="s">
        <v>175</v>
      </c>
      <c r="B115" s="166">
        <f>B75*10000/B62</f>
        <v>0.006716513043065415</v>
      </c>
      <c r="C115" s="166">
        <f>C75*10000/C62</f>
        <v>0.0032239904537324587</v>
      </c>
      <c r="D115" s="166">
        <f>D75*10000/D62</f>
        <v>0.00552078840190814</v>
      </c>
      <c r="E115" s="166">
        <f>E75*10000/E62</f>
        <v>0.0052546508821049425</v>
      </c>
      <c r="F115" s="166">
        <f>F75*10000/F62</f>
        <v>0.006396632546148286</v>
      </c>
      <c r="G115" s="166">
        <f>AVERAGE(C115:E115)</f>
        <v>0.004666476579248514</v>
      </c>
      <c r="H115" s="166">
        <f>STDEV(C115:E115)</f>
        <v>0.0012562969241351704</v>
      </c>
      <c r="I115" s="166">
        <f>(B115*B4+C115*C4+D115*D4+E115*E4+F115*F4)/SUM(B4:F4)</f>
        <v>0.005193589157317526</v>
      </c>
      <c r="J115" s="166" t="s">
        <v>193</v>
      </c>
      <c r="K115" s="166">
        <v>0.5536</v>
      </c>
    </row>
    <row r="118" ht="12.75">
      <c r="A118" s="166" t="s">
        <v>158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160</v>
      </c>
      <c r="H120" s="166" t="s">
        <v>161</v>
      </c>
      <c r="I120" s="166" t="s">
        <v>156</v>
      </c>
    </row>
    <row r="121" spans="1:9" ht="12.75">
      <c r="A121" s="166" t="s">
        <v>176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177</v>
      </c>
      <c r="B122" s="166">
        <f>B82*10000/B62</f>
        <v>117.6969453437029</v>
      </c>
      <c r="C122" s="166">
        <f>C82*10000/C62</f>
        <v>70.08803417919663</v>
      </c>
      <c r="D122" s="166">
        <f>D82*10000/D62</f>
        <v>-17.575573569942616</v>
      </c>
      <c r="E122" s="166">
        <f>E82*10000/E62</f>
        <v>-62.26220754296903</v>
      </c>
      <c r="F122" s="166">
        <f>F82*10000/F62</f>
        <v>-107.93956884272481</v>
      </c>
      <c r="G122" s="166">
        <f>AVERAGE(C122:E122)</f>
        <v>-3.2499156445716744</v>
      </c>
      <c r="H122" s="166">
        <f>STDEV(C122:E122)</f>
        <v>67.32804005186084</v>
      </c>
      <c r="I122" s="166">
        <f>(B122*B4+C122*C4+D122*D4+E122*E4+F122*F4)/SUM(B4:F4)</f>
        <v>0.1698554707918465</v>
      </c>
    </row>
    <row r="123" spans="1:9" ht="12.75">
      <c r="A123" s="166" t="s">
        <v>178</v>
      </c>
      <c r="B123" s="166">
        <f>B83*10000/B62</f>
        <v>1.0660462566152111</v>
      </c>
      <c r="C123" s="166">
        <f>C83*10000/C62</f>
        <v>0.656627337894458</v>
      </c>
      <c r="D123" s="166">
        <f>D83*10000/D62</f>
        <v>1.2167036948748138</v>
      </c>
      <c r="E123" s="166">
        <f>E83*10000/E62</f>
        <v>0.03197035609001318</v>
      </c>
      <c r="F123" s="166">
        <f>F83*10000/F62</f>
        <v>7.872581911730666</v>
      </c>
      <c r="G123" s="166">
        <f>AVERAGE(C123:E123)</f>
        <v>0.635100462953095</v>
      </c>
      <c r="H123" s="166">
        <f>STDEV(C123:E123)</f>
        <v>0.592659957957007</v>
      </c>
      <c r="I123" s="166">
        <f>(B123*B4+C123*C4+D123*D4+E123*E4+F123*F4)/SUM(B4:F4)</f>
        <v>1.6668027343091996</v>
      </c>
    </row>
    <row r="124" spans="1:9" ht="12.75">
      <c r="A124" s="166" t="s">
        <v>179</v>
      </c>
      <c r="B124" s="166">
        <f>B84*10000/B62</f>
        <v>1.1473211421887783</v>
      </c>
      <c r="C124" s="166">
        <f>C84*10000/C62</f>
        <v>0.7880730095359686</v>
      </c>
      <c r="D124" s="166">
        <f>D84*10000/D62</f>
        <v>1.0982237906514372</v>
      </c>
      <c r="E124" s="166">
        <f>E84*10000/E62</f>
        <v>0.5263267253052726</v>
      </c>
      <c r="F124" s="166">
        <f>F84*10000/F62</f>
        <v>1.0688680000862794</v>
      </c>
      <c r="G124" s="166">
        <f>AVERAGE(C124:E124)</f>
        <v>0.8042078418308929</v>
      </c>
      <c r="H124" s="166">
        <f>STDEV(C124:E124)</f>
        <v>0.2862897360154178</v>
      </c>
      <c r="I124" s="166">
        <f>(B124*B4+C124*C4+D124*D4+E124*E4+F124*F4)/SUM(B4:F4)</f>
        <v>0.8891651862778727</v>
      </c>
    </row>
    <row r="125" spans="1:9" ht="12.75">
      <c r="A125" s="166" t="s">
        <v>180</v>
      </c>
      <c r="B125" s="166">
        <f>B85*10000/B62</f>
        <v>-0.030257162327397866</v>
      </c>
      <c r="C125" s="166">
        <f>C85*10000/C62</f>
        <v>-0.04645182978365308</v>
      </c>
      <c r="D125" s="166">
        <f>D85*10000/D62</f>
        <v>-0.40262457502404575</v>
      </c>
      <c r="E125" s="166">
        <f>E85*10000/E62</f>
        <v>-0.39019610900104745</v>
      </c>
      <c r="F125" s="166">
        <f>F85*10000/F62</f>
        <v>-1.000840021163367</v>
      </c>
      <c r="G125" s="166">
        <f>AVERAGE(C125:E125)</f>
        <v>-0.27975750460291543</v>
      </c>
      <c r="H125" s="166">
        <f>STDEV(C125:E125)</f>
        <v>0.20214418151179803</v>
      </c>
      <c r="I125" s="166">
        <f>(B125*B4+C125*C4+D125*D4+E125*E4+F125*F4)/SUM(B4:F4)</f>
        <v>-0.34036676031769086</v>
      </c>
    </row>
    <row r="126" spans="1:9" ht="12.75">
      <c r="A126" s="166" t="s">
        <v>181</v>
      </c>
      <c r="B126" s="166">
        <f>B86*10000/B62</f>
        <v>1.1058116597686007</v>
      </c>
      <c r="C126" s="166">
        <f>C86*10000/C62</f>
        <v>0.6767012166368737</v>
      </c>
      <c r="D126" s="166">
        <f>D86*10000/D62</f>
        <v>0.2980271543778708</v>
      </c>
      <c r="E126" s="166">
        <f>E86*10000/E62</f>
        <v>0.4094229900005884</v>
      </c>
      <c r="F126" s="166">
        <f>F86*10000/F62</f>
        <v>1.2176017623275197</v>
      </c>
      <c r="G126" s="166">
        <f>AVERAGE(C126:E126)</f>
        <v>0.46138378700511096</v>
      </c>
      <c r="H126" s="166">
        <f>STDEV(C126:E126)</f>
        <v>0.19461103431188753</v>
      </c>
      <c r="I126" s="166">
        <f>(B126*B4+C126*C4+D126*D4+E126*E4+F126*F4)/SUM(B4:F4)</f>
        <v>0.6555707741541795</v>
      </c>
    </row>
    <row r="127" spans="1:9" ht="12.75">
      <c r="A127" s="166" t="s">
        <v>182</v>
      </c>
      <c r="B127" s="166">
        <f>B87*10000/B62</f>
        <v>0.25707059397733506</v>
      </c>
      <c r="C127" s="166">
        <f>C87*10000/C62</f>
        <v>-0.12135695345674513</v>
      </c>
      <c r="D127" s="166">
        <f>D87*10000/D62</f>
        <v>-0.11455404515062631</v>
      </c>
      <c r="E127" s="166">
        <f>E87*10000/E62</f>
        <v>-0.0864862287363598</v>
      </c>
      <c r="F127" s="166">
        <f>F87*10000/F62</f>
        <v>0.26781039123452827</v>
      </c>
      <c r="G127" s="166">
        <f>AVERAGE(C127:E127)</f>
        <v>-0.1074657424479104</v>
      </c>
      <c r="H127" s="166">
        <f>STDEV(C127:E127)</f>
        <v>0.01848444987104629</v>
      </c>
      <c r="I127" s="166">
        <f>(B127*B4+C127*C4+D127*D4+E127*E4+F127*F4)/SUM(B4:F4)</f>
        <v>-0.004660888759215235</v>
      </c>
    </row>
    <row r="128" spans="1:9" ht="12.75">
      <c r="A128" s="166" t="s">
        <v>183</v>
      </c>
      <c r="B128" s="166">
        <f>B88*10000/B62</f>
        <v>0.21870200127753123</v>
      </c>
      <c r="C128" s="166">
        <f>C88*10000/C62</f>
        <v>0.18040857874406444</v>
      </c>
      <c r="D128" s="166">
        <f>D88*10000/D62</f>
        <v>0.2695723883181565</v>
      </c>
      <c r="E128" s="166">
        <f>E88*10000/E62</f>
        <v>0.13795287709386575</v>
      </c>
      <c r="F128" s="166">
        <f>F88*10000/F62</f>
        <v>0.2932309500669721</v>
      </c>
      <c r="G128" s="166">
        <f>AVERAGE(C128:E128)</f>
        <v>0.19597794805202887</v>
      </c>
      <c r="H128" s="166">
        <f>STDEV(C128:E128)</f>
        <v>0.06717684034856164</v>
      </c>
      <c r="I128" s="166">
        <f>(B128*B4+C128*C4+D128*D4+E128*E4+F128*F4)/SUM(B4:F4)</f>
        <v>0.21229149533484376</v>
      </c>
    </row>
    <row r="129" spans="1:9" ht="12.75">
      <c r="A129" s="166" t="s">
        <v>184</v>
      </c>
      <c r="B129" s="166">
        <f>B89*10000/B62</f>
        <v>-0.03780255988270812</v>
      </c>
      <c r="C129" s="166">
        <f>C89*10000/C62</f>
        <v>-0.13862740443404417</v>
      </c>
      <c r="D129" s="166">
        <f>D89*10000/D62</f>
        <v>-0.10339804201354076</v>
      </c>
      <c r="E129" s="166">
        <f>E89*10000/E62</f>
        <v>0.04854392376366286</v>
      </c>
      <c r="F129" s="166">
        <f>F89*10000/F62</f>
        <v>-0.014759180118735579</v>
      </c>
      <c r="G129" s="166">
        <f>AVERAGE(C129:E129)</f>
        <v>-0.0644938408946407</v>
      </c>
      <c r="H129" s="166">
        <f>STDEV(C129:E129)</f>
        <v>0.09946571858358189</v>
      </c>
      <c r="I129" s="166">
        <f>(B129*B4+C129*C4+D129*D4+E129*E4+F129*F4)/SUM(B4:F4)</f>
        <v>-0.05400652591551324</v>
      </c>
    </row>
    <row r="130" spans="1:9" ht="12.75">
      <c r="A130" s="166" t="s">
        <v>185</v>
      </c>
      <c r="B130" s="166">
        <f>B90*10000/B62</f>
        <v>0.10204369549688368</v>
      </c>
      <c r="C130" s="166">
        <f>C90*10000/C62</f>
        <v>-0.05390537291381194</v>
      </c>
      <c r="D130" s="166">
        <f>D90*10000/D62</f>
        <v>0.03303543026288755</v>
      </c>
      <c r="E130" s="166">
        <f>E90*10000/E62</f>
        <v>0.07380499408607584</v>
      </c>
      <c r="F130" s="166">
        <f>F90*10000/F62</f>
        <v>0.29713630098003657</v>
      </c>
      <c r="G130" s="166">
        <f>AVERAGE(C130:E130)</f>
        <v>0.01764501714505048</v>
      </c>
      <c r="H130" s="166">
        <f>STDEV(C130:E130)</f>
        <v>0.0652313810352408</v>
      </c>
      <c r="I130" s="166">
        <f>(B130*B4+C130*C4+D130*D4+E130*E4+F130*F4)/SUM(B4:F4)</f>
        <v>0.06723686359523488</v>
      </c>
    </row>
    <row r="131" spans="1:9" ht="12.75">
      <c r="A131" s="166" t="s">
        <v>186</v>
      </c>
      <c r="B131" s="166">
        <f>B91*10000/B62</f>
        <v>0.14606210752968224</v>
      </c>
      <c r="C131" s="166">
        <f>C91*10000/C62</f>
        <v>0.06359829293314816</v>
      </c>
      <c r="D131" s="166">
        <f>D91*10000/D62</f>
        <v>0.08673839665278413</v>
      </c>
      <c r="E131" s="166">
        <f>E91*10000/E62</f>
        <v>0.09471511081518992</v>
      </c>
      <c r="F131" s="166">
        <f>F91*10000/F62</f>
        <v>0.15415610310385466</v>
      </c>
      <c r="G131" s="166">
        <f>AVERAGE(C131:E131)</f>
        <v>0.08168393346704073</v>
      </c>
      <c r="H131" s="166">
        <f>STDEV(C131:E131)</f>
        <v>0.01616244991788274</v>
      </c>
      <c r="I131" s="166">
        <f>(B131*B4+C131*C4+D131*D4+E131*E4+F131*F4)/SUM(B4:F4)</f>
        <v>0.1006679210194808</v>
      </c>
    </row>
    <row r="132" spans="1:9" ht="12.75">
      <c r="A132" s="166" t="s">
        <v>187</v>
      </c>
      <c r="B132" s="166">
        <f>B92*10000/B62</f>
        <v>0.041366899091642664</v>
      </c>
      <c r="C132" s="166">
        <f>C92*10000/C62</f>
        <v>0.06081673995401273</v>
      </c>
      <c r="D132" s="166">
        <f>D92*10000/D62</f>
        <v>0.032369532786534524</v>
      </c>
      <c r="E132" s="166">
        <f>E92*10000/E62</f>
        <v>0.0750744829858079</v>
      </c>
      <c r="F132" s="166">
        <f>F92*10000/F62</f>
        <v>0.010184718393402998</v>
      </c>
      <c r="G132" s="166">
        <f>AVERAGE(C132:E132)</f>
        <v>0.05608691857545172</v>
      </c>
      <c r="H132" s="166">
        <f>STDEV(C132:E132)</f>
        <v>0.021741816864867227</v>
      </c>
      <c r="I132" s="166">
        <f>(B132*B4+C132*C4+D132*D4+E132*E4+F132*F4)/SUM(B4:F4)</f>
        <v>0.047813014476136714</v>
      </c>
    </row>
    <row r="133" spans="1:9" ht="12.75">
      <c r="A133" s="166" t="s">
        <v>188</v>
      </c>
      <c r="B133" s="166">
        <f>B93*10000/B62</f>
        <v>-0.08692387163213172</v>
      </c>
      <c r="C133" s="166">
        <f>C93*10000/C62</f>
        <v>-0.08639350016497054</v>
      </c>
      <c r="D133" s="166">
        <f>D93*10000/D62</f>
        <v>-0.08334611228201064</v>
      </c>
      <c r="E133" s="166">
        <f>E93*10000/E62</f>
        <v>-0.07826340195091543</v>
      </c>
      <c r="F133" s="166">
        <f>F93*10000/F62</f>
        <v>-0.07344705896852008</v>
      </c>
      <c r="G133" s="166">
        <f>AVERAGE(C133:E133)</f>
        <v>-0.08266767146596553</v>
      </c>
      <c r="H133" s="166">
        <f>STDEV(C133:E133)</f>
        <v>0.004107290554392799</v>
      </c>
      <c r="I133" s="166">
        <f>(B133*B4+C133*C4+D133*D4+E133*E4+F133*F4)/SUM(B4:F4)</f>
        <v>-0.08204683521800382</v>
      </c>
    </row>
    <row r="134" spans="1:9" ht="12.75">
      <c r="A134" s="166" t="s">
        <v>189</v>
      </c>
      <c r="B134" s="166">
        <f>B94*10000/B62</f>
        <v>-0.003765464167162175</v>
      </c>
      <c r="C134" s="166">
        <f>C94*10000/C62</f>
        <v>-0.0012396811128464764</v>
      </c>
      <c r="D134" s="166">
        <f>D94*10000/D62</f>
        <v>0.006935412781357988</v>
      </c>
      <c r="E134" s="166">
        <f>E94*10000/E62</f>
        <v>0.01487252928362966</v>
      </c>
      <c r="F134" s="166">
        <f>F94*10000/F62</f>
        <v>-0.015795717506151684</v>
      </c>
      <c r="G134" s="166">
        <f>AVERAGE(C134:E134)</f>
        <v>0.006856086984047057</v>
      </c>
      <c r="H134" s="166">
        <f>STDEV(C134:E134)</f>
        <v>0.00805639810347451</v>
      </c>
      <c r="I134" s="166">
        <f>(B134*B4+C134*C4+D134*D4+E134*E4+F134*F4)/SUM(B4:F4)</f>
        <v>0.0022894303877329524</v>
      </c>
    </row>
    <row r="135" spans="1:9" ht="12.75">
      <c r="A135" s="166" t="s">
        <v>190</v>
      </c>
      <c r="B135" s="166">
        <f>B95*10000/B62</f>
        <v>0.0005329440002038324</v>
      </c>
      <c r="C135" s="166">
        <f>C95*10000/C62</f>
        <v>0.0024080981103904546</v>
      </c>
      <c r="D135" s="166">
        <f>D95*10000/D62</f>
        <v>0.0007142273470886909</v>
      </c>
      <c r="E135" s="166">
        <f>E95*10000/E62</f>
        <v>0.004229743703957771</v>
      </c>
      <c r="F135" s="166">
        <f>F95*10000/F62</f>
        <v>0.004507660888406979</v>
      </c>
      <c r="G135" s="166">
        <f>AVERAGE(C135:E135)</f>
        <v>0.002450689720478972</v>
      </c>
      <c r="H135" s="166">
        <f>STDEV(C135:E135)</f>
        <v>0.0017581451441194954</v>
      </c>
      <c r="I135" s="166">
        <f>(B135*B4+C135*C4+D135*D4+E135*E4+F135*F4)/SUM(B4:F4)</f>
        <v>0.0024494826888286215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2003-05-21T13:40:36Z</cp:lastPrinted>
  <dcterms:created xsi:type="dcterms:W3CDTF">1999-06-17T15:15:05Z</dcterms:created>
  <dcterms:modified xsi:type="dcterms:W3CDTF">2003-09-26T12:45:58Z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831486827</vt:i4>
  </property>
  <property fmtid="{D5CDD505-2E9C-101B-9397-08002B2CF9AE}" pid="3" name="_EmailSubject">
    <vt:lpwstr>Last results files for the SSS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