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48_pos5ap2" sheetId="2" r:id="rId2"/>
    <sheet name="HCMQAP048_pos2ap2" sheetId="3" r:id="rId3"/>
    <sheet name="HCMQAP048_pos3ap2" sheetId="4" r:id="rId4"/>
    <sheet name="HCMQAP048_pos4ap2" sheetId="5" r:id="rId5"/>
    <sheet name="HCMQAP048_pos1ap2" sheetId="6" r:id="rId6"/>
    <sheet name="Lmag_hcmqap" sheetId="7" r:id="rId7"/>
    <sheet name="Result_HCMQAP" sheetId="8" r:id="rId8"/>
  </sheets>
  <definedNames>
    <definedName name="_xlnm.Print_Area" localSheetId="5">'HCMQAP048_pos1ap2'!$A$1:$N$28</definedName>
    <definedName name="_xlnm.Print_Area" localSheetId="2">'HCMQAP048_pos2ap2'!$A$1:$N$28</definedName>
    <definedName name="_xlnm.Print_Area" localSheetId="3">'HCMQAP048_pos3ap2'!$A$1:$N$28</definedName>
    <definedName name="_xlnm.Print_Area" localSheetId="4">'HCMQAP048_pos4ap2'!$A$1:$N$28</definedName>
    <definedName name="_xlnm.Print_Area" localSheetId="1">'HCMQAP048_pos5ap2'!$A$1:$N$28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<sst xmlns="http://schemas.openxmlformats.org/spreadsheetml/2006/main" count="510" uniqueCount="192">
  <si>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</si>
  <si>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</si>
  <si>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</si>
  <si>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</si>
  <si>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</si>
  <si>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</si>
  <si>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</si>
  <si>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</si>
  <si>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</si>
  <si>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</si>
  <si>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</si>
  <si>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</si>
  <si>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</si>
  <si>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</si>
  <si>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</si>
  <si>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hcmqap048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</si>
  <si>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</si>
  <si>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</si>
  <si>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</si>
  <si>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</si>
  <si>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</si>
  <si>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</si>
  <si>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</si>
  <si>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</si>
  <si>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</si>
  <si>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</si>
  <si>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</si>
  <si>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</si>
  <si>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</si>
  <si>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</si>
  <si>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</si>
  <si>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</si>
  <si>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</si>
  <si>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</si>
  <si>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</si>
  <si>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</si>
  <si>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</si>
  <si>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</si>
  <si>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</si>
  <si>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</si>
  <si>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</si>
  <si>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</si>
  <si>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</si>
  <si>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</si>
  <si>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</si>
  <si>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</si>
  <si>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</si>
  <si>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</si>
  <si>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</si>
  <si>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</si>
  <si>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</si>
  <si>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</si>
  <si>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</si>
  <si>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</si>
  <si>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</si>
  <si>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</si>
  <si>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</si>
  <si>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</si>
  <si>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</si>
  <si>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</si>
  <si>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</si>
  <si>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</si>
  <si>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</si>
  <si>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</si>
  <si>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</si>
  <si>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</si>
  <si>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</si>
  <si>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</si>
  <si>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HCMQAP048_pos5ap2</t>
  </si>
  <si>
    <t>26/05/2003</t>
  </si>
  <si>
    <t>±12.5</t>
  </si>
  <si>
    <t>THCMQAP048_pos5ap2.xls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</si>
  <si>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</si>
  <si>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HCMQAP048_pos2ap2</t>
  </si>
  <si>
    <t>THCMQAP048_pos2ap2.xls</t>
  </si>
  <si>
    <t>HCMQAP048_pos3ap2</t>
  </si>
  <si>
    <t>THCMQAP048_pos3ap2.xls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</si>
  <si>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</si>
  <si>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HCMQAP048_pos4ap2</t>
  </si>
  <si>
    <t>THCMQAP048_pos4ap2.xls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</si>
  <si>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-2.249 mT)</t>
    </r>
  </si>
  <si>
    <t>HCMQAP048_pos1ap2</t>
  </si>
  <si>
    <t>THCMQAP048_pos1ap2.xls</t>
  </si>
  <si>
    <t>Sommaire : Valeurs intégrales calculées avec les fichiers: HCMQAP048_pos5ap2+HCMQAP048_pos2ap2+HCMQAP048_pos3ap2+HCMQAP048_pos4ap2+HCMQAP048_pos1ap2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</si>
  <si>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</si>
  <si>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</si>
  <si>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</si>
  <si>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</si>
  <si>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</si>
  <si>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</si>
  <si>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</si>
  <si>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</si>
  <si>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</si>
  <si>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</si>
  <si>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</si>
  <si>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</si>
  <si>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</si>
  <si>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</si>
  <si>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</si>
  <si>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</si>
  <si>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</si>
  <si>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</si>
  <si>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</si>
  <si>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</si>
  <si>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</si>
  <si>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</si>
  <si>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</si>
  <si>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</si>
  <si>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</si>
  <si>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</si>
  <si>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</si>
  <si>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</si>
  <si>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</si>
  <si>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</si>
  <si>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</si>
  <si>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</si>
  <si>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</si>
  <si>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</si>
  <si>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</si>
  <si>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</si>
  <si>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</si>
  <si>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</si>
  <si>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</si>
  <si>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</si>
  <si>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</si>
  <si>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</si>
  <si>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</si>
  <si>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=-3.761</t>
    </r>
  </si>
  <si>
    <t>Gradient (T/m)</t>
  </si>
  <si>
    <t xml:space="preserve"> Mon 26/05/2003       10:43:19</t>
  </si>
  <si>
    <t>LISSNER</t>
  </si>
  <si>
    <t>HCMQAP048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</si>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</sst>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48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7478118"/>
        <c:axId val="1758743"/>
      </c:lineChart>
      <c:catAx>
        <c:axId val="37478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758743"/>
        <c:crosses val="autoZero"/>
        <c:auto val="1"/>
        <c:lblOffset val="100"/>
        <c:noMultiLvlLbl val="0"/>
      </c:catAx>
      <c:valAx>
        <c:axId val="1758743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74781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104775</xdr:rowOff>
    </xdr:from>
    <xdr:to>
      <xdr:col>7</xdr:col>
      <xdr:colOff>19050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171450" y="5924550"/>
        <a:ext cx="5381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1730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1730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75</v>
      </c>
      <c r="H4" s="25">
        <v>1730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1730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81</v>
      </c>
      <c r="H6" s="25">
        <v>1730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-5.3835340000000016E-06</v>
      </c>
      <c r="L2" s="54">
        <v>1.5152008224653434E-07</v>
      </c>
      <c r="M2" s="54">
        <v>0.00010675826</v>
      </c>
      <c r="N2" s="55">
        <v>9.079729635823467E-08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-3.0000031999999998E-05</v>
      </c>
      <c r="L3" s="54">
        <v>1.0050268939781227E-07</v>
      </c>
      <c r="M3" s="54">
        <v>9.05168E-06</v>
      </c>
      <c r="N3" s="55">
        <v>8.415468632223391E-08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-0.002093548859206039</v>
      </c>
      <c r="L4" s="54">
        <v>4.699261137172743E-05</v>
      </c>
      <c r="M4" s="54">
        <v>6.746006236544998E-08</v>
      </c>
      <c r="N4" s="55">
        <v>-11.221309999999999</v>
      </c>
    </row>
    <row r="5" spans="1:14" ht="15" customHeight="1" thickBot="1">
      <c r="A5" t="s">
        <v>18</v>
      </c>
      <c r="B5" s="58">
        <v>37767.44320601852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1730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-1.3387206</v>
      </c>
      <c r="E8" s="77">
        <v>0.012115314558014867</v>
      </c>
      <c r="F8" s="77">
        <v>4.9382927</v>
      </c>
      <c r="G8" s="77">
        <v>0.01450824688464032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-3.1021530000000004</v>
      </c>
      <c r="E9" s="79">
        <v>0.020242871043918073</v>
      </c>
      <c r="F9" s="79">
        <v>0.8931010358</v>
      </c>
      <c r="G9" s="79">
        <v>0.04410287338754378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3">
        <v>0.19646984</v>
      </c>
      <c r="E10" s="79">
        <v>0.005769552799168816</v>
      </c>
      <c r="F10" s="84">
        <v>-8.3286679</v>
      </c>
      <c r="G10" s="79">
        <v>0.012065619451918601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85">
        <v>13.134989</v>
      </c>
      <c r="E11" s="77">
        <v>0.003836375111057687</v>
      </c>
      <c r="F11" s="86">
        <v>1.8330879</v>
      </c>
      <c r="G11" s="77">
        <v>0.002993071689812546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7">
        <v>0.7499</v>
      </c>
      <c r="D12" s="83">
        <v>-0.09535300399999999</v>
      </c>
      <c r="E12" s="79">
        <v>0.006339284404004359</v>
      </c>
      <c r="F12" s="79">
        <v>0.34498375</v>
      </c>
      <c r="G12" s="79">
        <v>0.0060706019647172385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21.505738</v>
      </c>
      <c r="D13" s="83">
        <v>-0.01114356351</v>
      </c>
      <c r="E13" s="79">
        <v>0.007452862980757031</v>
      </c>
      <c r="F13" s="79">
        <v>0.25109416500000004</v>
      </c>
      <c r="G13" s="79">
        <v>0.005215875570918342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3">
        <v>0.0545575427</v>
      </c>
      <c r="E14" s="79">
        <v>0.005854988701706907</v>
      </c>
      <c r="F14" s="79">
        <v>0.22985066999999998</v>
      </c>
      <c r="G14" s="79">
        <v>0.0016236000962702043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-0.33683007</v>
      </c>
      <c r="E15" s="77">
        <v>0.0030991074111099055</v>
      </c>
      <c r="F15" s="77">
        <v>0.15307337000000001</v>
      </c>
      <c r="G15" s="77">
        <v>0.004598903985363944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3">
        <v>0.014787158830000003</v>
      </c>
      <c r="E16" s="79">
        <v>0.0033931418425868507</v>
      </c>
      <c r="F16" s="79">
        <v>0.007444404300000001</v>
      </c>
      <c r="G16" s="79">
        <v>0.002563705195715886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0.2759999930858612</v>
      </c>
      <c r="D17" s="83">
        <v>0.079730147</v>
      </c>
      <c r="E17" s="79">
        <v>0.0010991191671443086</v>
      </c>
      <c r="F17" s="79">
        <v>0.06980664099999999</v>
      </c>
      <c r="G17" s="79">
        <v>0.0017374339154353565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25.940000534057617</v>
      </c>
      <c r="D18" s="83">
        <v>-0.040335425</v>
      </c>
      <c r="E18" s="79">
        <v>0.002103085144484142</v>
      </c>
      <c r="F18" s="79">
        <v>0.11447107000000001</v>
      </c>
      <c r="G18" s="79">
        <v>0.0007263950403176426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-0.13500000536441803</v>
      </c>
      <c r="D19" s="83">
        <v>-0.13394422</v>
      </c>
      <c r="E19" s="79">
        <v>0.0020265502682134374</v>
      </c>
      <c r="F19" s="79">
        <v>-0.032297382</v>
      </c>
      <c r="G19" s="79">
        <v>0.0026791581631486357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-0.0631481</v>
      </c>
      <c r="D20" s="90">
        <v>0.0015928131000000002</v>
      </c>
      <c r="E20" s="91">
        <v>0.0012149938960364119</v>
      </c>
      <c r="F20" s="91">
        <v>0.0025817192</v>
      </c>
      <c r="G20" s="91">
        <v>0.0021498255508891556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0.8654603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-0.6429342466712715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-2.0940762000000004</v>
      </c>
      <c r="I25" s="103" t="s">
        <v>65</v>
      </c>
      <c r="J25" s="104"/>
      <c r="K25" s="103"/>
      <c r="L25" s="106">
        <v>13.262282883397088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5.116532774813199</v>
      </c>
      <c r="I26" s="108" t="s">
        <v>67</v>
      </c>
      <c r="J26" s="109"/>
      <c r="K26" s="108"/>
      <c r="L26" s="111">
        <v>0.36998101662026095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HCMQAP048_pos5ap2res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6.1230934E-05</v>
      </c>
      <c r="L2" s="54">
        <v>3.3332147190483417E-07</v>
      </c>
      <c r="M2" s="54">
        <v>0.00018497840999999996</v>
      </c>
      <c r="N2" s="55">
        <v>8.01571419724601E-08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-2.8489962E-05</v>
      </c>
      <c r="L3" s="54">
        <v>1.7482687312327582E-07</v>
      </c>
      <c r="M3" s="54">
        <v>1.319277E-05</v>
      </c>
      <c r="N3" s="55">
        <v>1.727532708807994E-07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-0.003759972649316026</v>
      </c>
      <c r="L4" s="54">
        <v>3.972542890479703E-05</v>
      </c>
      <c r="M4" s="54">
        <v>5.2218800812260744E-08</v>
      </c>
      <c r="N4" s="55">
        <v>-5.2824787</v>
      </c>
    </row>
    <row r="5" spans="1:14" ht="15" customHeight="1" thickBot="1">
      <c r="A5" t="s">
        <v>18</v>
      </c>
      <c r="B5" s="58">
        <v>37767.42940972222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1730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1.35223176</v>
      </c>
      <c r="E8" s="77">
        <v>0.009907962662135037</v>
      </c>
      <c r="F8" s="77">
        <v>-1.36904062</v>
      </c>
      <c r="G8" s="77">
        <v>0.0105825746764249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3">
        <v>-0.471612221</v>
      </c>
      <c r="E9" s="79">
        <v>0.017825226078317793</v>
      </c>
      <c r="F9" s="79">
        <v>2.1880050999999994</v>
      </c>
      <c r="G9" s="79">
        <v>0.010162628594077877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3">
        <v>-0.98267034</v>
      </c>
      <c r="E10" s="79">
        <v>0.009700950982116001</v>
      </c>
      <c r="F10" s="79">
        <v>-1.9317303</v>
      </c>
      <c r="G10" s="79">
        <v>0.00554141686388744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2.9510681999999995</v>
      </c>
      <c r="E11" s="77">
        <v>0.0019138925943108735</v>
      </c>
      <c r="F11" s="77">
        <v>0.22594051799999998</v>
      </c>
      <c r="G11" s="77">
        <v>0.003799691133357005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7">
        <v>0.7499</v>
      </c>
      <c r="D12" s="83">
        <v>-0.068918848</v>
      </c>
      <c r="E12" s="79">
        <v>0.004770281174247976</v>
      </c>
      <c r="F12" s="79">
        <v>0.05782682699999999</v>
      </c>
      <c r="G12" s="79">
        <v>0.005036680500256853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21.130372</v>
      </c>
      <c r="D13" s="83">
        <v>-0.167245093</v>
      </c>
      <c r="E13" s="79">
        <v>0.004001798857811088</v>
      </c>
      <c r="F13" s="79">
        <v>0.12933916299999998</v>
      </c>
      <c r="G13" s="79">
        <v>0.004583178768301402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3">
        <v>0.08064489000000001</v>
      </c>
      <c r="E14" s="79">
        <v>0.0021207342734576276</v>
      </c>
      <c r="F14" s="79">
        <v>0.019699969999999997</v>
      </c>
      <c r="G14" s="79">
        <v>0.001963028171881395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-0.09030545799999999</v>
      </c>
      <c r="E15" s="77">
        <v>0.003595715402950742</v>
      </c>
      <c r="F15" s="77">
        <v>0.073767638</v>
      </c>
      <c r="G15" s="77">
        <v>0.0024914926857925014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3">
        <v>-0.090883988</v>
      </c>
      <c r="E16" s="79">
        <v>0.0021000349660961503</v>
      </c>
      <c r="F16" s="79">
        <v>-0.047781935</v>
      </c>
      <c r="G16" s="79">
        <v>0.0016029898035733207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0.22100000083446503</v>
      </c>
      <c r="D17" s="83">
        <v>0.108560467</v>
      </c>
      <c r="E17" s="79">
        <v>0.0005347931662517384</v>
      </c>
      <c r="F17" s="79">
        <v>-0.088454502</v>
      </c>
      <c r="G17" s="79">
        <v>0.0016972106092900357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239.0540008544922</v>
      </c>
      <c r="D18" s="83">
        <v>0.07446693</v>
      </c>
      <c r="E18" s="79">
        <v>0.001132297445616958</v>
      </c>
      <c r="F18" s="84">
        <v>0.15145597</v>
      </c>
      <c r="G18" s="79">
        <v>0.0012086669113564746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-0.2800000011920929</v>
      </c>
      <c r="D19" s="82">
        <v>-0.18368494999999999</v>
      </c>
      <c r="E19" s="79">
        <v>0.0009192723366893678</v>
      </c>
      <c r="F19" s="79">
        <v>0.001977786</v>
      </c>
      <c r="G19" s="79">
        <v>0.0015561275536601748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0.26799080000000003</v>
      </c>
      <c r="D20" s="90">
        <v>0.004077764</v>
      </c>
      <c r="E20" s="91">
        <v>0.0009842479220887363</v>
      </c>
      <c r="F20" s="91">
        <v>-0.0033311834</v>
      </c>
      <c r="G20" s="91">
        <v>0.0006805826079125447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0.8391654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-0.3026639905270898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-3.7601824999999995</v>
      </c>
      <c r="I25" s="103" t="s">
        <v>65</v>
      </c>
      <c r="J25" s="104"/>
      <c r="K25" s="103"/>
      <c r="L25" s="106">
        <v>2.9597048229047007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1.9242668609012321</v>
      </c>
      <c r="I26" s="108" t="s">
        <v>67</v>
      </c>
      <c r="J26" s="109"/>
      <c r="K26" s="108"/>
      <c r="L26" s="111">
        <v>0.1166050606135463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HCMQAP048_pos2ap2res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9.1702767E-05</v>
      </c>
      <c r="L2" s="54">
        <v>1.4183633820644213E-07</v>
      </c>
      <c r="M2" s="54">
        <v>0.00017413491999999998</v>
      </c>
      <c r="N2" s="55">
        <v>2.041662597125046E-07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-2.7437353E-05</v>
      </c>
      <c r="L3" s="54">
        <v>1.0189836660194229E-07</v>
      </c>
      <c r="M3" s="54">
        <v>1.136924E-05</v>
      </c>
      <c r="N3" s="55">
        <v>1.8788104853873347E-07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-0.0037598423467577148</v>
      </c>
      <c r="L4" s="54">
        <v>4.63314133205759E-05</v>
      </c>
      <c r="M4" s="54">
        <v>5.178666470639279E-08</v>
      </c>
      <c r="N4" s="55">
        <v>-6.161038700000001</v>
      </c>
    </row>
    <row r="5" spans="1:14" ht="15" customHeight="1" thickBot="1">
      <c r="A5" t="s">
        <v>18</v>
      </c>
      <c r="B5" s="58">
        <v>37767.43405092593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1730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1.5750271999999998</v>
      </c>
      <c r="E8" s="77">
        <v>0.018294486799583815</v>
      </c>
      <c r="F8" s="77">
        <v>-0.08977476</v>
      </c>
      <c r="G8" s="77">
        <v>0.011826618836057897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3">
        <v>-0.04567909000000001</v>
      </c>
      <c r="E9" s="79">
        <v>0.023842755078207704</v>
      </c>
      <c r="F9" s="79">
        <v>1.6661391</v>
      </c>
      <c r="G9" s="79">
        <v>0.015587413587241484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3">
        <v>-1.1247834600000002</v>
      </c>
      <c r="E10" s="79">
        <v>0.0038760470385623687</v>
      </c>
      <c r="F10" s="79">
        <v>-1.00833109</v>
      </c>
      <c r="G10" s="79">
        <v>0.005920371069256614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2.426456</v>
      </c>
      <c r="E11" s="77">
        <v>0.003453626195755252</v>
      </c>
      <c r="F11" s="77">
        <v>0.209519937</v>
      </c>
      <c r="G11" s="77">
        <v>0.0035620367900796655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7">
        <v>0.7499</v>
      </c>
      <c r="D12" s="83">
        <v>-0.23312815000000003</v>
      </c>
      <c r="E12" s="79">
        <v>0.002896077046972265</v>
      </c>
      <c r="F12" s="79">
        <v>-0.26562742</v>
      </c>
      <c r="G12" s="79">
        <v>0.004438194244353411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21.24939</v>
      </c>
      <c r="D13" s="83">
        <v>-0.017261616</v>
      </c>
      <c r="E13" s="79">
        <v>0.0045633303097709155</v>
      </c>
      <c r="F13" s="79">
        <v>0.054194549999999994</v>
      </c>
      <c r="G13" s="79">
        <v>0.0023611225228690256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3">
        <v>0.071548193</v>
      </c>
      <c r="E14" s="79">
        <v>0.003079793719690871</v>
      </c>
      <c r="F14" s="79">
        <v>-0.00747675</v>
      </c>
      <c r="G14" s="79">
        <v>0.0021263947206480757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-0.079693708</v>
      </c>
      <c r="E15" s="77">
        <v>0.0014658170618791458</v>
      </c>
      <c r="F15" s="77">
        <v>0.058393385</v>
      </c>
      <c r="G15" s="77">
        <v>0.0037263172361098867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3">
        <v>-0.085141537</v>
      </c>
      <c r="E16" s="79">
        <v>0.0008360078173172418</v>
      </c>
      <c r="F16" s="79">
        <v>-0.032312802</v>
      </c>
      <c r="G16" s="79">
        <v>0.0023475209138420954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0.27399998903274536</v>
      </c>
      <c r="D17" s="83">
        <v>0.040605499999999996</v>
      </c>
      <c r="E17" s="79">
        <v>0.0027472681532442816</v>
      </c>
      <c r="F17" s="79">
        <v>-0.11182155600000002</v>
      </c>
      <c r="G17" s="79">
        <v>0.0014048688192121557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-16.78499984741211</v>
      </c>
      <c r="D18" s="83">
        <v>0.099228951</v>
      </c>
      <c r="E18" s="79">
        <v>0.0013138219413269577</v>
      </c>
      <c r="F18" s="79">
        <v>0.12084402000000001</v>
      </c>
      <c r="G18" s="79">
        <v>0.00280956068427001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-0.20100000500679016</v>
      </c>
      <c r="D19" s="82">
        <v>-0.17622698000000003</v>
      </c>
      <c r="E19" s="79">
        <v>0.00033362894147794247</v>
      </c>
      <c r="F19" s="79">
        <v>0.0006052321000000001</v>
      </c>
      <c r="G19" s="79">
        <v>0.0006900299038157257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0.40487389999999995</v>
      </c>
      <c r="D20" s="90">
        <v>0.0027104668</v>
      </c>
      <c r="E20" s="91">
        <v>0.001304985134128186</v>
      </c>
      <c r="F20" s="91">
        <v>0.0028626070200000004</v>
      </c>
      <c r="G20" s="91">
        <v>0.0012247941445236317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0.7923147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-0.3530018130946432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-3.7601278000000002</v>
      </c>
      <c r="I25" s="103" t="s">
        <v>65</v>
      </c>
      <c r="J25" s="104"/>
      <c r="K25" s="103"/>
      <c r="L25" s="106">
        <v>2.4354850284771787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1.5775836549206819</v>
      </c>
      <c r="I26" s="108" t="s">
        <v>67</v>
      </c>
      <c r="J26" s="109"/>
      <c r="K26" s="108"/>
      <c r="L26" s="111">
        <v>0.09879713814958148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HCMQAP048_pos3ap2res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-6.5833480000000015E-06</v>
      </c>
      <c r="L2" s="54">
        <v>2.3997576574725575E-07</v>
      </c>
      <c r="M2" s="54">
        <v>0.00019619717</v>
      </c>
      <c r="N2" s="55">
        <v>3.1473395367546717E-07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-2.7897533999999998E-05</v>
      </c>
      <c r="L3" s="54">
        <v>2.940670431959519E-07</v>
      </c>
      <c r="M3" s="54">
        <v>1.003391E-05</v>
      </c>
      <c r="N3" s="55">
        <v>3.2762430984285727E-07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-0.003761585792366529</v>
      </c>
      <c r="L4" s="54">
        <v>6.331419376595415E-05</v>
      </c>
      <c r="M4" s="54">
        <v>5.5982500268189556E-08</v>
      </c>
      <c r="N4" s="55">
        <v>-8.415096599999998</v>
      </c>
    </row>
    <row r="5" spans="1:14" ht="15" customHeight="1" thickBot="1">
      <c r="A5" t="s">
        <v>18</v>
      </c>
      <c r="B5" s="58">
        <v>37767.43853009259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1730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2.1692924</v>
      </c>
      <c r="E8" s="77">
        <v>0.01019889772185785</v>
      </c>
      <c r="F8" s="77">
        <v>-1.4013935</v>
      </c>
      <c r="G8" s="77">
        <v>0.016187105967400632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3">
        <v>-0.11431654399999999</v>
      </c>
      <c r="E9" s="79">
        <v>0.01552186653237284</v>
      </c>
      <c r="F9" s="79">
        <v>0.96887466</v>
      </c>
      <c r="G9" s="79">
        <v>0.011828616319178916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3">
        <v>-0.49883513300000004</v>
      </c>
      <c r="E10" s="79">
        <v>0.00468879691914757</v>
      </c>
      <c r="F10" s="79">
        <v>-1.5341909</v>
      </c>
      <c r="G10" s="79">
        <v>0.0030618044255085043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2.4663433999999995</v>
      </c>
      <c r="E11" s="77">
        <v>0.005254768076971848</v>
      </c>
      <c r="F11" s="77">
        <v>0.46182379000000007</v>
      </c>
      <c r="G11" s="77">
        <v>0.005175734068549509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7">
        <v>0.7499</v>
      </c>
      <c r="D12" s="83">
        <v>-0.014369309000000002</v>
      </c>
      <c r="E12" s="79">
        <v>0.004427903829772495</v>
      </c>
      <c r="F12" s="79">
        <v>0.0066663090000000005</v>
      </c>
      <c r="G12" s="79">
        <v>0.0035100963209966202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21.368409</v>
      </c>
      <c r="D13" s="83">
        <v>0.02257702</v>
      </c>
      <c r="E13" s="79">
        <v>0.00227324124130942</v>
      </c>
      <c r="F13" s="79">
        <v>0.09194691999999999</v>
      </c>
      <c r="G13" s="79">
        <v>0.003580322498127883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3">
        <v>0.0522018357</v>
      </c>
      <c r="E14" s="79">
        <v>0.002361619517200277</v>
      </c>
      <c r="F14" s="79">
        <v>0.041044210000000005</v>
      </c>
      <c r="G14" s="79">
        <v>0.0024383529236699287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-0.09924075</v>
      </c>
      <c r="E15" s="77">
        <v>0.0018590788261554424</v>
      </c>
      <c r="F15" s="77">
        <v>0.076532878</v>
      </c>
      <c r="G15" s="77">
        <v>0.0017407331394548116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3">
        <v>-0.04082726526</v>
      </c>
      <c r="E16" s="79">
        <v>0.0021218173955700175</v>
      </c>
      <c r="F16" s="79">
        <v>-0.058159079999999995</v>
      </c>
      <c r="G16" s="79">
        <v>0.002153541092064505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0.21199999749660492</v>
      </c>
      <c r="D17" s="83">
        <v>0.13420014000000002</v>
      </c>
      <c r="E17" s="79">
        <v>0.0016876951897170957</v>
      </c>
      <c r="F17" s="79">
        <v>0.0006444869999999998</v>
      </c>
      <c r="G17" s="79">
        <v>0.003240590889175305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225.3209991455078</v>
      </c>
      <c r="D18" s="83">
        <v>0.0101432151</v>
      </c>
      <c r="E18" s="79">
        <v>0.0018639044437305117</v>
      </c>
      <c r="F18" s="84">
        <v>0.16225861</v>
      </c>
      <c r="G18" s="79">
        <v>0.0009024114811986933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-0.2619999945163727</v>
      </c>
      <c r="D19" s="82">
        <v>-0.18051518</v>
      </c>
      <c r="E19" s="79">
        <v>0.0019811091642320915</v>
      </c>
      <c r="F19" s="79">
        <v>0.0003465623000000001</v>
      </c>
      <c r="G19" s="79">
        <v>0.0009458753075696923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-0.0446282</v>
      </c>
      <c r="D20" s="90">
        <v>0.0050612638</v>
      </c>
      <c r="E20" s="91">
        <v>0.000629162037079125</v>
      </c>
      <c r="F20" s="91">
        <v>-0.0017544937</v>
      </c>
      <c r="G20" s="91">
        <v>0.0014917691363327168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0.8859356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-0.4821499266295092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-3.7621186000000004</v>
      </c>
      <c r="I25" s="103" t="s">
        <v>65</v>
      </c>
      <c r="J25" s="104"/>
      <c r="K25" s="103"/>
      <c r="L25" s="106">
        <v>2.50920923394872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2.5825826721597913</v>
      </c>
      <c r="I26" s="108" t="s">
        <v>67</v>
      </c>
      <c r="J26" s="109"/>
      <c r="K26" s="108"/>
      <c r="L26" s="111">
        <v>0.12532361260163777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HCMQAP048_pos4ap2res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4.0961832999999995E-05</v>
      </c>
      <c r="L2" s="54">
        <v>6.970596776381682E-07</v>
      </c>
      <c r="M2" s="54">
        <v>0.00011119666900000001</v>
      </c>
      <c r="N2" s="55">
        <v>3.161059221247605E-07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-3.1031507E-05</v>
      </c>
      <c r="L3" s="54">
        <v>1.7286145835611975E-07</v>
      </c>
      <c r="M3" s="54">
        <v>1.4397931000000001E-05</v>
      </c>
      <c r="N3" s="55">
        <v>1.3863977497097166E-07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-0.0022492720721742714</v>
      </c>
      <c r="L4" s="54">
        <v>2.053405820823702E-05</v>
      </c>
      <c r="M4" s="54">
        <v>4.156994069546782E-08</v>
      </c>
      <c r="N4" s="55">
        <v>-4.564474</v>
      </c>
    </row>
    <row r="5" spans="1:14" ht="15" customHeight="1" thickBot="1">
      <c r="A5" t="s">
        <v>18</v>
      </c>
      <c r="B5" s="58">
        <v>37767.42480324074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1730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0.47593303000000003</v>
      </c>
      <c r="E8" s="77">
        <v>0.017617788725165555</v>
      </c>
      <c r="F8" s="77">
        <v>-1.4034988</v>
      </c>
      <c r="G8" s="77">
        <v>0.01831291091170951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3">
        <v>-0.9929575500000001</v>
      </c>
      <c r="E9" s="79">
        <v>0.03603633518737752</v>
      </c>
      <c r="F9" s="79">
        <v>2.2360025</v>
      </c>
      <c r="G9" s="79">
        <v>0.040235273569339695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3">
        <v>-0.43526563399999996</v>
      </c>
      <c r="E10" s="79">
        <v>0.019197629459309914</v>
      </c>
      <c r="F10" s="79">
        <v>-2.1381461</v>
      </c>
      <c r="G10" s="79">
        <v>0.010555895079912888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2.6804677</v>
      </c>
      <c r="E11" s="77">
        <v>0.012845896923147023</v>
      </c>
      <c r="F11" s="77">
        <v>0.25519884</v>
      </c>
      <c r="G11" s="77">
        <v>0.00854755287344902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7">
        <v>0.7499</v>
      </c>
      <c r="D12" s="83">
        <v>0.072391116</v>
      </c>
      <c r="E12" s="79">
        <v>0.005318722434485106</v>
      </c>
      <c r="F12" s="79">
        <v>-0.0323442375</v>
      </c>
      <c r="G12" s="79">
        <v>0.006145887738985418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21.020508</v>
      </c>
      <c r="D13" s="83">
        <v>0.032677859000000004</v>
      </c>
      <c r="E13" s="79">
        <v>0.002591188055775549</v>
      </c>
      <c r="F13" s="79">
        <v>0.12846283803</v>
      </c>
      <c r="G13" s="79">
        <v>0.007340692325844019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3">
        <v>0.10595132500000001</v>
      </c>
      <c r="E14" s="79">
        <v>0.006701173356498496</v>
      </c>
      <c r="F14" s="79">
        <v>0.24601813999999997</v>
      </c>
      <c r="G14" s="79">
        <v>0.0030775473800432546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-0.37699728</v>
      </c>
      <c r="E15" s="77">
        <v>0.003498911364784235</v>
      </c>
      <c r="F15" s="77">
        <v>0.008353597700000001</v>
      </c>
      <c r="G15" s="77">
        <v>0.007109632758319443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3">
        <v>-0.023768203999999998</v>
      </c>
      <c r="E16" s="79">
        <v>0.003114181475746728</v>
      </c>
      <c r="F16" s="79">
        <v>-0.065388802</v>
      </c>
      <c r="G16" s="79">
        <v>0.0036460265634312844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0.3580000102519989</v>
      </c>
      <c r="D17" s="83">
        <v>0.12117895999999999</v>
      </c>
      <c r="E17" s="79">
        <v>0.0024532798687480224</v>
      </c>
      <c r="F17" s="79">
        <v>-0.055736309</v>
      </c>
      <c r="G17" s="79">
        <v>0.0030630781610880876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66.12100219726562</v>
      </c>
      <c r="D18" s="83">
        <v>0.05216176100000001</v>
      </c>
      <c r="E18" s="79">
        <v>0.0014505693956214807</v>
      </c>
      <c r="F18" s="84">
        <v>0.16535407000000002</v>
      </c>
      <c r="G18" s="79">
        <v>0.0019328143471607224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0.08799999952316284</v>
      </c>
      <c r="D19" s="82">
        <v>-0.19761426</v>
      </c>
      <c r="E19" s="79">
        <v>0.0026122896888344663</v>
      </c>
      <c r="F19" s="79">
        <v>-0.0093689638</v>
      </c>
      <c r="G19" s="79">
        <v>0.0020842382161056997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0.30189380000000005</v>
      </c>
      <c r="D20" s="90">
        <v>0.0021024310999999997</v>
      </c>
      <c r="E20" s="91">
        <v>0.0017642964131988823</v>
      </c>
      <c r="F20" s="91">
        <v>-0.00482375657</v>
      </c>
      <c r="G20" s="91">
        <v>0.0010853926845045359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0.8431609999999999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-0.2615253167981818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-2.2493658</v>
      </c>
      <c r="I25" s="103" t="s">
        <v>65</v>
      </c>
      <c r="J25" s="104"/>
      <c r="K25" s="103"/>
      <c r="L25" s="106">
        <v>2.6925886315366916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1.4819990319316747</v>
      </c>
      <c r="I26" s="108" t="s">
        <v>67</v>
      </c>
      <c r="J26" s="109"/>
      <c r="K26" s="108"/>
      <c r="L26" s="111">
        <v>0.37708981917035606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HCMQAP048_pos1ap2res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81</v>
      </c>
      <c r="C1" s="121" t="s">
        <v>73</v>
      </c>
      <c r="D1" s="121" t="s">
        <v>75</v>
      </c>
      <c r="E1" s="121" t="s">
        <v>78</v>
      </c>
      <c r="F1" s="128" t="s">
        <v>68</v>
      </c>
      <c r="G1" s="163" t="s">
        <v>121</v>
      </c>
    </row>
    <row r="2" spans="1:7" ht="13.5" thickBot="1">
      <c r="A2" s="140" t="s">
        <v>90</v>
      </c>
      <c r="B2" s="132">
        <v>-2.2493658</v>
      </c>
      <c r="C2" s="123">
        <v>-3.7601824999999995</v>
      </c>
      <c r="D2" s="123">
        <v>-3.7601278000000002</v>
      </c>
      <c r="E2" s="123">
        <v>-3.7621186000000004</v>
      </c>
      <c r="F2" s="129">
        <v>-2.0940762000000004</v>
      </c>
      <c r="G2" s="164">
        <v>3.1157760509999757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0.47593303000000003</v>
      </c>
      <c r="C4" s="147">
        <v>1.35223176</v>
      </c>
      <c r="D4" s="147">
        <v>1.5750271999999998</v>
      </c>
      <c r="E4" s="147">
        <v>2.1692924</v>
      </c>
      <c r="F4" s="152">
        <v>-1.3387206</v>
      </c>
      <c r="G4" s="159">
        <v>1.1157932695523327</v>
      </c>
    </row>
    <row r="5" spans="1:7" ht="12.75">
      <c r="A5" s="140" t="s">
        <v>93</v>
      </c>
      <c r="B5" s="134">
        <v>-0.9929575500000001</v>
      </c>
      <c r="C5" s="118">
        <v>-0.471612221</v>
      </c>
      <c r="D5" s="118">
        <v>-0.04567909000000001</v>
      </c>
      <c r="E5" s="118">
        <v>-0.11431654399999999</v>
      </c>
      <c r="F5" s="153">
        <v>-3.1021530000000004</v>
      </c>
      <c r="G5" s="160">
        <v>-0.7106707346934847</v>
      </c>
    </row>
    <row r="6" spans="1:7" ht="12.75">
      <c r="A6" s="140" t="s">
        <v>95</v>
      </c>
      <c r="B6" s="134">
        <v>-0.43526563399999996</v>
      </c>
      <c r="C6" s="118">
        <v>-0.98267034</v>
      </c>
      <c r="D6" s="118">
        <v>-1.1247834600000002</v>
      </c>
      <c r="E6" s="118">
        <v>-0.49883513300000004</v>
      </c>
      <c r="F6" s="154">
        <v>0.19646984</v>
      </c>
      <c r="G6" s="160">
        <v>-0.6635582225326796</v>
      </c>
    </row>
    <row r="7" spans="1:7" ht="12.75">
      <c r="A7" s="140" t="s">
        <v>97</v>
      </c>
      <c r="B7" s="133">
        <v>2.6804677</v>
      </c>
      <c r="C7" s="117">
        <v>2.9510681999999995</v>
      </c>
      <c r="D7" s="117">
        <v>2.426456</v>
      </c>
      <c r="E7" s="117">
        <v>2.4663433999999995</v>
      </c>
      <c r="F7" s="155">
        <v>13.134989</v>
      </c>
      <c r="G7" s="160">
        <v>4.033953478183222</v>
      </c>
    </row>
    <row r="8" spans="1:7" ht="12.75">
      <c r="A8" s="140" t="s">
        <v>99</v>
      </c>
      <c r="B8" s="134">
        <v>0.072391116</v>
      </c>
      <c r="C8" s="118">
        <v>-0.068918848</v>
      </c>
      <c r="D8" s="118">
        <v>-0.23312815000000003</v>
      </c>
      <c r="E8" s="118">
        <v>-0.014369309000000002</v>
      </c>
      <c r="F8" s="154">
        <v>-0.09535300399999999</v>
      </c>
      <c r="G8" s="160">
        <v>-0.07850061556095729</v>
      </c>
    </row>
    <row r="9" spans="1:7" ht="12.75">
      <c r="A9" s="140" t="s">
        <v>101</v>
      </c>
      <c r="B9" s="134">
        <v>0.032677859000000004</v>
      </c>
      <c r="C9" s="118">
        <v>-0.167245093</v>
      </c>
      <c r="D9" s="118">
        <v>-0.017261616</v>
      </c>
      <c r="E9" s="118">
        <v>0.02257702</v>
      </c>
      <c r="F9" s="154">
        <v>-0.01114356351</v>
      </c>
      <c r="G9" s="160">
        <v>-0.03575298576843372</v>
      </c>
    </row>
    <row r="10" spans="1:7" ht="12.75">
      <c r="A10" s="140" t="s">
        <v>103</v>
      </c>
      <c r="B10" s="134">
        <v>0.10595132500000001</v>
      </c>
      <c r="C10" s="118">
        <v>0.08064489000000001</v>
      </c>
      <c r="D10" s="118">
        <v>0.071548193</v>
      </c>
      <c r="E10" s="118">
        <v>0.0522018357</v>
      </c>
      <c r="F10" s="154">
        <v>0.0545575427</v>
      </c>
      <c r="G10" s="160">
        <v>0.07175473907766915</v>
      </c>
    </row>
    <row r="11" spans="1:7" ht="12.75">
      <c r="A11" s="140" t="s">
        <v>105</v>
      </c>
      <c r="B11" s="133">
        <v>-0.37699728</v>
      </c>
      <c r="C11" s="117">
        <v>-0.09030545799999999</v>
      </c>
      <c r="D11" s="117">
        <v>-0.079693708</v>
      </c>
      <c r="E11" s="117">
        <v>-0.09924075</v>
      </c>
      <c r="F11" s="156">
        <v>-0.33683007</v>
      </c>
      <c r="G11" s="160">
        <v>-0.16421047114700502</v>
      </c>
    </row>
    <row r="12" spans="1:7" ht="12.75">
      <c r="A12" s="140" t="s">
        <v>107</v>
      </c>
      <c r="B12" s="134">
        <v>-0.023768203999999998</v>
      </c>
      <c r="C12" s="118">
        <v>-0.090883988</v>
      </c>
      <c r="D12" s="118">
        <v>-0.085141537</v>
      </c>
      <c r="E12" s="118">
        <v>-0.04082726526</v>
      </c>
      <c r="F12" s="154">
        <v>0.014787158830000003</v>
      </c>
      <c r="G12" s="160">
        <v>-0.05362762873405787</v>
      </c>
    </row>
    <row r="13" spans="1:7" ht="12.75">
      <c r="A13" s="140" t="s">
        <v>109</v>
      </c>
      <c r="B13" s="134">
        <v>0.12117895999999999</v>
      </c>
      <c r="C13" s="118">
        <v>0.108560467</v>
      </c>
      <c r="D13" s="118">
        <v>0.040605499999999996</v>
      </c>
      <c r="E13" s="118">
        <v>0.13420014000000002</v>
      </c>
      <c r="F13" s="154">
        <v>0.079730147</v>
      </c>
      <c r="G13" s="160">
        <v>0.09633400285954627</v>
      </c>
    </row>
    <row r="14" spans="1:7" ht="12.75">
      <c r="A14" s="140" t="s">
        <v>111</v>
      </c>
      <c r="B14" s="134">
        <v>0.05216176100000001</v>
      </c>
      <c r="C14" s="118">
        <v>0.07446693</v>
      </c>
      <c r="D14" s="118">
        <v>0.099228951</v>
      </c>
      <c r="E14" s="118">
        <v>0.0101432151</v>
      </c>
      <c r="F14" s="154">
        <v>-0.040335425</v>
      </c>
      <c r="G14" s="160">
        <v>0.0463429011293036</v>
      </c>
    </row>
    <row r="15" spans="1:7" ht="12.75">
      <c r="A15" s="140" t="s">
        <v>113</v>
      </c>
      <c r="B15" s="135">
        <v>-0.19761426</v>
      </c>
      <c r="C15" s="119">
        <v>-0.18368494999999999</v>
      </c>
      <c r="D15" s="119">
        <v>-0.17622698000000003</v>
      </c>
      <c r="E15" s="119">
        <v>-0.18051518</v>
      </c>
      <c r="F15" s="154">
        <v>-0.13394422</v>
      </c>
      <c r="G15" s="160">
        <v>-0.1764663612213537</v>
      </c>
    </row>
    <row r="16" spans="1:7" ht="12.75">
      <c r="A16" s="140" t="s">
        <v>115</v>
      </c>
      <c r="B16" s="134">
        <v>0.0021024310999999997</v>
      </c>
      <c r="C16" s="118">
        <v>0.004077764</v>
      </c>
      <c r="D16" s="118">
        <v>0.0027104668</v>
      </c>
      <c r="E16" s="118">
        <v>0.0050612638</v>
      </c>
      <c r="F16" s="154">
        <v>0.0015928131000000002</v>
      </c>
      <c r="G16" s="160">
        <v>0.003368165655075796</v>
      </c>
    </row>
    <row r="17" spans="1:7" ht="12.75">
      <c r="A17" s="140" t="s">
        <v>92</v>
      </c>
      <c r="B17" s="133">
        <v>-1.4034988</v>
      </c>
      <c r="C17" s="117">
        <v>-1.36904062</v>
      </c>
      <c r="D17" s="117">
        <v>-0.08977476</v>
      </c>
      <c r="E17" s="117">
        <v>-1.4013935</v>
      </c>
      <c r="F17" s="156">
        <v>4.9382927</v>
      </c>
      <c r="G17" s="160">
        <v>-0.22868720191166284</v>
      </c>
    </row>
    <row r="18" spans="1:7" ht="12.75">
      <c r="A18" s="140" t="s">
        <v>94</v>
      </c>
      <c r="B18" s="134">
        <v>2.2360025</v>
      </c>
      <c r="C18" s="118">
        <v>2.1880050999999994</v>
      </c>
      <c r="D18" s="118">
        <v>1.6661391</v>
      </c>
      <c r="E18" s="118">
        <v>0.96887466</v>
      </c>
      <c r="F18" s="154">
        <v>0.8931010358</v>
      </c>
      <c r="G18" s="160">
        <v>1.6022802921302155</v>
      </c>
    </row>
    <row r="19" spans="1:7" ht="12.75">
      <c r="A19" s="140" t="s">
        <v>96</v>
      </c>
      <c r="B19" s="134">
        <v>-2.1381461</v>
      </c>
      <c r="C19" s="118">
        <v>-1.9317303</v>
      </c>
      <c r="D19" s="118">
        <v>-1.00833109</v>
      </c>
      <c r="E19" s="118">
        <v>-1.5341909</v>
      </c>
      <c r="F19" s="153">
        <v>-8.3286679</v>
      </c>
      <c r="G19" s="161">
        <v>-2.50080514184788</v>
      </c>
    </row>
    <row r="20" spans="1:7" ht="12.75">
      <c r="A20" s="140" t="s">
        <v>98</v>
      </c>
      <c r="B20" s="133">
        <v>0.25519884</v>
      </c>
      <c r="C20" s="117">
        <v>0.22594051799999998</v>
      </c>
      <c r="D20" s="117">
        <v>0.209519937</v>
      </c>
      <c r="E20" s="117">
        <v>0.46182379000000007</v>
      </c>
      <c r="F20" s="155">
        <v>1.8330879</v>
      </c>
      <c r="G20" s="160">
        <v>0.498371996575732</v>
      </c>
    </row>
    <row r="21" spans="1:7" ht="12.75">
      <c r="A21" s="140" t="s">
        <v>100</v>
      </c>
      <c r="B21" s="134">
        <v>-0.0323442375</v>
      </c>
      <c r="C21" s="118">
        <v>0.05782682699999999</v>
      </c>
      <c r="D21" s="118">
        <v>-0.26562742</v>
      </c>
      <c r="E21" s="118">
        <v>0.0066663090000000005</v>
      </c>
      <c r="F21" s="154">
        <v>0.34498375</v>
      </c>
      <c r="G21" s="160">
        <v>-0.006822399881975777</v>
      </c>
    </row>
    <row r="22" spans="1:7" ht="12.75">
      <c r="A22" s="140" t="s">
        <v>102</v>
      </c>
      <c r="B22" s="134">
        <v>0.12846283803</v>
      </c>
      <c r="C22" s="118">
        <v>0.12933916299999998</v>
      </c>
      <c r="D22" s="118">
        <v>0.054194549999999994</v>
      </c>
      <c r="E22" s="118">
        <v>0.09194691999999999</v>
      </c>
      <c r="F22" s="154">
        <v>0.25109416500000004</v>
      </c>
      <c r="G22" s="160">
        <v>0.11844477344340813</v>
      </c>
    </row>
    <row r="23" spans="1:7" ht="12.75">
      <c r="A23" s="140" t="s">
        <v>104</v>
      </c>
      <c r="B23" s="134">
        <v>0.24601813999999997</v>
      </c>
      <c r="C23" s="118">
        <v>0.019699969999999997</v>
      </c>
      <c r="D23" s="118">
        <v>-0.00747675</v>
      </c>
      <c r="E23" s="118">
        <v>0.041044210000000005</v>
      </c>
      <c r="F23" s="154">
        <v>0.22985066999999998</v>
      </c>
      <c r="G23" s="160">
        <v>0.07904101784661788</v>
      </c>
    </row>
    <row r="24" spans="1:7" ht="12.75">
      <c r="A24" s="140" t="s">
        <v>106</v>
      </c>
      <c r="B24" s="133">
        <v>0.008353597700000001</v>
      </c>
      <c r="C24" s="117">
        <v>0.073767638</v>
      </c>
      <c r="D24" s="117">
        <v>0.058393385</v>
      </c>
      <c r="E24" s="117">
        <v>0.076532878</v>
      </c>
      <c r="F24" s="156">
        <v>0.15307337000000001</v>
      </c>
      <c r="G24" s="160">
        <v>0.07194541288114709</v>
      </c>
    </row>
    <row r="25" spans="1:7" ht="12.75">
      <c r="A25" s="140" t="s">
        <v>108</v>
      </c>
      <c r="B25" s="134">
        <v>-0.065388802</v>
      </c>
      <c r="C25" s="118">
        <v>-0.047781935</v>
      </c>
      <c r="D25" s="118">
        <v>-0.032312802</v>
      </c>
      <c r="E25" s="118">
        <v>-0.058159079999999995</v>
      </c>
      <c r="F25" s="154">
        <v>0.007444404300000001</v>
      </c>
      <c r="G25" s="160">
        <v>-0.04169141078594762</v>
      </c>
    </row>
    <row r="26" spans="1:7" ht="12.75">
      <c r="A26" s="140" t="s">
        <v>110</v>
      </c>
      <c r="B26" s="134">
        <v>-0.055736309</v>
      </c>
      <c r="C26" s="118">
        <v>-0.088454502</v>
      </c>
      <c r="D26" s="118">
        <v>-0.11182155600000002</v>
      </c>
      <c r="E26" s="118">
        <v>0.0006444869999999998</v>
      </c>
      <c r="F26" s="154">
        <v>0.06980664099999999</v>
      </c>
      <c r="G26" s="160">
        <v>-0.04670681728556337</v>
      </c>
    </row>
    <row r="27" spans="1:7" ht="12.75">
      <c r="A27" s="140" t="s">
        <v>112</v>
      </c>
      <c r="B27" s="135">
        <v>0.16535407000000002</v>
      </c>
      <c r="C27" s="119">
        <v>0.15145597</v>
      </c>
      <c r="D27" s="118">
        <v>0.12084402000000001</v>
      </c>
      <c r="E27" s="119">
        <v>0.16225861</v>
      </c>
      <c r="F27" s="154">
        <v>0.11447107000000001</v>
      </c>
      <c r="G27" s="161">
        <v>0.1437347159252267</v>
      </c>
    </row>
    <row r="28" spans="1:7" ht="12.75">
      <c r="A28" s="140" t="s">
        <v>114</v>
      </c>
      <c r="B28" s="134">
        <v>-0.0093689638</v>
      </c>
      <c r="C28" s="118">
        <v>0.001977786</v>
      </c>
      <c r="D28" s="118">
        <v>0.0006052321000000001</v>
      </c>
      <c r="E28" s="118">
        <v>0.0003465623000000001</v>
      </c>
      <c r="F28" s="154">
        <v>-0.032297382</v>
      </c>
      <c r="G28" s="160">
        <v>-0.004971947572929858</v>
      </c>
    </row>
    <row r="29" spans="1:7" ht="13.5" thickBot="1">
      <c r="A29" s="141" t="s">
        <v>116</v>
      </c>
      <c r="B29" s="136">
        <v>-0.00482375657</v>
      </c>
      <c r="C29" s="120">
        <v>-0.0033311834</v>
      </c>
      <c r="D29" s="120">
        <v>0.0028626070200000004</v>
      </c>
      <c r="E29" s="120">
        <v>-0.0017544937</v>
      </c>
      <c r="F29" s="157">
        <v>0.0025817192</v>
      </c>
      <c r="G29" s="162">
        <v>-0.0008835846068091105</v>
      </c>
    </row>
    <row r="30" spans="1:7" ht="13.5" thickTop="1">
      <c r="A30" s="142" t="s">
        <v>117</v>
      </c>
      <c r="B30" s="137">
        <v>-0.2615253167981818</v>
      </c>
      <c r="C30" s="126">
        <v>-0.3026639905270898</v>
      </c>
      <c r="D30" s="126">
        <v>-0.3530018130946432</v>
      </c>
      <c r="E30" s="126">
        <v>-0.4821499266295092</v>
      </c>
      <c r="F30" s="122">
        <v>-0.6429342466712715</v>
      </c>
      <c r="G30" s="163" t="s">
        <v>128</v>
      </c>
    </row>
    <row r="31" spans="1:7" ht="13.5" thickBot="1">
      <c r="A31" s="143" t="s">
        <v>118</v>
      </c>
      <c r="B31" s="132">
        <v>21.020508</v>
      </c>
      <c r="C31" s="123">
        <v>21.130372</v>
      </c>
      <c r="D31" s="123">
        <v>21.24939</v>
      </c>
      <c r="E31" s="123">
        <v>21.368409</v>
      </c>
      <c r="F31" s="124">
        <v>21.505738</v>
      </c>
      <c r="G31" s="165">
        <v>-210.07</v>
      </c>
    </row>
    <row r="32" spans="1:7" ht="15.75" thickBot="1" thickTop="1">
      <c r="A32" s="144" t="s">
        <v>119</v>
      </c>
      <c r="B32" s="138">
        <v>0.22300000488758087</v>
      </c>
      <c r="C32" s="127">
        <v>-0.029500000178813934</v>
      </c>
      <c r="D32" s="127">
        <v>0.0364999920129776</v>
      </c>
      <c r="E32" s="127">
        <v>-0.02499999850988388</v>
      </c>
      <c r="F32" s="125">
        <v>0.07049999386072159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129</v>
      </c>
      <c r="B1" s="166" t="s">
        <v>130</v>
      </c>
      <c r="C1" s="166" t="s">
        <v>131</v>
      </c>
      <c r="D1" s="166" t="s">
        <v>132</v>
      </c>
      <c r="E1" s="166" t="s">
        <v>133</v>
      </c>
    </row>
    <row r="3" spans="1:7" ht="12.75">
      <c r="A3" s="166" t="s">
        <v>134</v>
      </c>
      <c r="B3" s="166" t="s">
        <v>84</v>
      </c>
      <c r="C3" s="166" t="s">
        <v>85</v>
      </c>
      <c r="D3" s="166" t="s">
        <v>86</v>
      </c>
      <c r="E3" s="166" t="s">
        <v>87</v>
      </c>
      <c r="F3" s="166" t="s">
        <v>88</v>
      </c>
      <c r="G3" s="166" t="s">
        <v>135</v>
      </c>
    </row>
    <row r="4" spans="1:7" ht="12.75">
      <c r="A4" s="166" t="s">
        <v>136</v>
      </c>
      <c r="B4" s="166">
        <v>0.002248</v>
      </c>
      <c r="C4" s="166">
        <v>0.003759</v>
      </c>
      <c r="D4" s="166">
        <v>0.003759</v>
      </c>
      <c r="E4" s="166">
        <v>0.003761</v>
      </c>
      <c r="F4" s="166">
        <v>0.002093</v>
      </c>
      <c r="G4" s="166">
        <v>0.011713</v>
      </c>
    </row>
    <row r="5" spans="1:7" ht="12.75">
      <c r="A5" s="166" t="s">
        <v>137</v>
      </c>
      <c r="B5" s="166">
        <v>2.470528</v>
      </c>
      <c r="C5" s="166">
        <v>1.502559</v>
      </c>
      <c r="D5" s="166">
        <v>0.706742</v>
      </c>
      <c r="E5" s="166">
        <v>-1.308854</v>
      </c>
      <c r="F5" s="166">
        <v>-4.347276</v>
      </c>
      <c r="G5" s="166">
        <v>-6.982107</v>
      </c>
    </row>
    <row r="6" spans="1:7" ht="12.75">
      <c r="A6" s="166" t="s">
        <v>138</v>
      </c>
      <c r="B6" s="167">
        <v>-289.1953</v>
      </c>
      <c r="C6" s="167">
        <v>-271.0222</v>
      </c>
      <c r="D6" s="167">
        <v>-353.0047</v>
      </c>
      <c r="E6" s="167">
        <v>-93.09963</v>
      </c>
      <c r="F6" s="167">
        <v>-88.10492</v>
      </c>
      <c r="G6" s="167">
        <v>991.3372</v>
      </c>
    </row>
    <row r="7" spans="1:7" ht="12.75">
      <c r="A7" s="166" t="s">
        <v>139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91</v>
      </c>
      <c r="B8" s="167">
        <v>0.4819982</v>
      </c>
      <c r="C8" s="167">
        <v>1.366825</v>
      </c>
      <c r="D8" s="167">
        <v>1.598398</v>
      </c>
      <c r="E8" s="167">
        <v>2.168306</v>
      </c>
      <c r="F8" s="167">
        <v>-1.136571</v>
      </c>
      <c r="G8" s="167">
        <v>-0.2025933</v>
      </c>
    </row>
    <row r="9" spans="1:7" ht="12.75">
      <c r="A9" s="166" t="s">
        <v>93</v>
      </c>
      <c r="B9" s="167">
        <v>-1.031515</v>
      </c>
      <c r="C9" s="167">
        <v>-0.5127118</v>
      </c>
      <c r="D9" s="167">
        <v>-0.1223886</v>
      </c>
      <c r="E9" s="167">
        <v>-0.06926715</v>
      </c>
      <c r="F9" s="167">
        <v>-3.049654</v>
      </c>
      <c r="G9" s="167">
        <v>0.7267671</v>
      </c>
    </row>
    <row r="10" spans="1:7" ht="12.75">
      <c r="A10" s="166" t="s">
        <v>140</v>
      </c>
      <c r="B10" s="167">
        <v>-0.3277705</v>
      </c>
      <c r="C10" s="167">
        <v>-0.9042292</v>
      </c>
      <c r="D10" s="167">
        <v>-0.9671811</v>
      </c>
      <c r="E10" s="167">
        <v>-0.6846307</v>
      </c>
      <c r="F10" s="167">
        <v>-0.9643348</v>
      </c>
      <c r="G10" s="167">
        <v>2.51366</v>
      </c>
    </row>
    <row r="11" spans="1:7" ht="12.75">
      <c r="A11" s="166" t="s">
        <v>97</v>
      </c>
      <c r="B11" s="167">
        <v>2.675885</v>
      </c>
      <c r="C11" s="167">
        <v>2.946257</v>
      </c>
      <c r="D11" s="167">
        <v>2.401355</v>
      </c>
      <c r="E11" s="167">
        <v>2.466787</v>
      </c>
      <c r="F11" s="167">
        <v>13.17866</v>
      </c>
      <c r="G11" s="167">
        <v>4.032064</v>
      </c>
    </row>
    <row r="12" spans="1:7" ht="12.75">
      <c r="A12" s="166" t="s">
        <v>99</v>
      </c>
      <c r="B12" s="167">
        <v>0.06314014</v>
      </c>
      <c r="C12" s="167">
        <v>-0.086998</v>
      </c>
      <c r="D12" s="167">
        <v>-0.2407585</v>
      </c>
      <c r="E12" s="167">
        <v>-0.02621477</v>
      </c>
      <c r="F12" s="167">
        <v>-0.0935149</v>
      </c>
      <c r="G12" s="167">
        <v>-0.01972011</v>
      </c>
    </row>
    <row r="13" spans="1:7" ht="12.75">
      <c r="A13" s="166" t="s">
        <v>101</v>
      </c>
      <c r="B13" s="167">
        <v>0.03257935</v>
      </c>
      <c r="C13" s="167">
        <v>-0.1680222</v>
      </c>
      <c r="D13" s="167">
        <v>-0.01115667</v>
      </c>
      <c r="E13" s="167">
        <v>0.01669228</v>
      </c>
      <c r="F13" s="167">
        <v>-0.01159115</v>
      </c>
      <c r="G13" s="167">
        <v>0.03597073</v>
      </c>
    </row>
    <row r="14" spans="1:7" ht="12.75">
      <c r="A14" s="166" t="s">
        <v>103</v>
      </c>
      <c r="B14" s="167">
        <v>0.08085169</v>
      </c>
      <c r="C14" s="167">
        <v>0.07937801</v>
      </c>
      <c r="D14" s="167">
        <v>0.06424179</v>
      </c>
      <c r="E14" s="167">
        <v>0.06342863</v>
      </c>
      <c r="F14" s="167">
        <v>0.1066967</v>
      </c>
      <c r="G14" s="167">
        <v>-0.07484174</v>
      </c>
    </row>
    <row r="15" spans="1:7" ht="12.75">
      <c r="A15" s="166" t="s">
        <v>105</v>
      </c>
      <c r="B15" s="167">
        <v>-0.3773281</v>
      </c>
      <c r="C15" s="167">
        <v>-0.09274906</v>
      </c>
      <c r="D15" s="167">
        <v>-0.08914021</v>
      </c>
      <c r="E15" s="167">
        <v>-0.08541758</v>
      </c>
      <c r="F15" s="167">
        <v>-0.3286157</v>
      </c>
      <c r="G15" s="167">
        <v>-0.1626981</v>
      </c>
    </row>
    <row r="16" spans="1:7" ht="12.75">
      <c r="A16" s="166" t="s">
        <v>107</v>
      </c>
      <c r="B16" s="167">
        <v>-0.01123623</v>
      </c>
      <c r="C16" s="167">
        <v>-0.08053344</v>
      </c>
      <c r="D16" s="167">
        <v>-0.07853649</v>
      </c>
      <c r="E16" s="167">
        <v>-0.05800079</v>
      </c>
      <c r="F16" s="167">
        <v>0.003230108</v>
      </c>
      <c r="G16" s="167">
        <v>-0.04420251</v>
      </c>
    </row>
    <row r="17" spans="1:7" ht="12.75">
      <c r="A17" s="166" t="s">
        <v>141</v>
      </c>
      <c r="B17" s="167">
        <v>0.1292609</v>
      </c>
      <c r="C17" s="167">
        <v>0.1165682</v>
      </c>
      <c r="D17" s="167">
        <v>0.06197681</v>
      </c>
      <c r="E17" s="167">
        <v>0.126973</v>
      </c>
      <c r="F17" s="167">
        <v>0.08639705</v>
      </c>
      <c r="G17" s="167">
        <v>-0.1037261</v>
      </c>
    </row>
    <row r="18" spans="1:7" ht="12.75">
      <c r="A18" s="166" t="s">
        <v>142</v>
      </c>
      <c r="B18" s="167">
        <v>0.04134233</v>
      </c>
      <c r="C18" s="167">
        <v>0.06783699</v>
      </c>
      <c r="D18" s="167">
        <v>0.08915204</v>
      </c>
      <c r="E18" s="167">
        <v>0.02288525</v>
      </c>
      <c r="F18" s="167">
        <v>-0.02526981</v>
      </c>
      <c r="G18" s="167">
        <v>-0.1451746</v>
      </c>
    </row>
    <row r="19" spans="1:7" ht="12.75">
      <c r="A19" s="166" t="s">
        <v>113</v>
      </c>
      <c r="B19" s="167">
        <v>-0.197583</v>
      </c>
      <c r="C19" s="167">
        <v>-0.1836932</v>
      </c>
      <c r="D19" s="167">
        <v>-0.1762334</v>
      </c>
      <c r="E19" s="167">
        <v>-0.1804969</v>
      </c>
      <c r="F19" s="167">
        <v>-0.1359441</v>
      </c>
      <c r="G19" s="167">
        <v>-0.176728</v>
      </c>
    </row>
    <row r="20" spans="1:7" ht="12.75">
      <c r="A20" s="166" t="s">
        <v>115</v>
      </c>
      <c r="B20" s="167">
        <v>0.002382396</v>
      </c>
      <c r="C20" s="167">
        <v>0.004296851</v>
      </c>
      <c r="D20" s="167">
        <v>0.002533032</v>
      </c>
      <c r="E20" s="167">
        <v>0.004903438</v>
      </c>
      <c r="F20" s="167">
        <v>0.001756413</v>
      </c>
      <c r="G20" s="167">
        <v>-0.0008878376</v>
      </c>
    </row>
    <row r="21" spans="1:7" ht="12.75">
      <c r="A21" s="166" t="s">
        <v>143</v>
      </c>
      <c r="B21" s="167">
        <v>-991.8691</v>
      </c>
      <c r="C21" s="167">
        <v>-989.0667</v>
      </c>
      <c r="D21" s="167">
        <v>-960.6149</v>
      </c>
      <c r="E21" s="167">
        <v>-1016.772</v>
      </c>
      <c r="F21" s="167">
        <v>-1004.296</v>
      </c>
      <c r="G21" s="167">
        <v>-226.0052</v>
      </c>
    </row>
    <row r="22" spans="1:7" ht="12.75">
      <c r="A22" s="166" t="s">
        <v>144</v>
      </c>
      <c r="B22" s="167">
        <v>49.41096</v>
      </c>
      <c r="C22" s="167">
        <v>30.05128</v>
      </c>
      <c r="D22" s="167">
        <v>14.13484</v>
      </c>
      <c r="E22" s="167">
        <v>-26.17713</v>
      </c>
      <c r="F22" s="167">
        <v>-86.94772</v>
      </c>
      <c r="G22" s="167">
        <v>0</v>
      </c>
    </row>
    <row r="23" spans="1:7" ht="12.75">
      <c r="A23" s="166" t="s">
        <v>92</v>
      </c>
      <c r="B23" s="167">
        <v>-1.344098</v>
      </c>
      <c r="C23" s="167">
        <v>-1.322193</v>
      </c>
      <c r="D23" s="167">
        <v>-0.01229949</v>
      </c>
      <c r="E23" s="167">
        <v>-1.440049</v>
      </c>
      <c r="F23" s="167">
        <v>4.914952</v>
      </c>
      <c r="G23" s="167">
        <v>-1.152653</v>
      </c>
    </row>
    <row r="24" spans="1:7" ht="12.75">
      <c r="A24" s="166" t="s">
        <v>94</v>
      </c>
      <c r="B24" s="167">
        <v>2.19139</v>
      </c>
      <c r="C24" s="167">
        <v>2.169157</v>
      </c>
      <c r="D24" s="167">
        <v>1.641896</v>
      </c>
      <c r="E24" s="167">
        <v>1.058855</v>
      </c>
      <c r="F24" s="167">
        <v>1.458008</v>
      </c>
      <c r="G24" s="167">
        <v>-1.682826</v>
      </c>
    </row>
    <row r="25" spans="1:7" ht="12.75">
      <c r="A25" s="166" t="s">
        <v>96</v>
      </c>
      <c r="B25" s="167">
        <v>-2.133344</v>
      </c>
      <c r="C25" s="167">
        <v>-1.943616</v>
      </c>
      <c r="D25" s="167">
        <v>-1.039951</v>
      </c>
      <c r="E25" s="167">
        <v>-1.532507</v>
      </c>
      <c r="F25" s="167">
        <v>-8.354188</v>
      </c>
      <c r="G25" s="167">
        <v>-0.7914498</v>
      </c>
    </row>
    <row r="26" spans="1:7" ht="12.75">
      <c r="A26" s="166" t="s">
        <v>98</v>
      </c>
      <c r="B26" s="167">
        <v>0.2925982</v>
      </c>
      <c r="C26" s="167">
        <v>0.2542041</v>
      </c>
      <c r="D26" s="167">
        <v>0.2039758</v>
      </c>
      <c r="E26" s="167">
        <v>0.4412396</v>
      </c>
      <c r="F26" s="167">
        <v>1.453851</v>
      </c>
      <c r="G26" s="167">
        <v>0.4537012</v>
      </c>
    </row>
    <row r="27" spans="1:7" ht="12.75">
      <c r="A27" s="166" t="s">
        <v>100</v>
      </c>
      <c r="B27" s="167">
        <v>-0.03281406</v>
      </c>
      <c r="C27" s="167">
        <v>0.05272386</v>
      </c>
      <c r="D27" s="167">
        <v>-0.2725641</v>
      </c>
      <c r="E27" s="167">
        <v>-0.01366202</v>
      </c>
      <c r="F27" s="167">
        <v>0.3074301</v>
      </c>
      <c r="G27" s="167">
        <v>0.08862387</v>
      </c>
    </row>
    <row r="28" spans="1:7" ht="12.75">
      <c r="A28" s="166" t="s">
        <v>102</v>
      </c>
      <c r="B28" s="167">
        <v>0.1291849</v>
      </c>
      <c r="C28" s="167">
        <v>0.1173518</v>
      </c>
      <c r="D28" s="167">
        <v>0.04423924</v>
      </c>
      <c r="E28" s="167">
        <v>0.08201735</v>
      </c>
      <c r="F28" s="167">
        <v>0.2174902</v>
      </c>
      <c r="G28" s="167">
        <v>-0.1063717</v>
      </c>
    </row>
    <row r="29" spans="1:7" ht="12.75">
      <c r="A29" s="166" t="s">
        <v>104</v>
      </c>
      <c r="B29" s="167">
        <v>0.2466258</v>
      </c>
      <c r="C29" s="167">
        <v>0.02282971</v>
      </c>
      <c r="D29" s="167">
        <v>0.001124056</v>
      </c>
      <c r="E29" s="167">
        <v>0.02718213</v>
      </c>
      <c r="F29" s="167">
        <v>0.2016493</v>
      </c>
      <c r="G29" s="167">
        <v>0.07576195</v>
      </c>
    </row>
    <row r="30" spans="1:7" ht="12.75">
      <c r="A30" s="166" t="s">
        <v>106</v>
      </c>
      <c r="B30" s="167">
        <v>-0.006707322</v>
      </c>
      <c r="C30" s="167">
        <v>0.06962929</v>
      </c>
      <c r="D30" s="167">
        <v>0.05444789</v>
      </c>
      <c r="E30" s="167">
        <v>0.08393532</v>
      </c>
      <c r="F30" s="167">
        <v>0.1675575</v>
      </c>
      <c r="G30" s="167">
        <v>0.0715388</v>
      </c>
    </row>
    <row r="31" spans="1:7" ht="12.75">
      <c r="A31" s="166" t="s">
        <v>108</v>
      </c>
      <c r="B31" s="167">
        <v>-0.06850715</v>
      </c>
      <c r="C31" s="167">
        <v>-0.05114239</v>
      </c>
      <c r="D31" s="167">
        <v>-0.04585904</v>
      </c>
      <c r="E31" s="167">
        <v>-0.04767629</v>
      </c>
      <c r="F31" s="167">
        <v>0.003625442</v>
      </c>
      <c r="G31" s="167">
        <v>0.05342181</v>
      </c>
    </row>
    <row r="32" spans="1:7" ht="12.75">
      <c r="A32" s="166" t="s">
        <v>110</v>
      </c>
      <c r="B32" s="167">
        <v>-0.03766603</v>
      </c>
      <c r="C32" s="167">
        <v>-0.07574149</v>
      </c>
      <c r="D32" s="167">
        <v>-0.09470933</v>
      </c>
      <c r="E32" s="167">
        <v>-0.0259724</v>
      </c>
      <c r="F32" s="167">
        <v>0.04551165</v>
      </c>
      <c r="G32" s="167">
        <v>0.04657949</v>
      </c>
    </row>
    <row r="33" spans="1:7" ht="12.75">
      <c r="A33" s="166" t="s">
        <v>112</v>
      </c>
      <c r="B33" s="167">
        <v>0.1672764</v>
      </c>
      <c r="C33" s="167">
        <v>0.1534301</v>
      </c>
      <c r="D33" s="167">
        <v>0.1241654</v>
      </c>
      <c r="E33" s="167">
        <v>0.1601802</v>
      </c>
      <c r="F33" s="167">
        <v>0.1173314</v>
      </c>
      <c r="G33" s="167">
        <v>0.04583205</v>
      </c>
    </row>
    <row r="34" spans="1:7" ht="12.75">
      <c r="A34" s="166" t="s">
        <v>114</v>
      </c>
      <c r="B34" s="167">
        <v>-0.01626593</v>
      </c>
      <c r="C34" s="167">
        <v>-0.001921681</v>
      </c>
      <c r="D34" s="167">
        <v>-0.001130051</v>
      </c>
      <c r="E34" s="167">
        <v>0.003692416</v>
      </c>
      <c r="F34" s="167">
        <v>-0.02416106</v>
      </c>
      <c r="G34" s="167">
        <v>-0.00545074</v>
      </c>
    </row>
    <row r="35" spans="1:7" ht="12.75">
      <c r="A35" s="166" t="s">
        <v>116</v>
      </c>
      <c r="B35" s="167">
        <v>-0.004738681</v>
      </c>
      <c r="C35" s="167">
        <v>-0.003229513</v>
      </c>
      <c r="D35" s="167">
        <v>0.002869809</v>
      </c>
      <c r="E35" s="167">
        <v>-0.001871833</v>
      </c>
      <c r="F35" s="167">
        <v>0.002469683</v>
      </c>
      <c r="G35" s="167">
        <v>-0.003402546</v>
      </c>
    </row>
    <row r="36" spans="1:6" ht="12.75">
      <c r="A36" s="166" t="s">
        <v>145</v>
      </c>
      <c r="B36" s="167">
        <v>21.50574</v>
      </c>
      <c r="C36" s="167">
        <v>21.51489</v>
      </c>
      <c r="D36" s="167">
        <v>21.5332</v>
      </c>
      <c r="E36" s="167">
        <v>21.54236</v>
      </c>
      <c r="F36" s="167">
        <v>21.56372</v>
      </c>
    </row>
    <row r="37" spans="1:6" ht="12.75">
      <c r="A37" s="166" t="s">
        <v>146</v>
      </c>
      <c r="B37" s="167">
        <v>0.03204346</v>
      </c>
      <c r="C37" s="167">
        <v>-0.01424154</v>
      </c>
      <c r="D37" s="167">
        <v>-0.02848307</v>
      </c>
      <c r="E37" s="167">
        <v>-0.03153483</v>
      </c>
      <c r="F37" s="167">
        <v>-0.04679362</v>
      </c>
    </row>
    <row r="38" spans="1:7" ht="12.75">
      <c r="A38" s="166" t="s">
        <v>147</v>
      </c>
      <c r="B38" s="167">
        <v>0.0004999513</v>
      </c>
      <c r="C38" s="167">
        <v>0.0004657864</v>
      </c>
      <c r="D38" s="167">
        <v>0.0006024152</v>
      </c>
      <c r="E38" s="167">
        <v>0.0001537436</v>
      </c>
      <c r="F38" s="167">
        <v>0.0001349236</v>
      </c>
      <c r="G38" s="167">
        <v>0.000186215</v>
      </c>
    </row>
    <row r="39" spans="1:7" ht="12.75">
      <c r="A39" s="166" t="s">
        <v>148</v>
      </c>
      <c r="B39" s="167">
        <v>0.001683707</v>
      </c>
      <c r="C39" s="167">
        <v>0.001680014</v>
      </c>
      <c r="D39" s="167">
        <v>0.001632194</v>
      </c>
      <c r="E39" s="167">
        <v>0.001728915</v>
      </c>
      <c r="F39" s="167">
        <v>0.001708476</v>
      </c>
      <c r="G39" s="167">
        <v>0.0008439296</v>
      </c>
    </row>
    <row r="40" spans="2:5" ht="12.75">
      <c r="B40" s="166" t="s">
        <v>149</v>
      </c>
      <c r="C40" s="166">
        <v>0.003759</v>
      </c>
      <c r="D40" s="166" t="s">
        <v>150</v>
      </c>
      <c r="E40" s="166">
        <v>3.115776</v>
      </c>
    </row>
    <row r="42" ht="12.75">
      <c r="A42" s="166" t="s">
        <v>151</v>
      </c>
    </row>
    <row r="50" spans="1:7" ht="12.75">
      <c r="A50" s="166" t="s">
        <v>152</v>
      </c>
      <c r="B50" s="166">
        <f>-0.017/(B7*B7+B22*B22)*(B21*B22+B6*B7)</f>
        <v>0.0004999513687247713</v>
      </c>
      <c r="C50" s="166">
        <f>-0.017/(C7*C7+C22*C22)*(C21*C22+C6*C7)</f>
        <v>0.00046578639603673524</v>
      </c>
      <c r="D50" s="166">
        <f>-0.017/(D7*D7+D22*D22)*(D21*D22+D6*D7)</f>
        <v>0.0006024150698578613</v>
      </c>
      <c r="E50" s="166">
        <f>-0.017/(E7*E7+E22*E22)*(E21*E22+E6*E7)</f>
        <v>0.00015374356810415025</v>
      </c>
      <c r="F50" s="166">
        <f>-0.017/(F7*F7+F22*F22)*(F21*F22+F6*F7)</f>
        <v>0.00013492355184742028</v>
      </c>
      <c r="G50" s="166">
        <f>(B50*B$4+C50*C$4+D50*D$4+E50*E$4+F50*F$4)/SUM(B$4:F$4)</f>
        <v>0.0003841155275830623</v>
      </c>
    </row>
    <row r="51" spans="1:7" ht="12.75">
      <c r="A51" s="166" t="s">
        <v>153</v>
      </c>
      <c r="B51" s="166">
        <f>-0.017/(B7*B7+B22*B22)*(B21*B7-B6*B22)</f>
        <v>0.0016837071622917996</v>
      </c>
      <c r="C51" s="166">
        <f>-0.017/(C7*C7+C22*C22)*(C21*C7-C6*C22)</f>
        <v>0.0016800136422592512</v>
      </c>
      <c r="D51" s="166">
        <f>-0.017/(D7*D7+D22*D22)*(D21*D7-D6*D22)</f>
        <v>0.0016321938259373971</v>
      </c>
      <c r="E51" s="166">
        <f>-0.017/(E7*E7+E22*E22)*(E21*E7-E6*E22)</f>
        <v>0.0017289148565368929</v>
      </c>
      <c r="F51" s="166">
        <f>-0.017/(F7*F7+F22*F22)*(F21*F7-F6*F22)</f>
        <v>0.0017084763295207436</v>
      </c>
      <c r="G51" s="166">
        <f>(B51*B$4+C51*C$4+D51*D$4+E51*E$4+F51*F$4)/SUM(B$4:F$4)</f>
        <v>0.0016846255638223646</v>
      </c>
    </row>
    <row r="58" ht="12.75">
      <c r="A58" s="166" t="s">
        <v>155</v>
      </c>
    </row>
    <row r="60" spans="2:6" ht="12.75">
      <c r="B60" s="166" t="s">
        <v>84</v>
      </c>
      <c r="C60" s="166" t="s">
        <v>85</v>
      </c>
      <c r="D60" s="166" t="s">
        <v>86</v>
      </c>
      <c r="E60" s="166" t="s">
        <v>87</v>
      </c>
      <c r="F60" s="166" t="s">
        <v>88</v>
      </c>
    </row>
    <row r="61" spans="1:6" ht="12.75">
      <c r="A61" s="166" t="s">
        <v>157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160</v>
      </c>
      <c r="B62" s="166">
        <f>B7+(2/0.017)*(B8*B50-B23*B51)</f>
        <v>10000.294593304616</v>
      </c>
      <c r="C62" s="166">
        <f>C7+(2/0.017)*(C8*C50-C23*C51)</f>
        <v>10000.336229502173</v>
      </c>
      <c r="D62" s="166">
        <f>D7+(2/0.017)*(D8*D50-D23*D51)</f>
        <v>10000.115644022879</v>
      </c>
      <c r="E62" s="166">
        <f>E7+(2/0.017)*(E8*E50-E23*E51)</f>
        <v>10000.332127671933</v>
      </c>
      <c r="F62" s="166">
        <f>F7+(2/0.017)*(F8*F50-F23*F51)</f>
        <v>9998.994067135414</v>
      </c>
    </row>
    <row r="63" spans="1:6" ht="12.75">
      <c r="A63" s="166" t="s">
        <v>161</v>
      </c>
      <c r="B63" s="166">
        <f>B8+(3/0.017)*(B9*B50-B24*B51)</f>
        <v>-0.2601252778502517</v>
      </c>
      <c r="C63" s="166">
        <f>C8+(3/0.017)*(C9*C50-C24*C51)</f>
        <v>0.6815848469888839</v>
      </c>
      <c r="D63" s="166">
        <f>D8+(3/0.017)*(D9*D50-D24*D51)</f>
        <v>1.1124648380499798</v>
      </c>
      <c r="E63" s="166">
        <f>E8+(3/0.017)*(E9*E50-E24*E51)</f>
        <v>1.8433672613155685</v>
      </c>
      <c r="F63" s="166">
        <f>F8+(3/0.017)*(F9*F50-F24*F51)</f>
        <v>-1.6487667010301599</v>
      </c>
    </row>
    <row r="64" spans="1:6" ht="12.75">
      <c r="A64" s="166" t="s">
        <v>162</v>
      </c>
      <c r="B64" s="166">
        <f>B9+(4/0.017)*(B10*B50-B25*B51)</f>
        <v>-0.22491329121655657</v>
      </c>
      <c r="C64" s="166">
        <f>C9+(4/0.017)*(C10*C50-C25*C51)</f>
        <v>0.15649378471862962</v>
      </c>
      <c r="D64" s="166">
        <f>D9+(4/0.017)*(D10*D50-D25*D51)</f>
        <v>0.13990719566016918</v>
      </c>
      <c r="E64" s="166">
        <f>E9+(4/0.017)*(E10*E50-E25*E51)</f>
        <v>0.5293955684459157</v>
      </c>
      <c r="F64" s="166">
        <f>F9+(4/0.017)*(F10*F50-F25*F51)</f>
        <v>0.2780685821129816</v>
      </c>
    </row>
    <row r="65" spans="1:6" ht="12.75">
      <c r="A65" s="166" t="s">
        <v>163</v>
      </c>
      <c r="B65" s="166">
        <f>B10+(5/0.017)*(B11*B50-B26*B51)</f>
        <v>-0.07919324020988344</v>
      </c>
      <c r="C65" s="166">
        <f>C10+(5/0.017)*(C11*C50-C26*C51)</f>
        <v>-0.6262115312030092</v>
      </c>
      <c r="D65" s="166">
        <f>D10+(5/0.017)*(D11*D50-D26*D51)</f>
        <v>-0.6396268650947403</v>
      </c>
      <c r="E65" s="166">
        <f>E10+(5/0.017)*(E11*E50-E26*E51)</f>
        <v>-0.7974580719410187</v>
      </c>
      <c r="F65" s="166">
        <f>F10+(5/0.017)*(F11*F50-F26*F51)</f>
        <v>-1.1719108012825115</v>
      </c>
    </row>
    <row r="66" spans="1:6" ht="12.75">
      <c r="A66" s="166" t="s">
        <v>164</v>
      </c>
      <c r="B66" s="166">
        <f>B11+(6/0.017)*(B12*B50-B27*B51)</f>
        <v>2.706526035503652</v>
      </c>
      <c r="C66" s="166">
        <f>C11+(6/0.017)*(C12*C50-C27*C51)</f>
        <v>2.9006925450747163</v>
      </c>
      <c r="D66" s="166">
        <f>D11+(6/0.017)*(D12*D50-D27*D51)</f>
        <v>2.5071811973867564</v>
      </c>
      <c r="E66" s="166">
        <f>E11+(6/0.017)*(E12*E50-E27*E51)</f>
        <v>2.473701158966403</v>
      </c>
      <c r="F66" s="166">
        <f>F11+(6/0.017)*(F12*F50-F27*F51)</f>
        <v>12.988829031309113</v>
      </c>
    </row>
    <row r="67" spans="1:6" ht="12.75">
      <c r="A67" s="166" t="s">
        <v>165</v>
      </c>
      <c r="B67" s="166">
        <f>B12+(7/0.017)*(B13*B50-B28*B51)</f>
        <v>-0.01971575149158855</v>
      </c>
      <c r="C67" s="166">
        <f>C12+(7/0.017)*(C13*C50-C28*C51)</f>
        <v>-0.200404209385347</v>
      </c>
      <c r="D67" s="166">
        <f>D12+(7/0.017)*(D13*D50-D28*D51)</f>
        <v>-0.27325824845336216</v>
      </c>
      <c r="E67" s="166">
        <f>E12+(7/0.017)*(E13*E50-E28*E51)</f>
        <v>-0.08354669879720872</v>
      </c>
      <c r="F67" s="166">
        <f>F12+(7/0.017)*(F13*F50-F28*F51)</f>
        <v>-0.2471611025950059</v>
      </c>
    </row>
    <row r="68" spans="1:6" ht="12.75">
      <c r="A68" s="166" t="s">
        <v>166</v>
      </c>
      <c r="B68" s="166">
        <f>B13+(8/0.017)*(B14*B50-B29*B51)</f>
        <v>-0.14380827954669834</v>
      </c>
      <c r="C68" s="166">
        <f>C13+(8/0.017)*(C14*C50-C29*C51)</f>
        <v>-0.16867209508063744</v>
      </c>
      <c r="D68" s="166">
        <f>D13+(8/0.017)*(D14*D50-D29*D51)</f>
        <v>0.006191821834087605</v>
      </c>
      <c r="E68" s="166">
        <f>E13+(8/0.017)*(E14*E50-E29*E51)</f>
        <v>-0.0008342350556043397</v>
      </c>
      <c r="F68" s="166">
        <f>F13+(8/0.017)*(F14*F50-F29*F51)</f>
        <v>-0.16694040090824877</v>
      </c>
    </row>
    <row r="69" spans="1:6" ht="12.75">
      <c r="A69" s="166" t="s">
        <v>167</v>
      </c>
      <c r="B69" s="166">
        <f>B14+(9/0.017)*(B15*B50-B30*B51)</f>
        <v>-0.01304082797994588</v>
      </c>
      <c r="C69" s="166">
        <f>C14+(9/0.017)*(C15*C50-C30*C51)</f>
        <v>-0.00542285279095206</v>
      </c>
      <c r="D69" s="166">
        <f>D14+(9/0.017)*(D15*D50-D30*D51)</f>
        <v>-0.011235871267559802</v>
      </c>
      <c r="E69" s="166">
        <f>E14+(9/0.017)*(E15*E50-E30*E51)</f>
        <v>-0.0203504774928117</v>
      </c>
      <c r="F69" s="166">
        <f>F14+(9/0.017)*(F15*F50-F30*F51)</f>
        <v>-0.06833001648144024</v>
      </c>
    </row>
    <row r="70" spans="1:6" ht="12.75">
      <c r="A70" s="166" t="s">
        <v>168</v>
      </c>
      <c r="B70" s="166">
        <f>B15+(10/0.017)*(B16*B50-B31*B51)</f>
        <v>-0.31278197614388686</v>
      </c>
      <c r="C70" s="166">
        <f>C15+(10/0.017)*(C16*C50-C31*C51)</f>
        <v>-0.06427345287076326</v>
      </c>
      <c r="D70" s="166">
        <f>D15+(10/0.017)*(D16*D50-D31*D51)</f>
        <v>-0.07294063538725006</v>
      </c>
      <c r="E70" s="166">
        <f>E15+(10/0.017)*(E16*E50-E31*E51)</f>
        <v>-0.04217581665994013</v>
      </c>
      <c r="F70" s="166">
        <f>F15+(10/0.017)*(F16*F50-F31*F51)</f>
        <v>-0.33200285540990565</v>
      </c>
    </row>
    <row r="71" spans="1:6" ht="12.75">
      <c r="A71" s="166" t="s">
        <v>169</v>
      </c>
      <c r="B71" s="166">
        <f>B16+(11/0.017)*(B17*B50-B32*B51)</f>
        <v>0.07161494717650763</v>
      </c>
      <c r="C71" s="166">
        <f>C16+(11/0.017)*(C17*C50-C32*C51)</f>
        <v>0.03693531298887365</v>
      </c>
      <c r="D71" s="166">
        <f>D16+(11/0.017)*(D17*D50-D32*D51)</f>
        <v>0.045646876359660804</v>
      </c>
      <c r="E71" s="166">
        <f>E16+(11/0.017)*(E17*E50-E32*E51)</f>
        <v>-0.01631379863406602</v>
      </c>
      <c r="F71" s="166">
        <f>F16+(11/0.017)*(F17*F50-F32*F51)</f>
        <v>-0.039539561338837015</v>
      </c>
    </row>
    <row r="72" spans="1:6" ht="12.75">
      <c r="A72" s="166" t="s">
        <v>170</v>
      </c>
      <c r="B72" s="166">
        <f>B17+(12/0.017)*(B18*B50-B33*B51)</f>
        <v>-0.054956971735964755</v>
      </c>
      <c r="C72" s="166">
        <f>C17+(12/0.017)*(C18*C50-C33*C51)</f>
        <v>-0.04307917461867371</v>
      </c>
      <c r="D72" s="166">
        <f>D17+(12/0.017)*(D18*D50-D33*D51)</f>
        <v>-0.04316822543798338</v>
      </c>
      <c r="E72" s="166">
        <f>E17+(12/0.017)*(E18*E50-E33*E51)</f>
        <v>-0.06602897706665553</v>
      </c>
      <c r="F72" s="166">
        <f>F17+(12/0.017)*(F18*F50-F33*F51)</f>
        <v>-0.057509358561816215</v>
      </c>
    </row>
    <row r="73" spans="1:6" ht="12.75">
      <c r="A73" s="166" t="s">
        <v>171</v>
      </c>
      <c r="B73" s="166">
        <f>B18+(13/0.017)*(B19*B50-B34*B51)</f>
        <v>-0.013253715281018985</v>
      </c>
      <c r="C73" s="166">
        <f>C18+(13/0.017)*(C19*C50-C34*C51)</f>
        <v>0.004876198058293979</v>
      </c>
      <c r="D73" s="166">
        <f>D18+(13/0.017)*(D19*D50-D34*D51)</f>
        <v>0.009377009518104565</v>
      </c>
      <c r="E73" s="166">
        <f>E18+(13/0.017)*(E19*E50-E34*E51)</f>
        <v>-0.0032173049480283995</v>
      </c>
      <c r="F73" s="166">
        <f>F18+(13/0.017)*(F19*F50-F34*F51)</f>
        <v>-0.0077301042553773874</v>
      </c>
    </row>
    <row r="74" spans="1:6" ht="12.75">
      <c r="A74" s="166" t="s">
        <v>172</v>
      </c>
      <c r="B74" s="166">
        <f>B19+(14/0.017)*(B20*B50-B35*B51)</f>
        <v>-0.19003153729836197</v>
      </c>
      <c r="C74" s="166">
        <f>C19+(14/0.017)*(C20*C50-C35*C51)</f>
        <v>-0.17757681359104083</v>
      </c>
      <c r="D74" s="166">
        <f>D19+(14/0.017)*(D20*D50-D35*D51)</f>
        <v>-0.17883422766768373</v>
      </c>
      <c r="E74" s="166">
        <f>E19+(14/0.017)*(E20*E50-E35*E51)</f>
        <v>-0.17721092546385003</v>
      </c>
      <c r="F74" s="166">
        <f>F19+(14/0.017)*(F20*F50-F35*F51)</f>
        <v>-0.13922373461942844</v>
      </c>
    </row>
    <row r="75" spans="1:6" ht="12.75">
      <c r="A75" s="166" t="s">
        <v>173</v>
      </c>
      <c r="B75" s="167">
        <f>B20</f>
        <v>0.002382396</v>
      </c>
      <c r="C75" s="167">
        <f>C20</f>
        <v>0.004296851</v>
      </c>
      <c r="D75" s="167">
        <f>D20</f>
        <v>0.002533032</v>
      </c>
      <c r="E75" s="167">
        <f>E20</f>
        <v>0.004903438</v>
      </c>
      <c r="F75" s="167">
        <f>F20</f>
        <v>0.001756413</v>
      </c>
    </row>
    <row r="78" ht="12.75">
      <c r="A78" s="166" t="s">
        <v>155</v>
      </c>
    </row>
    <row r="80" spans="2:6" ht="12.75">
      <c r="B80" s="166" t="s">
        <v>84</v>
      </c>
      <c r="C80" s="166" t="s">
        <v>85</v>
      </c>
      <c r="D80" s="166" t="s">
        <v>86</v>
      </c>
      <c r="E80" s="166" t="s">
        <v>87</v>
      </c>
      <c r="F80" s="166" t="s">
        <v>88</v>
      </c>
    </row>
    <row r="81" spans="1:6" ht="12.75">
      <c r="A81" s="166" t="s">
        <v>174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175</v>
      </c>
      <c r="B82" s="166">
        <f>B22+(2/0.017)*(B8*B51+B23*B50)</f>
        <v>49.42737884550018</v>
      </c>
      <c r="C82" s="166">
        <f>C22+(2/0.017)*(C8*C51+C23*C50)</f>
        <v>30.248977074617176</v>
      </c>
      <c r="D82" s="166">
        <f>D22+(2/0.017)*(D8*D51+D23*D50)</f>
        <v>14.440897170454486</v>
      </c>
      <c r="E82" s="166">
        <f>E22+(2/0.017)*(E8*E51+E23*E50)</f>
        <v>-25.762139625245496</v>
      </c>
      <c r="F82" s="166">
        <f>F22+(2/0.017)*(F8*F51+F23*F50)</f>
        <v>-87.09815080815531</v>
      </c>
    </row>
    <row r="83" spans="1:6" ht="12.75">
      <c r="A83" s="166" t="s">
        <v>176</v>
      </c>
      <c r="B83" s="166">
        <f>B23+(3/0.017)*(B9*B51+B24*B50)</f>
        <v>-1.457247546517938</v>
      </c>
      <c r="C83" s="166">
        <f>C23+(3/0.017)*(C9*C51+C24*C50)</f>
        <v>-1.29589870536696</v>
      </c>
      <c r="D83" s="166">
        <f>D23+(3/0.017)*(D9*D51+D24*D50)</f>
        <v>0.12699597639780374</v>
      </c>
      <c r="E83" s="166">
        <f>E23+(3/0.017)*(E9*E51+E24*E50)</f>
        <v>-1.4324545633353027</v>
      </c>
      <c r="F83" s="166">
        <f>F23+(3/0.017)*(F9*F51+F24*F50)</f>
        <v>4.030209284544771</v>
      </c>
    </row>
    <row r="84" spans="1:6" ht="12.75">
      <c r="A84" s="166" t="s">
        <v>177</v>
      </c>
      <c r="B84" s="166">
        <f>B24+(4/0.017)*(B10*B51+B25*B50)</f>
        <v>1.810581107953237</v>
      </c>
      <c r="C84" s="166">
        <f>C24+(4/0.017)*(C10*C51+C25*C50)</f>
        <v>1.5987035214944694</v>
      </c>
      <c r="D84" s="166">
        <f>D24+(4/0.017)*(D10*D51+D25*D50)</f>
        <v>1.123046782518331</v>
      </c>
      <c r="E84" s="166">
        <f>E24+(4/0.017)*(E10*E51+E25*E50)</f>
        <v>0.7249064628715673</v>
      </c>
      <c r="F84" s="166">
        <f>F24+(4/0.017)*(F10*F51+F25*F50)</f>
        <v>0.8051327300484197</v>
      </c>
    </row>
    <row r="85" spans="1:6" ht="12.75">
      <c r="A85" s="166" t="s">
        <v>178</v>
      </c>
      <c r="B85" s="166">
        <f>B25+(5/0.017)*(B11*B51+B26*B50)</f>
        <v>-0.76519940866306</v>
      </c>
      <c r="C85" s="166">
        <f>C25+(5/0.017)*(C11*C51+C26*C50)</f>
        <v>-0.45298165729453643</v>
      </c>
      <c r="D85" s="166">
        <f>D25+(5/0.017)*(D11*D51+D26*D50)</f>
        <v>0.14897691196770912</v>
      </c>
      <c r="E85" s="166">
        <f>E25+(5/0.017)*(E11*E51+E26*E50)</f>
        <v>-0.2581827521456117</v>
      </c>
      <c r="F85" s="166">
        <f>F25+(5/0.017)*(F11*F51+F26*F50)</f>
        <v>-1.674309351300363</v>
      </c>
    </row>
    <row r="86" spans="1:6" ht="12.75">
      <c r="A86" s="166" t="s">
        <v>179</v>
      </c>
      <c r="B86" s="166">
        <f>B26+(6/0.017)*(B12*B51+B27*B50)</f>
        <v>0.3243290488478906</v>
      </c>
      <c r="C86" s="166">
        <f>C26+(6/0.017)*(C12*C51+C27*C50)</f>
        <v>0.2112865340771559</v>
      </c>
      <c r="D86" s="166">
        <f>D26+(6/0.017)*(D12*D51+D27*D50)</f>
        <v>0.007330649911460985</v>
      </c>
      <c r="E86" s="166">
        <f>E26+(6/0.017)*(E12*E51+E27*E50)</f>
        <v>0.4245018754061149</v>
      </c>
      <c r="F86" s="166">
        <f>F26+(6/0.017)*(F12*F51+F27*F50)</f>
        <v>1.412102141622109</v>
      </c>
    </row>
    <row r="87" spans="1:6" ht="12.75">
      <c r="A87" s="166" t="s">
        <v>180</v>
      </c>
      <c r="B87" s="166">
        <f>B27+(7/0.017)*(B13*B51+B28*B50)</f>
        <v>0.016367220445864014</v>
      </c>
      <c r="C87" s="166">
        <f>C27+(7/0.017)*(C13*C51+C28*C50)</f>
        <v>-0.04100149373434825</v>
      </c>
      <c r="D87" s="166">
        <f>D27+(7/0.017)*(D13*D51+D28*D50)</f>
        <v>-0.26908858477992564</v>
      </c>
      <c r="E87" s="166">
        <f>E27+(7/0.017)*(E13*E51+E28*E50)</f>
        <v>0.003413520965790822</v>
      </c>
      <c r="F87" s="166">
        <f>F27+(7/0.017)*(F13*F51+F28*F50)</f>
        <v>0.3113588890637394</v>
      </c>
    </row>
    <row r="88" spans="1:6" ht="12.75">
      <c r="A88" s="166" t="s">
        <v>181</v>
      </c>
      <c r="B88" s="166">
        <f>B28+(8/0.017)*(B14*B51+B29*B50)</f>
        <v>0.2512703003808179</v>
      </c>
      <c r="C88" s="166">
        <f>C28+(8/0.017)*(C14*C51+C29*C50)</f>
        <v>0.1851117567241671</v>
      </c>
      <c r="D88" s="166">
        <f>D28+(8/0.017)*(D14*D51+D29*D50)</f>
        <v>0.09390145236655574</v>
      </c>
      <c r="E88" s="166">
        <f>E28+(8/0.017)*(E14*E51+E29*E50)</f>
        <v>0.1355899515960718</v>
      </c>
      <c r="F88" s="166">
        <f>F28+(8/0.017)*(F14*F51+F29*F50)</f>
        <v>0.3160765652571868</v>
      </c>
    </row>
    <row r="89" spans="1:6" ht="12.75">
      <c r="A89" s="166" t="s">
        <v>182</v>
      </c>
      <c r="B89" s="166">
        <f>B29+(9/0.017)*(B15*B51+B30*B50)</f>
        <v>-0.09149009610970632</v>
      </c>
      <c r="C89" s="166">
        <f>C29+(9/0.017)*(C15*C51+C30*C50)</f>
        <v>-0.04249298356066035</v>
      </c>
      <c r="D89" s="166">
        <f>D29+(9/0.017)*(D15*D51+D30*D50)</f>
        <v>-0.0585374050894823</v>
      </c>
      <c r="E89" s="166">
        <f>E29+(9/0.017)*(E15*E51+E30*E50)</f>
        <v>-0.044169450433057894</v>
      </c>
      <c r="F89" s="166">
        <f>F29+(9/0.017)*(F15*F51+F30*F50)</f>
        <v>-0.08361083101658481</v>
      </c>
    </row>
    <row r="90" spans="1:6" ht="12.75">
      <c r="A90" s="166" t="s">
        <v>183</v>
      </c>
      <c r="B90" s="166">
        <f>B30+(10/0.017)*(B16*B51+B31*B50)</f>
        <v>-0.037983065728288946</v>
      </c>
      <c r="C90" s="166">
        <f>C30+(10/0.017)*(C16*C51+C31*C50)</f>
        <v>-0.023969949635807092</v>
      </c>
      <c r="D90" s="166">
        <f>D30+(10/0.017)*(D16*D51+D31*D50)</f>
        <v>-0.03720678698471094</v>
      </c>
      <c r="E90" s="166">
        <f>E30+(10/0.017)*(E16*E51+E31*E50)</f>
        <v>0.02063629031738548</v>
      </c>
      <c r="F90" s="166">
        <f>F30+(10/0.017)*(F16*F51+F31*F50)</f>
        <v>0.17109145327732495</v>
      </c>
    </row>
    <row r="91" spans="1:6" ht="12.75">
      <c r="A91" s="166" t="s">
        <v>184</v>
      </c>
      <c r="B91" s="166">
        <f>B31+(11/0.017)*(B17*B51+B32*B50)</f>
        <v>0.06013223345264197</v>
      </c>
      <c r="C91" s="166">
        <f>C31+(11/0.017)*(C17*C51+C32*C50)</f>
        <v>0.052747310973916266</v>
      </c>
      <c r="D91" s="166">
        <f>D31+(11/0.017)*(D17*D51+D32*D50)</f>
        <v>-0.01732126183313571</v>
      </c>
      <c r="E91" s="166">
        <f>E31+(11/0.017)*(E17*E51+E32*E50)</f>
        <v>0.09178586193759627</v>
      </c>
      <c r="F91" s="166">
        <f>F31+(11/0.017)*(F17*F51+F32*F50)</f>
        <v>0.10310938268661322</v>
      </c>
    </row>
    <row r="92" spans="1:6" ht="12.75">
      <c r="A92" s="166" t="s">
        <v>185</v>
      </c>
      <c r="B92" s="166">
        <f>B32+(12/0.017)*(B18*B51+B33*B50)</f>
        <v>0.07050228218507067</v>
      </c>
      <c r="C92" s="166">
        <f>C32+(12/0.017)*(C18*C51+C33*C50)</f>
        <v>0.05515219609813668</v>
      </c>
      <c r="D92" s="166">
        <f>D32+(12/0.017)*(D18*D51+D33*D50)</f>
        <v>0.06080538814540222</v>
      </c>
      <c r="E92" s="166">
        <f>E32+(12/0.017)*(E18*E51+E33*E50)</f>
        <v>0.019340534735198117</v>
      </c>
      <c r="F92" s="166">
        <f>F32+(12/0.017)*(F18*F51+F33*F50)</f>
        <v>0.02621134199628976</v>
      </c>
    </row>
    <row r="93" spans="1:6" ht="12.75">
      <c r="A93" s="166" t="s">
        <v>186</v>
      </c>
      <c r="B93" s="166">
        <f>B33+(13/0.017)*(B19*B51+B34*B50)</f>
        <v>-0.09333848945790385</v>
      </c>
      <c r="C93" s="166">
        <f>C33+(13/0.017)*(C19*C51+C34*C50)</f>
        <v>-0.08324803371461945</v>
      </c>
      <c r="D93" s="166">
        <f>D33+(13/0.017)*(D19*D51+D34*D50)</f>
        <v>-0.09632058547228396</v>
      </c>
      <c r="E93" s="166">
        <f>E33+(13/0.017)*(E19*E51+E34*E50)</f>
        <v>-0.07802268987383276</v>
      </c>
      <c r="F93" s="166">
        <f>F33+(13/0.017)*(F19*F51+F34*F50)</f>
        <v>-0.06276996760322318</v>
      </c>
    </row>
    <row r="94" spans="1:6" ht="12.75">
      <c r="A94" s="166" t="s">
        <v>187</v>
      </c>
      <c r="B94" s="166">
        <f>B34+(14/0.017)*(B20*B51+B35*B50)</f>
        <v>-0.014913573517999193</v>
      </c>
      <c r="C94" s="166">
        <f>C34+(14/0.017)*(C20*C51+C35*C50)</f>
        <v>0.002784382005025958</v>
      </c>
      <c r="D94" s="166">
        <f>D34+(14/0.017)*(D20*D51+D35*D50)</f>
        <v>0.0036984793133657684</v>
      </c>
      <c r="E94" s="166">
        <f>E34+(14/0.017)*(E20*E51+E35*E50)</f>
        <v>0.010436993841640844</v>
      </c>
      <c r="F94" s="166">
        <f>F34+(14/0.017)*(F20*F51+F35*F50)</f>
        <v>-0.021415405992515534</v>
      </c>
    </row>
    <row r="95" spans="1:6" ht="12.75">
      <c r="A95" s="166" t="s">
        <v>188</v>
      </c>
      <c r="B95" s="167">
        <f>B35</f>
        <v>-0.004738681</v>
      </c>
      <c r="C95" s="167">
        <f>C35</f>
        <v>-0.003229513</v>
      </c>
      <c r="D95" s="167">
        <f>D35</f>
        <v>0.002869809</v>
      </c>
      <c r="E95" s="167">
        <f>E35</f>
        <v>-0.001871833</v>
      </c>
      <c r="F95" s="167">
        <f>F35</f>
        <v>0.002469683</v>
      </c>
    </row>
    <row r="98" ht="12.75">
      <c r="A98" s="166" t="s">
        <v>156</v>
      </c>
    </row>
    <row r="100" spans="2:11" ht="12.75">
      <c r="B100" s="166" t="s">
        <v>84</v>
      </c>
      <c r="C100" s="166" t="s">
        <v>85</v>
      </c>
      <c r="D100" s="166" t="s">
        <v>86</v>
      </c>
      <c r="E100" s="166" t="s">
        <v>87</v>
      </c>
      <c r="F100" s="166" t="s">
        <v>88</v>
      </c>
      <c r="G100" s="166" t="s">
        <v>158</v>
      </c>
      <c r="H100" s="166" t="s">
        <v>159</v>
      </c>
      <c r="I100" s="166" t="s">
        <v>154</v>
      </c>
      <c r="K100" s="166" t="s">
        <v>189</v>
      </c>
    </row>
    <row r="101" spans="1:9" ht="12.75">
      <c r="A101" s="166" t="s">
        <v>157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160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10000.000000000002</v>
      </c>
    </row>
    <row r="103" spans="1:11" ht="12.75">
      <c r="A103" s="166" t="s">
        <v>161</v>
      </c>
      <c r="B103" s="166">
        <f>B63*10000/B62</f>
        <v>-0.2601176149594737</v>
      </c>
      <c r="C103" s="166">
        <f>C63*10000/C62</f>
        <v>0.6815619308660124</v>
      </c>
      <c r="D103" s="166">
        <f>D63*10000/D62</f>
        <v>1.1124519732078355</v>
      </c>
      <c r="E103" s="166">
        <f>E63*10000/E62</f>
        <v>1.8433060400211956</v>
      </c>
      <c r="F103" s="166">
        <f>F63*10000/F62</f>
        <v>-1.648932572576784</v>
      </c>
      <c r="G103" s="166">
        <f>AVERAGE(C103:E103)</f>
        <v>1.2124399813650146</v>
      </c>
      <c r="H103" s="166">
        <f>STDEV(C103:E103)</f>
        <v>0.5872908522364554</v>
      </c>
      <c r="I103" s="166">
        <f>(B103*B4+C103*C4+D103*D4+E103*E4+F103*F4)/SUM(B4:F4)</f>
        <v>0.6171838674200515</v>
      </c>
      <c r="K103" s="166">
        <f>(LN(H103)+LN(H123))/2-LN(K114*K115^3)</f>
        <v>-4.217988055533407</v>
      </c>
    </row>
    <row r="104" spans="1:11" ht="12.75">
      <c r="A104" s="166" t="s">
        <v>162</v>
      </c>
      <c r="B104" s="166">
        <f>B64*10000/B62</f>
        <v>-0.22490666561677117</v>
      </c>
      <c r="C104" s="166">
        <f>C64*10000/C62</f>
        <v>0.15648852311280742</v>
      </c>
      <c r="D104" s="166">
        <f>D64*10000/D62</f>
        <v>0.13990557773578594</v>
      </c>
      <c r="E104" s="166">
        <f>E64*10000/E62</f>
        <v>0.5293779863380982</v>
      </c>
      <c r="F104" s="166">
        <f>F64*10000/F62</f>
        <v>0.27809655675957884</v>
      </c>
      <c r="G104" s="166">
        <f>AVERAGE(C104:E104)</f>
        <v>0.27525736239556386</v>
      </c>
      <c r="H104" s="166">
        <f>STDEV(C104:E104)</f>
        <v>0.2202310540183912</v>
      </c>
      <c r="I104" s="166">
        <f>(B104*B4+C104*C4+D104*D4+E104*E4+F104*F4)/SUM(B4:F4)</f>
        <v>0.2036877042700862</v>
      </c>
      <c r="K104" s="166">
        <f>(LN(H104)+LN(H124))/2-LN(K114*K115^4)</f>
        <v>-4.457166705201666</v>
      </c>
    </row>
    <row r="105" spans="1:11" ht="12.75">
      <c r="A105" s="166" t="s">
        <v>163</v>
      </c>
      <c r="B105" s="166">
        <f>B65*10000/B62</f>
        <v>-0.07919090729877579</v>
      </c>
      <c r="C105" s="166">
        <f>C65*10000/C62</f>
        <v>-0.6261904768317802</v>
      </c>
      <c r="D105" s="166">
        <f>D65*10000/D62</f>
        <v>-0.6396194682778981</v>
      </c>
      <c r="E105" s="166">
        <f>E65*10000/E62</f>
        <v>-0.7974315870313661</v>
      </c>
      <c r="F105" s="166">
        <f>F65*10000/F62</f>
        <v>-1.172028699501218</v>
      </c>
      <c r="G105" s="166">
        <f>AVERAGE(C105:E105)</f>
        <v>-0.6877471773803481</v>
      </c>
      <c r="H105" s="166">
        <f>STDEV(C105:E105)</f>
        <v>0.09522650231518674</v>
      </c>
      <c r="I105" s="166">
        <f>(B105*B4+C105*C4+D105*D4+E105*E4+F105*F4)/SUM(B4:F4)</f>
        <v>-0.6650702311239403</v>
      </c>
      <c r="K105" s="166">
        <f>(LN(H105)+LN(H125))/2-LN(K114*K115^5)</f>
        <v>-4.461882120222771</v>
      </c>
    </row>
    <row r="106" spans="1:11" ht="12.75">
      <c r="A106" s="166" t="s">
        <v>164</v>
      </c>
      <c r="B106" s="166">
        <f>B66*10000/B62</f>
        <v>2.7064463054075643</v>
      </c>
      <c r="C106" s="166">
        <f>C66*10000/C62</f>
        <v>2.9005950185128087</v>
      </c>
      <c r="D106" s="166">
        <f>D66*10000/D62</f>
        <v>2.507152203670076</v>
      </c>
      <c r="E106" s="166">
        <f>E66*10000/E62</f>
        <v>2.4736190032343237</v>
      </c>
      <c r="F106" s="166">
        <f>F66*10000/F62</f>
        <v>12.990135751755925</v>
      </c>
      <c r="G106" s="166">
        <f>AVERAGE(C106:E106)</f>
        <v>2.6271220751390696</v>
      </c>
      <c r="H106" s="166">
        <f>STDEV(C106:E106)</f>
        <v>0.23742726665441946</v>
      </c>
      <c r="I106" s="166">
        <f>(B106*B4+C106*C4+D106*D4+E106*E4+F106*F4)/SUM(B4:F4)</f>
        <v>4.027109366346422</v>
      </c>
      <c r="K106" s="166">
        <f>(LN(H106)+LN(H126))/2-LN(K114*K115^6)</f>
        <v>-3.6072375030704977</v>
      </c>
    </row>
    <row r="107" spans="1:11" ht="12.75">
      <c r="A107" s="166" t="s">
        <v>165</v>
      </c>
      <c r="B107" s="166">
        <f>B67*10000/B62</f>
        <v>-0.019715170695859915</v>
      </c>
      <c r="C107" s="166">
        <f>C67*10000/C62</f>
        <v>-0.20039747143114142</v>
      </c>
      <c r="D107" s="166">
        <f>D67*10000/D62</f>
        <v>-0.2732550884215924</v>
      </c>
      <c r="E107" s="166">
        <f>E67*10000/E62</f>
        <v>-0.0835439240723081</v>
      </c>
      <c r="F107" s="166">
        <f>F67*10000/F62</f>
        <v>-0.24718596784387772</v>
      </c>
      <c r="G107" s="166">
        <f>AVERAGE(C107:E107)</f>
        <v>-0.18573216130834727</v>
      </c>
      <c r="H107" s="166">
        <f>STDEV(C107:E107)</f>
        <v>0.09570206351191494</v>
      </c>
      <c r="I107" s="166">
        <f>(B107*B4+C107*C4+D107*D4+E107*E4+F107*F4)/SUM(B4:F4)</f>
        <v>-0.17006073017566625</v>
      </c>
      <c r="K107" s="166">
        <f>(LN(H107)+LN(H127))/2-LN(K114*K115^7)</f>
        <v>-3.6479378774401092</v>
      </c>
    </row>
    <row r="108" spans="1:9" ht="12.75">
      <c r="A108" s="166" t="s">
        <v>166</v>
      </c>
      <c r="B108" s="166">
        <f>B68*10000/B62</f>
        <v>-0.1438040431758687</v>
      </c>
      <c r="C108" s="166">
        <f>C68*10000/C62</f>
        <v>-0.16866642401785936</v>
      </c>
      <c r="D108" s="166">
        <f>D68*10000/D62</f>
        <v>0.006191750230197077</v>
      </c>
      <c r="E108" s="166">
        <f>E68*10000/E62</f>
        <v>-0.0008342073492698576</v>
      </c>
      <c r="F108" s="166">
        <f>F68*10000/F62</f>
        <v>-0.16695719568126025</v>
      </c>
      <c r="G108" s="166">
        <f>AVERAGE(C108:E108)</f>
        <v>-0.054436293712310714</v>
      </c>
      <c r="H108" s="166">
        <f>STDEV(C108:E108)</f>
        <v>0.0989885499550028</v>
      </c>
      <c r="I108" s="166">
        <f>(B108*B4+C108*C4+D108*D4+E108*E4+F108*F4)/SUM(B4:F4)</f>
        <v>-0.08236828759466434</v>
      </c>
    </row>
    <row r="109" spans="1:9" ht="12.75">
      <c r="A109" s="166" t="s">
        <v>167</v>
      </c>
      <c r="B109" s="166">
        <f>B69*10000/B62</f>
        <v>-0.013040443817202103</v>
      </c>
      <c r="C109" s="166">
        <f>C69*10000/C62</f>
        <v>-0.005422670464772978</v>
      </c>
      <c r="D109" s="166">
        <f>D69*10000/D62</f>
        <v>-0.011235741332927027</v>
      </c>
      <c r="E109" s="166">
        <f>E69*10000/E62</f>
        <v>-0.02034980161958808</v>
      </c>
      <c r="F109" s="166">
        <f>F69*10000/F62</f>
        <v>-0.06833689071386352</v>
      </c>
      <c r="G109" s="166">
        <f>AVERAGE(C109:E109)</f>
        <v>-0.012336071139096029</v>
      </c>
      <c r="H109" s="166">
        <f>STDEV(C109:E109)</f>
        <v>0.007524151473091225</v>
      </c>
      <c r="I109" s="166">
        <f>(B109*B4+C109*C4+D109*D4+E109*E4+F109*F4)/SUM(B4:F4)</f>
        <v>-0.019942292176953376</v>
      </c>
    </row>
    <row r="110" spans="1:11" ht="12.75">
      <c r="A110" s="166" t="s">
        <v>168</v>
      </c>
      <c r="B110" s="166">
        <f>B70*10000/B62</f>
        <v>-0.31277276206772975</v>
      </c>
      <c r="C110" s="166">
        <f>C70*10000/C62</f>
        <v>-0.06427129188031598</v>
      </c>
      <c r="D110" s="166">
        <f>D70*10000/D62</f>
        <v>-0.07293979188215394</v>
      </c>
      <c r="E110" s="166">
        <f>E70*10000/E62</f>
        <v>-0.04217441593088231</v>
      </c>
      <c r="F110" s="166">
        <f>F70*10000/F62</f>
        <v>-0.3320362560281229</v>
      </c>
      <c r="G110" s="166">
        <f>AVERAGE(C110:E110)</f>
        <v>-0.05979516656445075</v>
      </c>
      <c r="H110" s="166">
        <f>STDEV(C110:E110)</f>
        <v>0.01586360182109559</v>
      </c>
      <c r="I110" s="166">
        <f>(B110*B4+C110*C4+D110*D4+E110*E4+F110*F4)/SUM(B4:F4)</f>
        <v>-0.13267986524803396</v>
      </c>
      <c r="K110" s="166">
        <f>EXP(AVERAGE(K103:K107))</f>
        <v>0.01693382035607811</v>
      </c>
    </row>
    <row r="111" spans="1:9" ht="12.75">
      <c r="A111" s="166" t="s">
        <v>169</v>
      </c>
      <c r="B111" s="166">
        <f>B71*10000/B62</f>
        <v>0.07161283751026211</v>
      </c>
      <c r="C111" s="166">
        <f>C71*10000/C62</f>
        <v>0.036934071156437834</v>
      </c>
      <c r="D111" s="166">
        <f>D71*10000/D62</f>
        <v>0.04564634848692393</v>
      </c>
      <c r="E111" s="166">
        <f>E71*10000/E62</f>
        <v>-0.016313256825664906</v>
      </c>
      <c r="F111" s="166">
        <f>F71*10000/F62</f>
        <v>-0.03954353915339866</v>
      </c>
      <c r="G111" s="166">
        <f>AVERAGE(C111:E111)</f>
        <v>0.02208905427256562</v>
      </c>
      <c r="H111" s="166">
        <f>STDEV(C111:E111)</f>
        <v>0.033541452969941314</v>
      </c>
      <c r="I111" s="166">
        <f>(B111*B4+C111*C4+D111*D4+E111*E4+F111*F4)/SUM(B4:F4)</f>
        <v>0.020953051843346802</v>
      </c>
    </row>
    <row r="112" spans="1:9" ht="12.75">
      <c r="A112" s="166" t="s">
        <v>170</v>
      </c>
      <c r="B112" s="166">
        <f>B72*10000/B62</f>
        <v>-0.05495535278806634</v>
      </c>
      <c r="C112" s="166">
        <f>C72*10000/C62</f>
        <v>-0.0430777262184296</v>
      </c>
      <c r="D112" s="166">
        <f>D72*10000/D62</f>
        <v>-0.043167726229031415</v>
      </c>
      <c r="E112" s="166">
        <f>E72*10000/E62</f>
        <v>-0.06602678413444556</v>
      </c>
      <c r="F112" s="166">
        <f>F72*10000/F62</f>
        <v>-0.05751514419919235</v>
      </c>
      <c r="G112" s="166">
        <f>AVERAGE(C112:E112)</f>
        <v>-0.050757412193968864</v>
      </c>
      <c r="H112" s="166">
        <f>STDEV(C112:E112)</f>
        <v>0.013223740567363659</v>
      </c>
      <c r="I112" s="166">
        <f>(B112*B4+C112*C4+D112*D4+E112*E4+F112*F4)/SUM(B4:F4)</f>
        <v>-0.052269028217422436</v>
      </c>
    </row>
    <row r="113" spans="1:9" ht="12.75">
      <c r="A113" s="166" t="s">
        <v>171</v>
      </c>
      <c r="B113" s="166">
        <f>B73*10000/B62</f>
        <v>-0.013253324846942603</v>
      </c>
      <c r="C113" s="166">
        <f>C73*10000/C62</f>
        <v>0.004876034111641786</v>
      </c>
      <c r="D113" s="166">
        <f>D73*10000/D62</f>
        <v>0.009376901079848263</v>
      </c>
      <c r="E113" s="166">
        <f>E73*10000/E62</f>
        <v>-0.003217198095977023</v>
      </c>
      <c r="F113" s="166">
        <f>F73*10000/F62</f>
        <v>-0.007730881930197968</v>
      </c>
      <c r="G113" s="166">
        <f>AVERAGE(C113:E113)</f>
        <v>0.0036785790318376757</v>
      </c>
      <c r="H113" s="166">
        <f>STDEV(C113:E113)</f>
        <v>0.0063818694372215325</v>
      </c>
      <c r="I113" s="166">
        <f>(B113*B4+C113*C4+D113*D4+E113*E4+F113*F4)/SUM(B4:F4)</f>
        <v>-0.00028791989692636394</v>
      </c>
    </row>
    <row r="114" spans="1:11" ht="12.75">
      <c r="A114" s="166" t="s">
        <v>172</v>
      </c>
      <c r="B114" s="166">
        <f>B74*10000/B62</f>
        <v>-0.190025939261421</v>
      </c>
      <c r="C114" s="166">
        <f>C74*10000/C62</f>
        <v>-0.17757084313542204</v>
      </c>
      <c r="D114" s="166">
        <f>D74*10000/D62</f>
        <v>-0.17883215958064833</v>
      </c>
      <c r="E114" s="166">
        <f>E74*10000/E62</f>
        <v>-0.17720503999411122</v>
      </c>
      <c r="F114" s="166">
        <f>F74*10000/F62</f>
        <v>-0.13923774100139483</v>
      </c>
      <c r="G114" s="166">
        <f>AVERAGE(C114:E114)</f>
        <v>-0.17786934757006054</v>
      </c>
      <c r="H114" s="166">
        <f>STDEV(C114:E114)</f>
        <v>0.0008536440770935304</v>
      </c>
      <c r="I114" s="166">
        <f>(B114*B4+C114*C4+D114*D4+E114*E4+F114*F4)/SUM(B4:F4)</f>
        <v>-0.17444237810519553</v>
      </c>
      <c r="J114" s="166" t="s">
        <v>190</v>
      </c>
      <c r="K114" s="166">
        <v>285</v>
      </c>
    </row>
    <row r="115" spans="1:11" ht="12.75">
      <c r="A115" s="166" t="s">
        <v>173</v>
      </c>
      <c r="B115" s="166">
        <f>B75*10000/B62</f>
        <v>0.0023823258182764525</v>
      </c>
      <c r="C115" s="166">
        <f>C75*10000/C62</f>
        <v>0.004296706532050175</v>
      </c>
      <c r="D115" s="166">
        <f>D75*10000/D62</f>
        <v>0.002533002707337696</v>
      </c>
      <c r="E115" s="166">
        <f>E75*10000/E62</f>
        <v>0.004903275148664003</v>
      </c>
      <c r="F115" s="166">
        <f>F75*10000/F62</f>
        <v>0.0017565897011309962</v>
      </c>
      <c r="G115" s="166">
        <f>AVERAGE(C115:E115)</f>
        <v>0.003910994796017291</v>
      </c>
      <c r="H115" s="166">
        <f>STDEV(C115:E115)</f>
        <v>0.0012313115036467707</v>
      </c>
      <c r="I115" s="166">
        <f>(B115*B4+C115*C4+D115*D4+E115*E4+F115*F4)/SUM(B4:F4)</f>
        <v>0.003402439535783416</v>
      </c>
      <c r="J115" s="166" t="s">
        <v>191</v>
      </c>
      <c r="K115" s="166">
        <v>0.5536</v>
      </c>
    </row>
    <row r="118" ht="12.75">
      <c r="A118" s="166" t="s">
        <v>156</v>
      </c>
    </row>
    <row r="120" spans="2:9" ht="12.75">
      <c r="B120" s="166" t="s">
        <v>84</v>
      </c>
      <c r="C120" s="166" t="s">
        <v>85</v>
      </c>
      <c r="D120" s="166" t="s">
        <v>86</v>
      </c>
      <c r="E120" s="166" t="s">
        <v>87</v>
      </c>
      <c r="F120" s="166" t="s">
        <v>88</v>
      </c>
      <c r="G120" s="166" t="s">
        <v>158</v>
      </c>
      <c r="H120" s="166" t="s">
        <v>159</v>
      </c>
      <c r="I120" s="166" t="s">
        <v>154</v>
      </c>
    </row>
    <row r="121" spans="1:9" ht="12.75">
      <c r="A121" s="166" t="s">
        <v>174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175</v>
      </c>
      <c r="B122" s="166">
        <f>B82*10000/B62</f>
        <v>49.425922790907315</v>
      </c>
      <c r="C122" s="166">
        <f>C82*10000/C62</f>
        <v>30.247960048962277</v>
      </c>
      <c r="D122" s="166">
        <f>D82*10000/D62</f>
        <v>14.440730172041444</v>
      </c>
      <c r="E122" s="166">
        <f>E82*10000/E62</f>
        <v>-25.761284021716683</v>
      </c>
      <c r="F122" s="166">
        <f>F82*10000/F62</f>
        <v>-87.10691317882524</v>
      </c>
      <c r="G122" s="166">
        <f>AVERAGE(C122:E122)</f>
        <v>6.309135399762347</v>
      </c>
      <c r="H122" s="166">
        <f>STDEV(C122:E122)</f>
        <v>28.876477979449625</v>
      </c>
      <c r="I122" s="166">
        <f>(B122*B4+C122*C4+D122*D4+E122*E4+F122*F4)/SUM(B4:F4)</f>
        <v>-0.00695886774935793</v>
      </c>
    </row>
    <row r="123" spans="1:9" ht="12.75">
      <c r="A123" s="166" t="s">
        <v>176</v>
      </c>
      <c r="B123" s="166">
        <f>B83*10000/B62</f>
        <v>-1.457204618245539</v>
      </c>
      <c r="C123" s="166">
        <f>C83*10000/C62</f>
        <v>-1.2958551348942706</v>
      </c>
      <c r="D123" s="166">
        <f>D83*10000/D62</f>
        <v>0.1269945077822274</v>
      </c>
      <c r="E123" s="166">
        <f>E83*10000/E62</f>
        <v>-1.4324069891354465</v>
      </c>
      <c r="F123" s="166">
        <f>F83*10000/F62</f>
        <v>4.030614737327647</v>
      </c>
      <c r="G123" s="166">
        <f>AVERAGE(C123:E123)</f>
        <v>-0.8670892054158298</v>
      </c>
      <c r="H123" s="166">
        <f>STDEV(C123:E123)</f>
        <v>0.8636049003209768</v>
      </c>
      <c r="I123" s="166">
        <f>(B123*B4+C123*C4+D123*D4+E123*E4+F123*F4)/SUM(B4:F4)</f>
        <v>-0.29582260691688816</v>
      </c>
    </row>
    <row r="124" spans="1:9" ht="12.75">
      <c r="A124" s="166" t="s">
        <v>177</v>
      </c>
      <c r="B124" s="166">
        <f>B84*10000/B62</f>
        <v>1.8105277710173207</v>
      </c>
      <c r="C124" s="166">
        <f>C84*10000/C62</f>
        <v>1.598649770172832</v>
      </c>
      <c r="D124" s="166">
        <f>D84*10000/D62</f>
        <v>1.1230337953037393</v>
      </c>
      <c r="E124" s="166">
        <f>E84*10000/E62</f>
        <v>0.7248823875215881</v>
      </c>
      <c r="F124" s="166">
        <f>F84*10000/F62</f>
        <v>0.8052137291437358</v>
      </c>
      <c r="G124" s="166">
        <f>AVERAGE(C124:E124)</f>
        <v>1.148855317666053</v>
      </c>
      <c r="H124" s="166">
        <f>STDEV(C124:E124)</f>
        <v>0.4374556240456076</v>
      </c>
      <c r="I124" s="166">
        <f>(B124*B4+C124*C4+D124*D4+E124*E4+F124*F4)/SUM(B4:F4)</f>
        <v>1.1979814306299552</v>
      </c>
    </row>
    <row r="125" spans="1:9" ht="12.75">
      <c r="A125" s="166" t="s">
        <v>178</v>
      </c>
      <c r="B125" s="166">
        <f>B85*10000/B62</f>
        <v>-0.7651768670648716</v>
      </c>
      <c r="C125" s="166">
        <f>C85*10000/C62</f>
        <v>-0.45296642722690367</v>
      </c>
      <c r="D125" s="166">
        <f>D85*10000/D62</f>
        <v>0.1489751891586908</v>
      </c>
      <c r="E125" s="166">
        <f>E85*10000/E62</f>
        <v>-0.2581741774667602</v>
      </c>
      <c r="F125" s="166">
        <f>F85*10000/F62</f>
        <v>-1.674477792524615</v>
      </c>
      <c r="G125" s="166">
        <f>AVERAGE(C125:E125)</f>
        <v>-0.18738847184499105</v>
      </c>
      <c r="H125" s="166">
        <f>STDEV(C125:E125)</f>
        <v>0.3071504345992438</v>
      </c>
      <c r="I125" s="166">
        <f>(B125*B4+C125*C4+D125*D4+E125*E4+F125*F4)/SUM(B4:F4)</f>
        <v>-0.4698140692872438</v>
      </c>
    </row>
    <row r="126" spans="1:9" ht="12.75">
      <c r="A126" s="166" t="s">
        <v>179</v>
      </c>
      <c r="B126" s="166">
        <f>B86*10000/B62</f>
        <v>0.32431949461272364</v>
      </c>
      <c r="C126" s="166">
        <f>C86*10000/C62</f>
        <v>0.211279430239391</v>
      </c>
      <c r="D126" s="166">
        <f>D86*10000/D62</f>
        <v>0.007330565137856734</v>
      </c>
      <c r="E126" s="166">
        <f>E86*10000/E62</f>
        <v>0.42448777699240126</v>
      </c>
      <c r="F126" s="166">
        <f>F86*10000/F62</f>
        <v>1.412244203907862</v>
      </c>
      <c r="G126" s="166">
        <f>AVERAGE(C126:E126)</f>
        <v>0.2143659241232163</v>
      </c>
      <c r="H126" s="166">
        <f>STDEV(C126:E126)</f>
        <v>0.20859573265993606</v>
      </c>
      <c r="I126" s="166">
        <f>(B126*B4+C126*C4+D126*D4+E126*E4+F126*F4)/SUM(B4:F4)</f>
        <v>0.39072668659155274</v>
      </c>
    </row>
    <row r="127" spans="1:9" ht="12.75">
      <c r="A127" s="166" t="s">
        <v>180</v>
      </c>
      <c r="B127" s="166">
        <f>B87*10000/B62</f>
        <v>0.016366738292712072</v>
      </c>
      <c r="C127" s="166">
        <f>C87*10000/C62</f>
        <v>-0.04100011518951633</v>
      </c>
      <c r="D127" s="166">
        <f>D87*10000/D62</f>
        <v>-0.2690854729672664</v>
      </c>
      <c r="E127" s="166">
        <f>E87*10000/E62</f>
        <v>0.0034134075970789646</v>
      </c>
      <c r="F127" s="166">
        <f>F87*10000/F62</f>
        <v>0.31139021282861884</v>
      </c>
      <c r="G127" s="166">
        <f>AVERAGE(C127:E127)</f>
        <v>-0.10222406018656793</v>
      </c>
      <c r="H127" s="166">
        <f>STDEV(C127:E127)</f>
        <v>0.14620256002531842</v>
      </c>
      <c r="I127" s="166">
        <f>(B127*B4+C127*C4+D127*D4+E127*E4+F127*F4)/SUM(B4:F4)</f>
        <v>-0.02972098314829811</v>
      </c>
    </row>
    <row r="128" spans="1:9" ht="12.75">
      <c r="A128" s="166" t="s">
        <v>181</v>
      </c>
      <c r="B128" s="166">
        <f>B88*10000/B62</f>
        <v>0.25126289834406285</v>
      </c>
      <c r="C128" s="166">
        <f>C88*10000/C62</f>
        <v>0.18510553293004844</v>
      </c>
      <c r="D128" s="166">
        <f>D88*10000/D62</f>
        <v>0.09390036646494296</v>
      </c>
      <c r="E128" s="166">
        <f>E88*10000/E62</f>
        <v>0.13558544842813836</v>
      </c>
      <c r="F128" s="166">
        <f>F88*10000/F62</f>
        <v>0.316108363636362</v>
      </c>
      <c r="G128" s="166">
        <f>AVERAGE(C128:E128)</f>
        <v>0.13819711594104325</v>
      </c>
      <c r="H128" s="166">
        <f>STDEV(C128:E128)</f>
        <v>0.04565863776855779</v>
      </c>
      <c r="I128" s="166">
        <f>(B128*B4+C128*C4+D128*D4+E128*E4+F128*F4)/SUM(B4:F4)</f>
        <v>0.1783081848868348</v>
      </c>
    </row>
    <row r="129" spans="1:9" ht="12.75">
      <c r="A129" s="166" t="s">
        <v>182</v>
      </c>
      <c r="B129" s="166">
        <f>B89*10000/B62</f>
        <v>-0.09148740095212861</v>
      </c>
      <c r="C129" s="166">
        <f>C89*10000/C62</f>
        <v>-0.04249155486922633</v>
      </c>
      <c r="D129" s="166">
        <f>D89*10000/D62</f>
        <v>-0.05853672814720939</v>
      </c>
      <c r="E129" s="166">
        <f>E89*10000/E62</f>
        <v>-0.044167983492104775</v>
      </c>
      <c r="F129" s="166">
        <f>F89*10000/F62</f>
        <v>-0.0836192425510042</v>
      </c>
      <c r="G129" s="166">
        <f>AVERAGE(C129:E129)</f>
        <v>-0.04839875550284683</v>
      </c>
      <c r="H129" s="166">
        <f>STDEV(C129:E129)</f>
        <v>0.008819663839131568</v>
      </c>
      <c r="I129" s="166">
        <f>(B129*B4+C129*C4+D129*D4+E129*E4+F129*F4)/SUM(B4:F4)</f>
        <v>-0.05931881266147406</v>
      </c>
    </row>
    <row r="130" spans="1:9" ht="12.75">
      <c r="A130" s="166" t="s">
        <v>183</v>
      </c>
      <c r="B130" s="166">
        <f>B90*10000/B62</f>
        <v>-0.03798194680556643</v>
      </c>
      <c r="C130" s="166">
        <f>C90*10000/C62</f>
        <v>-0.023969143722480962</v>
      </c>
      <c r="D130" s="166">
        <f>D90*10000/D62</f>
        <v>-0.03720635671543422</v>
      </c>
      <c r="E130" s="166">
        <f>E90*10000/E62</f>
        <v>0.020635604951842326</v>
      </c>
      <c r="F130" s="166">
        <f>F90*10000/F62</f>
        <v>0.17110866566034527</v>
      </c>
      <c r="G130" s="166">
        <f>AVERAGE(C130:E130)</f>
        <v>-0.013513298495357618</v>
      </c>
      <c r="H130" s="166">
        <f>STDEV(C130:E130)</f>
        <v>0.03030538989915558</v>
      </c>
      <c r="I130" s="166">
        <f>(B130*B4+C130*C4+D130*D4+E130*E4+F130*F4)/SUM(B4:F4)</f>
        <v>0.007707991349932465</v>
      </c>
    </row>
    <row r="131" spans="1:9" ht="12.75">
      <c r="A131" s="166" t="s">
        <v>184</v>
      </c>
      <c r="B131" s="166">
        <f>B91*10000/B62</f>
        <v>0.060130462049489644</v>
      </c>
      <c r="C131" s="166">
        <f>C91*10000/C62</f>
        <v>0.052745537513334266</v>
      </c>
      <c r="D131" s="166">
        <f>D91*10000/D62</f>
        <v>-0.017321061525412178</v>
      </c>
      <c r="E131" s="166">
        <f>E91*10000/E62</f>
        <v>0.09178281357637663</v>
      </c>
      <c r="F131" s="166">
        <f>F91*10000/F62</f>
        <v>0.10311975584175216</v>
      </c>
      <c r="G131" s="166">
        <f>AVERAGE(C131:E131)</f>
        <v>0.04240242985476624</v>
      </c>
      <c r="H131" s="166">
        <f>STDEV(C131:E131)</f>
        <v>0.0552824456548752</v>
      </c>
      <c r="I131" s="166">
        <f>(B131*B4+C131*C4+D131*D4+E131*E4+F131*F4)/SUM(B4:F4)</f>
        <v>0.05309594716795081</v>
      </c>
    </row>
    <row r="132" spans="1:9" ht="12.75">
      <c r="A132" s="166" t="s">
        <v>185</v>
      </c>
      <c r="B132" s="166">
        <f>B92*10000/B62</f>
        <v>0.07050020529622524</v>
      </c>
      <c r="C132" s="166">
        <f>C92*10000/C62</f>
        <v>0.05515034178094051</v>
      </c>
      <c r="D132" s="166">
        <f>D92*10000/D62</f>
        <v>0.060804684975564176</v>
      </c>
      <c r="E132" s="166">
        <f>E92*10000/E62</f>
        <v>0.019339892403854163</v>
      </c>
      <c r="F132" s="166">
        <f>F92*10000/F62</f>
        <v>0.026213978946583158</v>
      </c>
      <c r="G132" s="166">
        <f>AVERAGE(C132:E132)</f>
        <v>0.04509830638678628</v>
      </c>
      <c r="H132" s="166">
        <f>STDEV(C132:E132)</f>
        <v>0.022485880401437067</v>
      </c>
      <c r="I132" s="166">
        <f>(B132*B4+C132*C4+D132*D4+E132*E4+F132*F4)/SUM(B4:F4)</f>
        <v>0.04622039694940522</v>
      </c>
    </row>
    <row r="133" spans="1:9" ht="12.75">
      <c r="A133" s="166" t="s">
        <v>186</v>
      </c>
      <c r="B133" s="166">
        <f>B93*10000/B62</f>
        <v>-0.09333573984949975</v>
      </c>
      <c r="C133" s="166">
        <f>C93*10000/C62</f>
        <v>-0.08324523476423513</v>
      </c>
      <c r="D133" s="166">
        <f>D93*10000/D62</f>
        <v>-0.09631947159516628</v>
      </c>
      <c r="E133" s="166">
        <f>E93*10000/E62</f>
        <v>-0.07802009861046122</v>
      </c>
      <c r="F133" s="166">
        <f>F93*10000/F62</f>
        <v>-0.06277628247578906</v>
      </c>
      <c r="G133" s="166">
        <f>AVERAGE(C133:E133)</f>
        <v>-0.08586160165662088</v>
      </c>
      <c r="H133" s="166">
        <f>STDEV(C133:E133)</f>
        <v>0.009426069949614093</v>
      </c>
      <c r="I133" s="166">
        <f>(B133*B4+C133*C4+D133*D4+E133*E4+F133*F4)/SUM(B4:F4)</f>
        <v>-0.08384294650975907</v>
      </c>
    </row>
    <row r="134" spans="1:9" ht="12.75">
      <c r="A134" s="166" t="s">
        <v>187</v>
      </c>
      <c r="B134" s="166">
        <f>B94*10000/B62</f>
        <v>-0.01491313418705096</v>
      </c>
      <c r="C134" s="166">
        <f>C94*10000/C62</f>
        <v>0.002784288389036063</v>
      </c>
      <c r="D134" s="166">
        <f>D94*10000/D62</f>
        <v>0.003698436543157747</v>
      </c>
      <c r="E134" s="166">
        <f>E94*10000/E62</f>
        <v>0.010436647211706724</v>
      </c>
      <c r="F134" s="166">
        <f>F94*10000/F62</f>
        <v>-0.02141756045530966</v>
      </c>
      <c r="G134" s="166">
        <f>AVERAGE(C134:E134)</f>
        <v>0.005639790714633511</v>
      </c>
      <c r="H134" s="166">
        <f>STDEV(C134:E134)</f>
        <v>0.004179269182770613</v>
      </c>
      <c r="I134" s="166">
        <f>(B134*B4+C134*C4+D134*D4+E134*E4+F134*F4)/SUM(B4:F4)</f>
        <v>-0.0009430785212617256</v>
      </c>
    </row>
    <row r="135" spans="1:9" ht="12.75">
      <c r="A135" s="166" t="s">
        <v>188</v>
      </c>
      <c r="B135" s="166">
        <f>B95*10000/B62</f>
        <v>-0.004738541405742822</v>
      </c>
      <c r="C135" s="166">
        <f>C95*10000/C62</f>
        <v>-0.003229404417896026</v>
      </c>
      <c r="D135" s="166">
        <f>D95*10000/D62</f>
        <v>0.002869775812758025</v>
      </c>
      <c r="E135" s="166">
        <f>E95*10000/E62</f>
        <v>-0.0018717708333110743</v>
      </c>
      <c r="F135" s="166">
        <f>F95*10000/F62</f>
        <v>0.00246993145852274</v>
      </c>
      <c r="G135" s="166">
        <f>AVERAGE(C135:E135)</f>
        <v>-0.0007437998128163583</v>
      </c>
      <c r="H135" s="166">
        <f>STDEV(C135:E135)</f>
        <v>0.0032022240456918713</v>
      </c>
      <c r="I135" s="166">
        <f>(B135*B4+C135*C4+D135*D4+E135*E4+F135*F4)/SUM(B4:F4)</f>
        <v>-0.00088823614393204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2003-05-26T13:47:58Z</cp:lastPrinted>
  <dcterms:created xsi:type="dcterms:W3CDTF">1999-06-17T15:15:05Z</dcterms:created>
  <dcterms:modified xsi:type="dcterms:W3CDTF">2003-09-26T12:46:21Z</dcterms:modified>
  <cp:category/>
  <cp:version/>
  <cp:contentType/>
  <cp:contentStatus/>
</cp:coreProperties>
</file>