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3"/>
  </bookViews>
  <sheets>
    <sheet name="Sommaire" sheetId="1" r:id="rId1"/>
    <sheet name="HCMQAP049_pos5ap2" sheetId="2" r:id="rId2"/>
    <sheet name="HCMQAP049_pos2ap2" sheetId="3" r:id="rId3"/>
    <sheet name="HCMQAP049_pos3ap2" sheetId="4" r:id="rId4"/>
    <sheet name="HCMQAP049_pos4ap2" sheetId="5" r:id="rId5"/>
    <sheet name="HCMQAP049_pos1ap2" sheetId="6" r:id="rId6"/>
    <sheet name="Lmag_hcmqap" sheetId="7" r:id="rId7"/>
    <sheet name="Result_HCMQAP" sheetId="8" r:id="rId8"/>
  </sheets>
  <definedNames>
    <definedName name="_xlnm.Print_Area" localSheetId="5">'HCMQAP049_pos1ap2'!$A$1:$N$28</definedName>
    <definedName name="_xlnm.Print_Area" localSheetId="2">'HCMQAP049_pos2ap2'!$A$1:$N$28</definedName>
    <definedName name="_xlnm.Print_Area" localSheetId="3">'HCMQAP049_pos3ap2'!$A$1:$N$28</definedName>
    <definedName name="_xlnm.Print_Area" localSheetId="4">'HCMQAP049_pos4ap2'!$A$1:$N$28</definedName>
    <definedName name="_xlnm.Print_Area" localSheetId="1">'HCMQAP049_pos5ap2'!$A$1:$N$28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<sst xmlns="http://schemas.openxmlformats.org/spreadsheetml/2006/main" count="505" uniqueCount="191">
  <si>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</si>
  <si>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</si>
  <si>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</si>
  <si>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</si>
  <si>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</si>
  <si>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</si>
  <si>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</si>
  <si>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</si>
  <si>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</si>
  <si>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</si>
  <si>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</si>
  <si>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</si>
  <si>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</si>
  <si>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</si>
  <si>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</si>
  <si>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hcmqap049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</si>
  <si>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</si>
  <si>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</si>
  <si>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</si>
  <si>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</si>
  <si>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</si>
  <si>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</si>
  <si>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</si>
  <si>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</si>
  <si>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</si>
  <si>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</si>
  <si>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</si>
  <si>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</si>
  <si>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</si>
  <si>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</si>
  <si>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</si>
  <si>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</si>
  <si>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</si>
  <si>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</si>
  <si>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</si>
  <si>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</si>
  <si>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</si>
  <si>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</si>
  <si>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</si>
  <si>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</si>
  <si>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</si>
  <si>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</si>
  <si>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</si>
  <si>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</si>
  <si>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</si>
  <si>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</si>
  <si>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</si>
  <si>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</si>
  <si>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</si>
  <si>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</si>
  <si>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</si>
  <si>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</si>
  <si>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</si>
  <si>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</si>
  <si>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</si>
  <si>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</si>
  <si>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</si>
  <si>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</si>
  <si>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</si>
  <si>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</si>
  <si>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</si>
  <si>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</si>
  <si>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</si>
  <si>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</si>
  <si>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</si>
  <si>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</si>
  <si>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</si>
  <si>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</si>
  <si>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HCMQAP049_pos5ap2</t>
  </si>
  <si>
    <t>±12.5</t>
  </si>
  <si>
    <t>THCMQAP049_pos5ap2.xls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</si>
  <si>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</si>
  <si>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HCMQAP049_pos2ap2</t>
  </si>
  <si>
    <t>THCMQAP049_pos2ap2.xls</t>
  </si>
  <si>
    <t>HCMQAP049_pos3ap2</t>
  </si>
  <si>
    <t>THCMQAP049_pos3ap2.xls</t>
  </si>
  <si>
    <t>HCMQAP049_pos4ap2</t>
  </si>
  <si>
    <t>THCMQAP049_pos4ap2.xls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</si>
  <si>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</si>
  <si>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t>HCMQAP049_pos1ap2</t>
  </si>
  <si>
    <t>THCMQAP049_pos1ap2.xls</t>
  </si>
  <si>
    <t>Sommaire : Valeurs intégrales calculées avec les fichiers: HCMQAP049_pos5ap2+HCMQAP049_pos2ap2+HCMQAP049_pos3ap2+HCMQAP049_pos4ap2+HCMQAP049_pos1ap2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</si>
  <si>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</si>
  <si>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</si>
  <si>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</si>
  <si>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</si>
  <si>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</si>
  <si>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</si>
  <si>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</si>
  <si>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</si>
  <si>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</si>
  <si>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</si>
  <si>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</si>
  <si>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</si>
  <si>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</si>
  <si>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</si>
  <si>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</si>
  <si>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</si>
  <si>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</si>
  <si>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</si>
  <si>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</si>
  <si>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</si>
  <si>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</si>
  <si>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</si>
  <si>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</si>
  <si>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</si>
  <si>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</si>
  <si>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</si>
  <si>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</si>
  <si>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</si>
  <si>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</si>
  <si>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</si>
  <si>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</si>
  <si>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</si>
  <si>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</si>
  <si>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</si>
  <si>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</si>
  <si>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</si>
  <si>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</si>
  <si>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</si>
  <si>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</si>
  <si>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</si>
  <si>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</si>
  <si>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</si>
  <si>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</si>
  <si>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</si>
  <si>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</si>
  <si>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Mon 02/06/2003       16:09:08</t>
  </si>
  <si>
    <t>LISSNER</t>
  </si>
  <si>
    <t>HCMQAP049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</si>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</sst>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3" fontId="3" fillId="4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0.57036446</c:v>
                </c:pt>
                <c:pt idx="1">
                  <c:v>2.1701618</c:v>
                </c:pt>
                <c:pt idx="2">
                  <c:v>1.5818093</c:v>
                </c:pt>
                <c:pt idx="3">
                  <c:v>1.7784467</c:v>
                </c:pt>
                <c:pt idx="4">
                  <c:v>-3.954157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-1.5223889</c:v>
                </c:pt>
                <c:pt idx="1">
                  <c:v>-1.7499134</c:v>
                </c:pt>
                <c:pt idx="2">
                  <c:v>-1.5628444</c:v>
                </c:pt>
                <c:pt idx="3">
                  <c:v>-2.1728173</c:v>
                </c:pt>
                <c:pt idx="4">
                  <c:v>7.619923299999999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3.2151006000000004</c:v>
                </c:pt>
                <c:pt idx="1">
                  <c:v>3.9152625</c:v>
                </c:pt>
                <c:pt idx="2">
                  <c:v>4.0923357</c:v>
                </c:pt>
                <c:pt idx="3">
                  <c:v>4.4047139</c:v>
                </c:pt>
                <c:pt idx="4">
                  <c:v>14.896473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0.11378710512999998</c:v>
                </c:pt>
                <c:pt idx="1">
                  <c:v>0.04934683499999999</c:v>
                </c:pt>
                <c:pt idx="2">
                  <c:v>0.4197621099999999</c:v>
                </c:pt>
                <c:pt idx="3">
                  <c:v>-0.044588579</c:v>
                </c:pt>
                <c:pt idx="4">
                  <c:v>2.3105299999999995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-0.46751582</c:v>
                </c:pt>
                <c:pt idx="1">
                  <c:v>-0.13951021</c:v>
                </c:pt>
                <c:pt idx="2">
                  <c:v>-0.10187823</c:v>
                </c:pt>
                <c:pt idx="3">
                  <c:v>-0.060872178</c:v>
                </c:pt>
                <c:pt idx="4">
                  <c:v>-0.42833324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0.030297883000000005</c:v>
                </c:pt>
                <c:pt idx="1">
                  <c:v>0.07992433499999999</c:v>
                </c:pt>
                <c:pt idx="2">
                  <c:v>0.07644517099999999</c:v>
                </c:pt>
                <c:pt idx="3">
                  <c:v>0.053113322</c:v>
                </c:pt>
                <c:pt idx="4">
                  <c:v>0.31058580999999996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-0.70369008</c:v>
                </c:pt>
                <c:pt idx="1">
                  <c:v>-0.64746774</c:v>
                </c:pt>
                <c:pt idx="2">
                  <c:v>0.213164834</c:v>
                </c:pt>
                <c:pt idx="3">
                  <c:v>-0.5337311699999999</c:v>
                </c:pt>
                <c:pt idx="4">
                  <c:v>2.3248472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-2.0580912000000002</c:v>
                </c:pt>
                <c:pt idx="1">
                  <c:v>-2.0561484</c:v>
                </c:pt>
                <c:pt idx="2">
                  <c:v>-2.6796683999999997</c:v>
                </c:pt>
                <c:pt idx="3">
                  <c:v>-3.3202619999999996</c:v>
                </c:pt>
                <c:pt idx="4">
                  <c:v>-9.7729197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37658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1745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37658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1745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37658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1745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37658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76</v>
      </c>
      <c r="H5" s="25">
        <v>1745</v>
      </c>
      <c r="I5" s="27" t="s">
        <v>77</v>
      </c>
      <c r="J5" s="30"/>
      <c r="K5" s="28"/>
      <c r="L5" s="28"/>
      <c r="M5" s="28"/>
      <c r="N5" s="28"/>
    </row>
    <row r="6" spans="1:14" s="29" customFormat="1" ht="15" customHeight="1">
      <c r="A6" s="40">
        <v>37658</v>
      </c>
      <c r="B6" s="24">
        <v>80</v>
      </c>
      <c r="C6" s="24" t="s">
        <v>69</v>
      </c>
      <c r="D6" s="25">
        <v>5</v>
      </c>
      <c r="E6" s="25">
        <v>1</v>
      </c>
      <c r="F6" s="26"/>
      <c r="G6" s="26" t="s">
        <v>79</v>
      </c>
      <c r="H6" s="25">
        <v>1745</v>
      </c>
      <c r="I6" s="27" t="s">
        <v>80</v>
      </c>
      <c r="J6" s="30"/>
      <c r="K6" s="28"/>
      <c r="L6" s="28"/>
      <c r="M6" s="28"/>
      <c r="N6" s="28"/>
    </row>
    <row r="7" spans="1:14" s="29" customFormat="1" ht="15" customHeight="1">
      <c r="A7" s="40" t="s">
        <v>81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-3.4390430000000006E-06</v>
      </c>
      <c r="L2" s="54">
        <v>2.383651697417187E-07</v>
      </c>
      <c r="M2" s="54">
        <v>0.00013928130000000002</v>
      </c>
      <c r="N2" s="55">
        <v>1.595232428184127E-07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-3.0349455000000005E-05</v>
      </c>
      <c r="L3" s="54">
        <v>6.938029626514289E-08</v>
      </c>
      <c r="M3" s="54">
        <v>1.011464E-05</v>
      </c>
      <c r="N3" s="55">
        <v>1.9124646245091786E-07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-0.002091168941299543</v>
      </c>
      <c r="L4" s="54">
        <v>3.7424649077694966E-05</v>
      </c>
      <c r="M4" s="54">
        <v>1.8043278292629013E-08</v>
      </c>
      <c r="N4" s="55">
        <v>-8.9473054</v>
      </c>
    </row>
    <row r="5" spans="1:14" ht="15" customHeight="1" thickBot="1">
      <c r="A5" t="s">
        <v>18</v>
      </c>
      <c r="B5" s="58">
        <v>37774.66951388889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-3.954157</v>
      </c>
      <c r="E8" s="77">
        <v>0.030664813418681477</v>
      </c>
      <c r="F8" s="78">
        <v>7.619923299999999</v>
      </c>
      <c r="G8" s="77">
        <v>0.011343690099001214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-3.1565894000000005</v>
      </c>
      <c r="E9" s="80">
        <v>0.02422290879804069</v>
      </c>
      <c r="F9" s="80">
        <v>2.4246108</v>
      </c>
      <c r="G9" s="80">
        <v>0.0211232704489709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2.3248472</v>
      </c>
      <c r="E10" s="80">
        <v>0.019890550675125938</v>
      </c>
      <c r="F10" s="84">
        <v>-9.7729197</v>
      </c>
      <c r="G10" s="80">
        <v>0.007317442631663526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14.896473</v>
      </c>
      <c r="E11" s="77">
        <v>0.010645135319440922</v>
      </c>
      <c r="F11" s="78">
        <v>2.3105299999999995</v>
      </c>
      <c r="G11" s="77">
        <v>0.009424280603905528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-0.32854408</v>
      </c>
      <c r="E12" s="80">
        <v>0.005223491570264319</v>
      </c>
      <c r="F12" s="80">
        <v>0.33731585000000003</v>
      </c>
      <c r="G12" s="80">
        <v>0.008922102047723254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29.818726</v>
      </c>
      <c r="D13" s="87">
        <v>0.22141272</v>
      </c>
      <c r="E13" s="80">
        <v>0.00619077658017179</v>
      </c>
      <c r="F13" s="80">
        <v>0.24333076</v>
      </c>
      <c r="G13" s="80">
        <v>0.0065001056446337725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0.33815040999999996</v>
      </c>
      <c r="E14" s="80">
        <v>0.0037126773260592843</v>
      </c>
      <c r="F14" s="84">
        <v>0.55233923</v>
      </c>
      <c r="G14" s="80">
        <v>0.007283897690976211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-0.42833324</v>
      </c>
      <c r="E15" s="77">
        <v>0.009109715085464805</v>
      </c>
      <c r="F15" s="77">
        <v>0.31058580999999996</v>
      </c>
      <c r="G15" s="77">
        <v>0.0038261288447228167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7">
        <v>-0.0149095385</v>
      </c>
      <c r="E16" s="80">
        <v>0.003103450351610127</v>
      </c>
      <c r="F16" s="80">
        <v>-0.043673154000000006</v>
      </c>
      <c r="G16" s="80">
        <v>0.0044286460146442394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0.24400000274181366</v>
      </c>
      <c r="D17" s="89">
        <v>0.15120151</v>
      </c>
      <c r="E17" s="80">
        <v>0.0034652576150115758</v>
      </c>
      <c r="F17" s="80">
        <v>0.051770152</v>
      </c>
      <c r="G17" s="80">
        <v>0.002793353734605728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184.63099670410156</v>
      </c>
      <c r="D18" s="87">
        <v>-0.039614956</v>
      </c>
      <c r="E18" s="80">
        <v>0.002734889473836881</v>
      </c>
      <c r="F18" s="84">
        <v>0.15730317</v>
      </c>
      <c r="G18" s="80">
        <v>0.001453971966235072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-0.2619999945163727</v>
      </c>
      <c r="D19" s="87">
        <v>-0.13563275999999996</v>
      </c>
      <c r="E19" s="80">
        <v>0.0021634503503448485</v>
      </c>
      <c r="F19" s="80">
        <v>-0.028953449</v>
      </c>
      <c r="G19" s="80">
        <v>0.0013176678889515612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-0.048249299999999995</v>
      </c>
      <c r="D20" s="91">
        <v>0.00331705047</v>
      </c>
      <c r="E20" s="92">
        <v>0.0008981539869543921</v>
      </c>
      <c r="F20" s="92">
        <v>0.0007383722599999999</v>
      </c>
      <c r="G20" s="92">
        <v>0.0011755979133907157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1.1314059000000003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-0.512643270445857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-2.0915038</v>
      </c>
      <c r="I25" s="104" t="s">
        <v>65</v>
      </c>
      <c r="J25" s="105"/>
      <c r="K25" s="104"/>
      <c r="L25" s="107">
        <v>15.074596403241747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8.584788213959147</v>
      </c>
      <c r="I26" s="109" t="s">
        <v>67</v>
      </c>
      <c r="J26" s="110"/>
      <c r="K26" s="109"/>
      <c r="L26" s="112">
        <v>0.5290868641936348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HCMQAP049_pos5ap2res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5.0336521999999995E-05</v>
      </c>
      <c r="L2" s="54">
        <v>2.147736437197126E-07</v>
      </c>
      <c r="M2" s="54">
        <v>0.00019570051</v>
      </c>
      <c r="N2" s="55">
        <v>2.7025497108005145E-07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-2.8162632E-05</v>
      </c>
      <c r="L3" s="54">
        <v>1.6889585701178738E-07</v>
      </c>
      <c r="M3" s="54">
        <v>1.3128009999999996E-05</v>
      </c>
      <c r="N3" s="55">
        <v>1.674947324545318E-07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-0.0037631367598575404</v>
      </c>
      <c r="L4" s="54">
        <v>3.241896676100269E-05</v>
      </c>
      <c r="M4" s="54">
        <v>6.134687614740284E-08</v>
      </c>
      <c r="N4" s="55">
        <v>-4.307332799999999</v>
      </c>
    </row>
    <row r="5" spans="1:14" ht="15" customHeight="1" thickBot="1">
      <c r="A5" t="s">
        <v>18</v>
      </c>
      <c r="B5" s="58">
        <v>37774.65609953704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2.1701618</v>
      </c>
      <c r="E8" s="77">
        <v>0.01055629624730584</v>
      </c>
      <c r="F8" s="77">
        <v>-1.7499134</v>
      </c>
      <c r="G8" s="77">
        <v>0.010389432156736945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-0.9096648999999999</v>
      </c>
      <c r="E9" s="80">
        <v>0.015227723171579804</v>
      </c>
      <c r="F9" s="84">
        <v>4.461377799999999</v>
      </c>
      <c r="G9" s="80">
        <v>0.029047463270688047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-0.64746774</v>
      </c>
      <c r="E10" s="80">
        <v>0.006368187588825289</v>
      </c>
      <c r="F10" s="80">
        <v>-2.0561484</v>
      </c>
      <c r="G10" s="80">
        <v>0.0040248999044443816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3.9152625</v>
      </c>
      <c r="E11" s="77">
        <v>0.003631865292381434</v>
      </c>
      <c r="F11" s="77">
        <v>0.04934683499999999</v>
      </c>
      <c r="G11" s="77">
        <v>0.006658769660002547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0.071343092</v>
      </c>
      <c r="E12" s="80">
        <v>0.002149645021717995</v>
      </c>
      <c r="F12" s="80">
        <v>0.32249186999999996</v>
      </c>
      <c r="G12" s="80">
        <v>0.0024937401084806454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30.462647</v>
      </c>
      <c r="D13" s="87">
        <v>-0.20005486</v>
      </c>
      <c r="E13" s="80">
        <v>0.0036226665675140736</v>
      </c>
      <c r="F13" s="80">
        <v>0.13290229399999998</v>
      </c>
      <c r="G13" s="80">
        <v>0.002210561098031636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0.130047024</v>
      </c>
      <c r="E14" s="80">
        <v>0.004678218604287184</v>
      </c>
      <c r="F14" s="80">
        <v>0.2345999</v>
      </c>
      <c r="G14" s="80">
        <v>0.0031516647869023508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-0.13951021</v>
      </c>
      <c r="E15" s="77">
        <v>0.002409910078074563</v>
      </c>
      <c r="F15" s="77">
        <v>0.07992433499999999</v>
      </c>
      <c r="G15" s="77">
        <v>0.002801670965290428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7">
        <v>-0.06317909099999999</v>
      </c>
      <c r="E16" s="80">
        <v>0.000994693883671766</v>
      </c>
      <c r="F16" s="80">
        <v>-0.0158284341</v>
      </c>
      <c r="G16" s="80">
        <v>0.002602363584088785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0.23600000143051147</v>
      </c>
      <c r="D17" s="87">
        <v>0.1423665</v>
      </c>
      <c r="E17" s="80">
        <v>0.001245974244918494</v>
      </c>
      <c r="F17" s="80">
        <v>-0.093150052</v>
      </c>
      <c r="G17" s="80">
        <v>0.0014155862988200448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13.732999801635742</v>
      </c>
      <c r="D18" s="87">
        <v>0.04498985099999999</v>
      </c>
      <c r="E18" s="80">
        <v>0.001152526855307391</v>
      </c>
      <c r="F18" s="84">
        <v>0.16222219</v>
      </c>
      <c r="G18" s="80">
        <v>0.0018738216428999786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-0.15199999511241913</v>
      </c>
      <c r="D19" s="83">
        <v>-0.17205932</v>
      </c>
      <c r="E19" s="80">
        <v>0.0016837905251547028</v>
      </c>
      <c r="F19" s="80">
        <v>-0.000408008594</v>
      </c>
      <c r="G19" s="80">
        <v>0.0008665451668512537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0.21978150000000002</v>
      </c>
      <c r="D20" s="91">
        <v>0.00550241914</v>
      </c>
      <c r="E20" s="92">
        <v>0.0005931608413936673</v>
      </c>
      <c r="F20" s="92">
        <v>-0.00197198456</v>
      </c>
      <c r="G20" s="92">
        <v>0.0011371136902262593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0.8859613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-0.24679219885472004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-3.7632764</v>
      </c>
      <c r="I25" s="104" t="s">
        <v>65</v>
      </c>
      <c r="J25" s="105"/>
      <c r="K25" s="104"/>
      <c r="L25" s="107">
        <v>3.9155734642617506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2.7877946742324475</v>
      </c>
      <c r="I26" s="109" t="s">
        <v>67</v>
      </c>
      <c r="J26" s="110"/>
      <c r="K26" s="109"/>
      <c r="L26" s="112">
        <v>0.16078245557098672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HCMQAP049_pos2ap2res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-2.5344399600000004E-05</v>
      </c>
      <c r="L2" s="54">
        <v>3.248992831079975E-07</v>
      </c>
      <c r="M2" s="54">
        <v>0.00020799099</v>
      </c>
      <c r="N2" s="55">
        <v>4.5614466170909117E-07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-2.7317784399999997E-05</v>
      </c>
      <c r="L3" s="54">
        <v>1.6535575908074655E-07</v>
      </c>
      <c r="M3" s="54">
        <v>1.1171470000000001E-05</v>
      </c>
      <c r="N3" s="55">
        <v>1.910849015490684E-07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-0.0037627424044132567</v>
      </c>
      <c r="L4" s="54">
        <v>4.558321371511509E-05</v>
      </c>
      <c r="M4" s="54">
        <v>5.682601890110028E-08</v>
      </c>
      <c r="N4" s="55">
        <v>-6.056883399999999</v>
      </c>
    </row>
    <row r="5" spans="1:14" ht="15" customHeight="1" thickBot="1">
      <c r="A5" t="s">
        <v>18</v>
      </c>
      <c r="B5" s="58">
        <v>37774.660578703704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1.5818093</v>
      </c>
      <c r="E8" s="77">
        <v>0.012162854116557556</v>
      </c>
      <c r="F8" s="77">
        <v>-1.5628444</v>
      </c>
      <c r="G8" s="77">
        <v>0.015320253931972058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-0.79061147</v>
      </c>
      <c r="E9" s="80">
        <v>0.01011131666033158</v>
      </c>
      <c r="F9" s="84">
        <v>2.9351751999999998</v>
      </c>
      <c r="G9" s="80">
        <v>0.01318738237714756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0.213164834</v>
      </c>
      <c r="E10" s="80">
        <v>0.003081455008251379</v>
      </c>
      <c r="F10" s="84">
        <v>-2.6796683999999997</v>
      </c>
      <c r="G10" s="80">
        <v>0.010643516061051461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4.0923357</v>
      </c>
      <c r="E11" s="77">
        <v>0.00821423523312497</v>
      </c>
      <c r="F11" s="77">
        <v>0.4197621099999999</v>
      </c>
      <c r="G11" s="77">
        <v>0.006059808485128456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-0.08809797500000001</v>
      </c>
      <c r="E12" s="80">
        <v>0.002419904275244968</v>
      </c>
      <c r="F12" s="80">
        <v>0.40534489</v>
      </c>
      <c r="G12" s="80">
        <v>0.005274477359266898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30.163575</v>
      </c>
      <c r="D13" s="87">
        <v>-0.06316334500000001</v>
      </c>
      <c r="E13" s="80">
        <v>0.002581725988320593</v>
      </c>
      <c r="F13" s="80">
        <v>0.29097694</v>
      </c>
      <c r="G13" s="80">
        <v>0.0019392130546632632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0.029156209</v>
      </c>
      <c r="E14" s="80">
        <v>0.004386683631761468</v>
      </c>
      <c r="F14" s="80">
        <v>0.22370695000000002</v>
      </c>
      <c r="G14" s="80">
        <v>0.0028014868057862855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-0.10187823</v>
      </c>
      <c r="E15" s="77">
        <v>0.001797560511645616</v>
      </c>
      <c r="F15" s="77">
        <v>0.07644517099999999</v>
      </c>
      <c r="G15" s="77">
        <v>0.004186933387262798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12.506400000000001</v>
      </c>
      <c r="D16" s="87">
        <v>0.0239278001</v>
      </c>
      <c r="E16" s="80">
        <v>0.0019174570677448597</v>
      </c>
      <c r="F16" s="80">
        <v>-0.023623053999999997</v>
      </c>
      <c r="G16" s="80">
        <v>0.00300003924759562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0.023000000044703484</v>
      </c>
      <c r="D17" s="83">
        <v>0.17811415</v>
      </c>
      <c r="E17" s="80">
        <v>0.0019915975163180524</v>
      </c>
      <c r="F17" s="80">
        <v>0.035807792000000005</v>
      </c>
      <c r="G17" s="80">
        <v>0.0019844159778145856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211.0800018310547</v>
      </c>
      <c r="D18" s="87">
        <v>-0.007382414110000001</v>
      </c>
      <c r="E18" s="80">
        <v>0.0013424556745681032</v>
      </c>
      <c r="F18" s="84">
        <v>0.1861835</v>
      </c>
      <c r="G18" s="80">
        <v>0.0003689823844011971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-0.3190000057220459</v>
      </c>
      <c r="D19" s="83">
        <v>-0.17480114000000002</v>
      </c>
      <c r="E19" s="80">
        <v>0.0008261813477651921</v>
      </c>
      <c r="F19" s="80">
        <v>0.00164554105</v>
      </c>
      <c r="G19" s="80">
        <v>0.0004939720996300328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-0.1258323</v>
      </c>
      <c r="D20" s="91">
        <v>0.006557096500000001</v>
      </c>
      <c r="E20" s="92">
        <v>0.0010053177750580585</v>
      </c>
      <c r="F20" s="92">
        <v>-0.004444601750000001</v>
      </c>
      <c r="G20" s="92">
        <v>0.00106777932366587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0.9381807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-0.3470341489500539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-3.7630185000000007</v>
      </c>
      <c r="I25" s="104" t="s">
        <v>65</v>
      </c>
      <c r="J25" s="105"/>
      <c r="K25" s="104"/>
      <c r="L25" s="107">
        <v>4.113807446938437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2.2236463927922197</v>
      </c>
      <c r="I26" s="109" t="s">
        <v>67</v>
      </c>
      <c r="J26" s="110"/>
      <c r="K26" s="109"/>
      <c r="L26" s="112">
        <v>0.1273696899468321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HCMQAP049_pos3ap2res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7.006323699999998E-05</v>
      </c>
      <c r="L2" s="54">
        <v>4.479604789129803E-07</v>
      </c>
      <c r="M2" s="54">
        <v>0.00021424972999999997</v>
      </c>
      <c r="N2" s="55">
        <v>5.128453242482525E-07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-2.8080746999999996E-05</v>
      </c>
      <c r="L3" s="54">
        <v>8.221749878292761E-08</v>
      </c>
      <c r="M3" s="54">
        <v>1.056905E-05</v>
      </c>
      <c r="N3" s="55">
        <v>2.5684127978186546E-07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-0.003762583062369504</v>
      </c>
      <c r="L4" s="54">
        <v>5.0771743179518135E-05</v>
      </c>
      <c r="M4" s="54">
        <v>4.993037817471097E-08</v>
      </c>
      <c r="N4" s="55">
        <v>-6.7465171</v>
      </c>
    </row>
    <row r="5" spans="1:14" ht="15" customHeight="1" thickBot="1">
      <c r="A5" t="s">
        <v>18</v>
      </c>
      <c r="B5" s="58">
        <v>37774.66505787037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1.7784467</v>
      </c>
      <c r="E8" s="77">
        <v>0.007282473855806812</v>
      </c>
      <c r="F8" s="77">
        <v>-2.1728173</v>
      </c>
      <c r="G8" s="77">
        <v>0.018173779600305428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-0.70962964</v>
      </c>
      <c r="E9" s="80">
        <v>0.01524292546178269</v>
      </c>
      <c r="F9" s="84">
        <v>5.034032600000001</v>
      </c>
      <c r="G9" s="80">
        <v>0.024082925198832553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-0.5337311699999999</v>
      </c>
      <c r="E10" s="80">
        <v>0.007277713736654873</v>
      </c>
      <c r="F10" s="84">
        <v>-3.3202619999999996</v>
      </c>
      <c r="G10" s="80">
        <v>0.006956952731110498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4.4047139</v>
      </c>
      <c r="E11" s="77">
        <v>0.006490289588032283</v>
      </c>
      <c r="F11" s="77">
        <v>-0.044588579</v>
      </c>
      <c r="G11" s="77">
        <v>0.00864862624590022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0.42481675</v>
      </c>
      <c r="E12" s="80">
        <v>0.0027270846347272368</v>
      </c>
      <c r="F12" s="80">
        <v>0.21515784</v>
      </c>
      <c r="G12" s="80">
        <v>0.0030382038929926774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29.940797</v>
      </c>
      <c r="D13" s="87">
        <v>0.0032447329999999996</v>
      </c>
      <c r="E13" s="80">
        <v>0.0026672568736786488</v>
      </c>
      <c r="F13" s="84">
        <v>0.40619542</v>
      </c>
      <c r="G13" s="80">
        <v>0.00241581805826356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0.030360243000000002</v>
      </c>
      <c r="E14" s="80">
        <v>0.0009666716020168553</v>
      </c>
      <c r="F14" s="80">
        <v>0.13181922</v>
      </c>
      <c r="G14" s="80">
        <v>0.001626080341988782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-0.060872178</v>
      </c>
      <c r="E15" s="77">
        <v>0.0019637514659512994</v>
      </c>
      <c r="F15" s="77">
        <v>0.053113322</v>
      </c>
      <c r="G15" s="77">
        <v>0.002267761627161547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12.506400000000001</v>
      </c>
      <c r="D16" s="87">
        <v>-0.049728338</v>
      </c>
      <c r="E16" s="80">
        <v>0.001992625743775364</v>
      </c>
      <c r="F16" s="80">
        <v>-0.017982698</v>
      </c>
      <c r="G16" s="80">
        <v>0.0018708185308163887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0.2290000021457672</v>
      </c>
      <c r="D17" s="83">
        <v>0.17865784999999998</v>
      </c>
      <c r="E17" s="80">
        <v>0.002941093426262695</v>
      </c>
      <c r="F17" s="80">
        <v>-0.102568744</v>
      </c>
      <c r="G17" s="80">
        <v>0.0006398814289741793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20.344999313354492</v>
      </c>
      <c r="D18" s="87">
        <v>0.053265854</v>
      </c>
      <c r="E18" s="80">
        <v>0.0009688985725985161</v>
      </c>
      <c r="F18" s="84">
        <v>0.20182554000000003</v>
      </c>
      <c r="G18" s="80">
        <v>0.002139587157933496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-0.11299999803304672</v>
      </c>
      <c r="D19" s="83">
        <v>-0.18429647</v>
      </c>
      <c r="E19" s="80">
        <v>0.0014499407120984486</v>
      </c>
      <c r="F19" s="80">
        <v>0.0044831629</v>
      </c>
      <c r="G19" s="80">
        <v>0.0016396891477774202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0.3034526</v>
      </c>
      <c r="D20" s="91">
        <v>5.486640000000007E-05</v>
      </c>
      <c r="E20" s="92">
        <v>0.0010156998989657032</v>
      </c>
      <c r="F20" s="92">
        <v>-0.00425391089</v>
      </c>
      <c r="G20" s="92">
        <v>0.0006497897100170147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0.9720998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-0.38654728274536143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-3.7629256</v>
      </c>
      <c r="I25" s="104" t="s">
        <v>65</v>
      </c>
      <c r="J25" s="105"/>
      <c r="K25" s="104"/>
      <c r="L25" s="107">
        <v>4.4049395775913265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2.8078475179254623</v>
      </c>
      <c r="I26" s="109" t="s">
        <v>67</v>
      </c>
      <c r="J26" s="110"/>
      <c r="K26" s="109"/>
      <c r="L26" s="112">
        <v>0.08078642849104896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HCMQAP049_pos4ap2res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1.7595186E-05</v>
      </c>
      <c r="L2" s="54">
        <v>1.098379382178163E-06</v>
      </c>
      <c r="M2" s="54">
        <v>0.00012517969</v>
      </c>
      <c r="N2" s="55">
        <v>2.664740857860994E-07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-2.90456E-05</v>
      </c>
      <c r="L3" s="54">
        <v>2.2683332707150157E-07</v>
      </c>
      <c r="M3" s="54">
        <v>1.5008290000000001E-05</v>
      </c>
      <c r="N3" s="55">
        <v>9.661108839051965E-08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-0.0022588450966092833</v>
      </c>
      <c r="L4" s="54">
        <v>9.624364267706996E-06</v>
      </c>
      <c r="M4" s="54">
        <v>5.1393977487876855E-08</v>
      </c>
      <c r="N4" s="55">
        <v>-2.1303599</v>
      </c>
    </row>
    <row r="5" spans="1:14" ht="15" customHeight="1" thickBot="1">
      <c r="A5" t="s">
        <v>18</v>
      </c>
      <c r="B5" s="58">
        <v>37774.651608796295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0.57036446</v>
      </c>
      <c r="E8" s="77">
        <v>0.017962478845456133</v>
      </c>
      <c r="F8" s="77">
        <v>-1.5223889</v>
      </c>
      <c r="G8" s="77">
        <v>0.0254323629444861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0.291190179</v>
      </c>
      <c r="E9" s="80">
        <v>0.04829004534072458</v>
      </c>
      <c r="F9" s="84">
        <v>3.0892853000000002</v>
      </c>
      <c r="G9" s="80">
        <v>0.018172214544712167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-0.70369008</v>
      </c>
      <c r="E10" s="80">
        <v>0.01908048571029312</v>
      </c>
      <c r="F10" s="80">
        <v>-2.0580912000000002</v>
      </c>
      <c r="G10" s="80">
        <v>0.014168398789572538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3.2151006000000004</v>
      </c>
      <c r="E11" s="77">
        <v>0.005392896822635547</v>
      </c>
      <c r="F11" s="77">
        <v>0.11378710512999998</v>
      </c>
      <c r="G11" s="77">
        <v>0.00692465833929989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0.118935443</v>
      </c>
      <c r="E12" s="80">
        <v>0.011497682864815265</v>
      </c>
      <c r="F12" s="80">
        <v>-0.22082796999999998</v>
      </c>
      <c r="G12" s="80">
        <v>0.004655163972794989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30.76172</v>
      </c>
      <c r="D13" s="87">
        <v>0.142795661</v>
      </c>
      <c r="E13" s="80">
        <v>0.008349705101335418</v>
      </c>
      <c r="F13" s="80">
        <v>0.124022301</v>
      </c>
      <c r="G13" s="80">
        <v>0.005275679002124284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0.119445159</v>
      </c>
      <c r="E14" s="80">
        <v>0.0048298117203285805</v>
      </c>
      <c r="F14" s="80">
        <v>0.36181405</v>
      </c>
      <c r="G14" s="80">
        <v>0.0061247016163246916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-0.46751582</v>
      </c>
      <c r="E15" s="77">
        <v>0.0034972683289382794</v>
      </c>
      <c r="F15" s="77">
        <v>0.030297883000000005</v>
      </c>
      <c r="G15" s="77">
        <v>0.00339248557449049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-0.030146725699999998</v>
      </c>
      <c r="E16" s="80">
        <v>0.0019895109004707773</v>
      </c>
      <c r="F16" s="80">
        <v>-0.088621572</v>
      </c>
      <c r="G16" s="80">
        <v>0.0030466647986867016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-0.15399999916553497</v>
      </c>
      <c r="D17" s="83">
        <v>0.15497921</v>
      </c>
      <c r="E17" s="80">
        <v>0.003967690445007088</v>
      </c>
      <c r="F17" s="80">
        <v>-0.038596363</v>
      </c>
      <c r="G17" s="80">
        <v>0.0021776405818651596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157.16600036621094</v>
      </c>
      <c r="D18" s="87">
        <v>0.0213953394</v>
      </c>
      <c r="E18" s="80">
        <v>0.0018692942289685452</v>
      </c>
      <c r="F18" s="84">
        <v>0.17899815</v>
      </c>
      <c r="G18" s="80">
        <v>0.0023051676902130585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-0.35199999809265137</v>
      </c>
      <c r="D19" s="83">
        <v>-0.19584921</v>
      </c>
      <c r="E19" s="80">
        <v>0.0006587368954338229</v>
      </c>
      <c r="F19" s="80">
        <v>-0.00636151581</v>
      </c>
      <c r="G19" s="80">
        <v>0.0025407611035393584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0.1284159</v>
      </c>
      <c r="D20" s="91">
        <v>0.0027059000399999996</v>
      </c>
      <c r="E20" s="92">
        <v>0.0013786954231747662</v>
      </c>
      <c r="F20" s="92">
        <v>-0.0053940911</v>
      </c>
      <c r="G20" s="92">
        <v>0.0009669660848129331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0.9426290999999999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-0.12206073421420364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-2.2588656</v>
      </c>
      <c r="I25" s="104" t="s">
        <v>65</v>
      </c>
      <c r="J25" s="105"/>
      <c r="K25" s="104"/>
      <c r="L25" s="107">
        <v>3.217113515779981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1.6257255549674738</v>
      </c>
      <c r="I26" s="109" t="s">
        <v>67</v>
      </c>
      <c r="J26" s="110"/>
      <c r="K26" s="109"/>
      <c r="L26" s="112">
        <v>0.46849653538159075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HCMQAP049_pos1ap2res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118</v>
      </c>
      <c r="B1" s="132" t="s">
        <v>79</v>
      </c>
      <c r="C1" s="122" t="s">
        <v>72</v>
      </c>
      <c r="D1" s="122" t="s">
        <v>74</v>
      </c>
      <c r="E1" s="122" t="s">
        <v>76</v>
      </c>
      <c r="F1" s="129" t="s">
        <v>68</v>
      </c>
      <c r="G1" s="165" t="s">
        <v>119</v>
      </c>
    </row>
    <row r="2" spans="1:7" ht="13.5" thickBot="1">
      <c r="A2" s="141" t="s">
        <v>88</v>
      </c>
      <c r="B2" s="133">
        <v>-2.2588656</v>
      </c>
      <c r="C2" s="124">
        <v>-3.7632764</v>
      </c>
      <c r="D2" s="124">
        <v>-3.7630185000000007</v>
      </c>
      <c r="E2" s="124">
        <v>-3.7629256</v>
      </c>
      <c r="F2" s="130">
        <v>-2.0915038</v>
      </c>
      <c r="G2" s="166">
        <v>3.1166355018072327</v>
      </c>
    </row>
    <row r="3" spans="1:7" ht="14.25" thickBot="1" thickTop="1">
      <c r="A3" s="149" t="s">
        <v>87</v>
      </c>
      <c r="B3" s="150" t="s">
        <v>82</v>
      </c>
      <c r="C3" s="151" t="s">
        <v>83</v>
      </c>
      <c r="D3" s="151" t="s">
        <v>84</v>
      </c>
      <c r="E3" s="151" t="s">
        <v>85</v>
      </c>
      <c r="F3" s="152" t="s">
        <v>86</v>
      </c>
      <c r="G3" s="160" t="s">
        <v>120</v>
      </c>
    </row>
    <row r="4" spans="1:7" ht="12.75">
      <c r="A4" s="146" t="s">
        <v>89</v>
      </c>
      <c r="B4" s="147">
        <v>0.57036446</v>
      </c>
      <c r="C4" s="148">
        <v>2.1701618</v>
      </c>
      <c r="D4" s="148">
        <v>1.5818093</v>
      </c>
      <c r="E4" s="148">
        <v>1.7784467</v>
      </c>
      <c r="F4" s="153">
        <v>-3.954157</v>
      </c>
      <c r="G4" s="161">
        <v>0.8842751834572763</v>
      </c>
    </row>
    <row r="5" spans="1:7" ht="12.75">
      <c r="A5" s="141" t="s">
        <v>91</v>
      </c>
      <c r="B5" s="135">
        <v>0.291190179</v>
      </c>
      <c r="C5" s="120">
        <v>-0.9096648999999999</v>
      </c>
      <c r="D5" s="120">
        <v>-0.79061147</v>
      </c>
      <c r="E5" s="120">
        <v>-0.70962964</v>
      </c>
      <c r="F5" s="154">
        <v>-3.1565894000000005</v>
      </c>
      <c r="G5" s="162">
        <v>-0.9599323843916212</v>
      </c>
    </row>
    <row r="6" spans="1:7" ht="12.75">
      <c r="A6" s="141" t="s">
        <v>93</v>
      </c>
      <c r="B6" s="135">
        <v>-0.70369008</v>
      </c>
      <c r="C6" s="120">
        <v>-0.64746774</v>
      </c>
      <c r="D6" s="120">
        <v>0.213164834</v>
      </c>
      <c r="E6" s="120">
        <v>-0.5337311699999999</v>
      </c>
      <c r="F6" s="154">
        <v>2.3248472</v>
      </c>
      <c r="G6" s="162">
        <v>-0.02365548577950554</v>
      </c>
    </row>
    <row r="7" spans="1:7" ht="12.75">
      <c r="A7" s="141" t="s">
        <v>95</v>
      </c>
      <c r="B7" s="134">
        <v>3.2151006000000004</v>
      </c>
      <c r="C7" s="118">
        <v>3.9152625</v>
      </c>
      <c r="D7" s="118">
        <v>4.0923357</v>
      </c>
      <c r="E7" s="118">
        <v>4.4047139</v>
      </c>
      <c r="F7" s="155">
        <v>14.896473</v>
      </c>
      <c r="G7" s="162">
        <v>5.44303726533955</v>
      </c>
    </row>
    <row r="8" spans="1:7" ht="12.75">
      <c r="A8" s="141" t="s">
        <v>97</v>
      </c>
      <c r="B8" s="135">
        <v>0.118935443</v>
      </c>
      <c r="C8" s="120">
        <v>0.071343092</v>
      </c>
      <c r="D8" s="120">
        <v>-0.08809797500000001</v>
      </c>
      <c r="E8" s="120">
        <v>0.42481675</v>
      </c>
      <c r="F8" s="156">
        <v>-0.32854408</v>
      </c>
      <c r="G8" s="162">
        <v>0.07142330999349591</v>
      </c>
    </row>
    <row r="9" spans="1:7" ht="12.75">
      <c r="A9" s="141" t="s">
        <v>99</v>
      </c>
      <c r="B9" s="135">
        <v>0.142795661</v>
      </c>
      <c r="C9" s="120">
        <v>-0.20005486</v>
      </c>
      <c r="D9" s="120">
        <v>-0.06316334500000001</v>
      </c>
      <c r="E9" s="120">
        <v>0.0032447329999999996</v>
      </c>
      <c r="F9" s="156">
        <v>0.22141272</v>
      </c>
      <c r="G9" s="162">
        <v>-0.012320983462541053</v>
      </c>
    </row>
    <row r="10" spans="1:7" ht="12.75">
      <c r="A10" s="141" t="s">
        <v>101</v>
      </c>
      <c r="B10" s="135">
        <v>0.119445159</v>
      </c>
      <c r="C10" s="120">
        <v>0.130047024</v>
      </c>
      <c r="D10" s="120">
        <v>0.029156209</v>
      </c>
      <c r="E10" s="120">
        <v>0.030360243000000002</v>
      </c>
      <c r="F10" s="156">
        <v>0.33815040999999996</v>
      </c>
      <c r="G10" s="162">
        <v>0.10808563554543135</v>
      </c>
    </row>
    <row r="11" spans="1:7" ht="12.75">
      <c r="A11" s="141" t="s">
        <v>103</v>
      </c>
      <c r="B11" s="134">
        <v>-0.46751582</v>
      </c>
      <c r="C11" s="118">
        <v>-0.13951021</v>
      </c>
      <c r="D11" s="118">
        <v>-0.10187823</v>
      </c>
      <c r="E11" s="118">
        <v>-0.060872178</v>
      </c>
      <c r="F11" s="157">
        <v>-0.42833324</v>
      </c>
      <c r="G11" s="162">
        <v>-0.19753450340749407</v>
      </c>
    </row>
    <row r="12" spans="1:7" ht="12.75">
      <c r="A12" s="141" t="s">
        <v>105</v>
      </c>
      <c r="B12" s="135">
        <v>-0.030146725699999998</v>
      </c>
      <c r="C12" s="120">
        <v>-0.06317909099999999</v>
      </c>
      <c r="D12" s="120">
        <v>0.0239278001</v>
      </c>
      <c r="E12" s="120">
        <v>-0.049728338</v>
      </c>
      <c r="F12" s="156">
        <v>-0.0149095385</v>
      </c>
      <c r="G12" s="162">
        <v>-0.027758043825955144</v>
      </c>
    </row>
    <row r="13" spans="1:7" ht="12.75">
      <c r="A13" s="141" t="s">
        <v>107</v>
      </c>
      <c r="B13" s="136">
        <v>0.15497921</v>
      </c>
      <c r="C13" s="120">
        <v>0.1423665</v>
      </c>
      <c r="D13" s="119">
        <v>0.17811415</v>
      </c>
      <c r="E13" s="119">
        <v>0.17865784999999998</v>
      </c>
      <c r="F13" s="158">
        <v>0.15120151</v>
      </c>
      <c r="G13" s="163">
        <v>0.16270268490117182</v>
      </c>
    </row>
    <row r="14" spans="1:7" ht="12.75">
      <c r="A14" s="141" t="s">
        <v>109</v>
      </c>
      <c r="B14" s="135">
        <v>0.0213953394</v>
      </c>
      <c r="C14" s="120">
        <v>0.04498985099999999</v>
      </c>
      <c r="D14" s="120">
        <v>-0.007382414110000001</v>
      </c>
      <c r="E14" s="120">
        <v>0.053265854</v>
      </c>
      <c r="F14" s="156">
        <v>-0.039614956</v>
      </c>
      <c r="G14" s="162">
        <v>0.019657733763200503</v>
      </c>
    </row>
    <row r="15" spans="1:7" ht="12.75">
      <c r="A15" s="141" t="s">
        <v>111</v>
      </c>
      <c r="B15" s="136">
        <v>-0.19584921</v>
      </c>
      <c r="C15" s="119">
        <v>-0.17205932</v>
      </c>
      <c r="D15" s="119">
        <v>-0.17480114000000002</v>
      </c>
      <c r="E15" s="119">
        <v>-0.18429647</v>
      </c>
      <c r="F15" s="156">
        <v>-0.13563275999999996</v>
      </c>
      <c r="G15" s="162">
        <v>-0.17422797532244974</v>
      </c>
    </row>
    <row r="16" spans="1:7" ht="12.75">
      <c r="A16" s="141" t="s">
        <v>113</v>
      </c>
      <c r="B16" s="135">
        <v>0.0027059000399999996</v>
      </c>
      <c r="C16" s="120">
        <v>0.00550241914</v>
      </c>
      <c r="D16" s="120">
        <v>0.006557096500000001</v>
      </c>
      <c r="E16" s="120">
        <v>5.486640000000007E-05</v>
      </c>
      <c r="F16" s="156">
        <v>0.00331705047</v>
      </c>
      <c r="G16" s="162">
        <v>0.003749327588799934</v>
      </c>
    </row>
    <row r="17" spans="1:7" ht="12.75">
      <c r="A17" s="141" t="s">
        <v>90</v>
      </c>
      <c r="B17" s="134">
        <v>-1.5223889</v>
      </c>
      <c r="C17" s="118">
        <v>-1.7499134</v>
      </c>
      <c r="D17" s="118">
        <v>-1.5628444</v>
      </c>
      <c r="E17" s="118">
        <v>-2.1728173</v>
      </c>
      <c r="F17" s="155">
        <v>7.619923299999999</v>
      </c>
      <c r="G17" s="162">
        <v>-0.5207517244906367</v>
      </c>
    </row>
    <row r="18" spans="1:7" ht="12.75">
      <c r="A18" s="141" t="s">
        <v>92</v>
      </c>
      <c r="B18" s="136">
        <v>3.0892853000000002</v>
      </c>
      <c r="C18" s="119">
        <v>4.461377799999999</v>
      </c>
      <c r="D18" s="119">
        <v>2.9351751999999998</v>
      </c>
      <c r="E18" s="119">
        <v>5.034032600000001</v>
      </c>
      <c r="F18" s="156">
        <v>2.4246108</v>
      </c>
      <c r="G18" s="163">
        <v>3.761388238243792</v>
      </c>
    </row>
    <row r="19" spans="1:7" ht="12.75">
      <c r="A19" s="141" t="s">
        <v>94</v>
      </c>
      <c r="B19" s="135">
        <v>-2.0580912000000002</v>
      </c>
      <c r="C19" s="120">
        <v>-2.0561484</v>
      </c>
      <c r="D19" s="119">
        <v>-2.6796683999999997</v>
      </c>
      <c r="E19" s="119">
        <v>-3.3202619999999996</v>
      </c>
      <c r="F19" s="154">
        <v>-9.7729197</v>
      </c>
      <c r="G19" s="163">
        <v>-3.542576617893154</v>
      </c>
    </row>
    <row r="20" spans="1:7" ht="12.75">
      <c r="A20" s="141" t="s">
        <v>96</v>
      </c>
      <c r="B20" s="134">
        <v>0.11378710512999998</v>
      </c>
      <c r="C20" s="118">
        <v>0.04934683499999999</v>
      </c>
      <c r="D20" s="118">
        <v>0.4197621099999999</v>
      </c>
      <c r="E20" s="118">
        <v>-0.044588579</v>
      </c>
      <c r="F20" s="155">
        <v>2.3105299999999995</v>
      </c>
      <c r="G20" s="162">
        <v>0.4275691981046284</v>
      </c>
    </row>
    <row r="21" spans="1:7" ht="12.75">
      <c r="A21" s="141" t="s">
        <v>98</v>
      </c>
      <c r="B21" s="135">
        <v>-0.22082796999999998</v>
      </c>
      <c r="C21" s="120">
        <v>0.32249186999999996</v>
      </c>
      <c r="D21" s="120">
        <v>0.40534489</v>
      </c>
      <c r="E21" s="120">
        <v>0.21515784</v>
      </c>
      <c r="F21" s="156">
        <v>0.33731585000000003</v>
      </c>
      <c r="G21" s="162">
        <v>0.2401115380151007</v>
      </c>
    </row>
    <row r="22" spans="1:7" ht="12.75">
      <c r="A22" s="141" t="s">
        <v>100</v>
      </c>
      <c r="B22" s="135">
        <v>0.124022301</v>
      </c>
      <c r="C22" s="120">
        <v>0.13290229399999998</v>
      </c>
      <c r="D22" s="120">
        <v>0.29097694</v>
      </c>
      <c r="E22" s="119">
        <v>0.40619542</v>
      </c>
      <c r="F22" s="156">
        <v>0.24333076</v>
      </c>
      <c r="G22" s="162">
        <v>0.25017661990541307</v>
      </c>
    </row>
    <row r="23" spans="1:7" ht="12.75">
      <c r="A23" s="141" t="s">
        <v>102</v>
      </c>
      <c r="B23" s="135">
        <v>0.36181405</v>
      </c>
      <c r="C23" s="120">
        <v>0.2345999</v>
      </c>
      <c r="D23" s="120">
        <v>0.22370695000000002</v>
      </c>
      <c r="E23" s="120">
        <v>0.13181922</v>
      </c>
      <c r="F23" s="154">
        <v>0.55233923</v>
      </c>
      <c r="G23" s="162">
        <v>0.2681152455044055</v>
      </c>
    </row>
    <row r="24" spans="1:7" ht="12.75">
      <c r="A24" s="141" t="s">
        <v>104</v>
      </c>
      <c r="B24" s="134">
        <v>0.030297883000000005</v>
      </c>
      <c r="C24" s="118">
        <v>0.07992433499999999</v>
      </c>
      <c r="D24" s="118">
        <v>0.07644517099999999</v>
      </c>
      <c r="E24" s="118">
        <v>0.053113322</v>
      </c>
      <c r="F24" s="157">
        <v>0.31058580999999996</v>
      </c>
      <c r="G24" s="162">
        <v>0.0963154208383241</v>
      </c>
    </row>
    <row r="25" spans="1:7" ht="12.75">
      <c r="A25" s="141" t="s">
        <v>106</v>
      </c>
      <c r="B25" s="135">
        <v>-0.088621572</v>
      </c>
      <c r="C25" s="120">
        <v>-0.0158284341</v>
      </c>
      <c r="D25" s="120">
        <v>-0.023623053999999997</v>
      </c>
      <c r="E25" s="120">
        <v>-0.017982698</v>
      </c>
      <c r="F25" s="156">
        <v>-0.043673154000000006</v>
      </c>
      <c r="G25" s="162">
        <v>-0.03245961739348174</v>
      </c>
    </row>
    <row r="26" spans="1:7" ht="12.75">
      <c r="A26" s="141" t="s">
        <v>108</v>
      </c>
      <c r="B26" s="135">
        <v>-0.038596363</v>
      </c>
      <c r="C26" s="120">
        <v>-0.093150052</v>
      </c>
      <c r="D26" s="120">
        <v>0.035807792000000005</v>
      </c>
      <c r="E26" s="120">
        <v>-0.102568744</v>
      </c>
      <c r="F26" s="156">
        <v>0.051770152</v>
      </c>
      <c r="G26" s="162">
        <v>-0.037128153098113036</v>
      </c>
    </row>
    <row r="27" spans="1:7" ht="12.75">
      <c r="A27" s="141" t="s">
        <v>110</v>
      </c>
      <c r="B27" s="136">
        <v>0.17899815</v>
      </c>
      <c r="C27" s="119">
        <v>0.16222219</v>
      </c>
      <c r="D27" s="119">
        <v>0.1861835</v>
      </c>
      <c r="E27" s="119">
        <v>0.20182554000000003</v>
      </c>
      <c r="F27" s="154">
        <v>0.15730317</v>
      </c>
      <c r="G27" s="163">
        <v>0.17928132032308444</v>
      </c>
    </row>
    <row r="28" spans="1:7" ht="12.75">
      <c r="A28" s="141" t="s">
        <v>112</v>
      </c>
      <c r="B28" s="135">
        <v>-0.00636151581</v>
      </c>
      <c r="C28" s="120">
        <v>-0.000408008594</v>
      </c>
      <c r="D28" s="120">
        <v>0.00164554105</v>
      </c>
      <c r="E28" s="120">
        <v>0.0044831629</v>
      </c>
      <c r="F28" s="156">
        <v>-0.028953449</v>
      </c>
      <c r="G28" s="162">
        <v>-0.0034143796243294748</v>
      </c>
    </row>
    <row r="29" spans="1:7" ht="13.5" thickBot="1">
      <c r="A29" s="142" t="s">
        <v>114</v>
      </c>
      <c r="B29" s="137">
        <v>-0.0053940911</v>
      </c>
      <c r="C29" s="121">
        <v>-0.00197198456</v>
      </c>
      <c r="D29" s="121">
        <v>-0.004444601750000001</v>
      </c>
      <c r="E29" s="121">
        <v>-0.00425391089</v>
      </c>
      <c r="F29" s="159">
        <v>0.0007383722599999999</v>
      </c>
      <c r="G29" s="164">
        <v>-0.003247758446386508</v>
      </c>
    </row>
    <row r="30" spans="1:7" ht="13.5" thickTop="1">
      <c r="A30" s="143" t="s">
        <v>115</v>
      </c>
      <c r="B30" s="138">
        <v>-0.12206073421420364</v>
      </c>
      <c r="C30" s="127">
        <v>-0.24679219885472004</v>
      </c>
      <c r="D30" s="127">
        <v>-0.3470341489500539</v>
      </c>
      <c r="E30" s="127">
        <v>-0.38654728274536143</v>
      </c>
      <c r="F30" s="123">
        <v>-0.512643270445857</v>
      </c>
      <c r="G30" s="165" t="s">
        <v>126</v>
      </c>
    </row>
    <row r="31" spans="1:7" ht="13.5" thickBot="1">
      <c r="A31" s="144" t="s">
        <v>116</v>
      </c>
      <c r="B31" s="133">
        <v>30.76172</v>
      </c>
      <c r="C31" s="124">
        <v>30.462647</v>
      </c>
      <c r="D31" s="124">
        <v>30.163575</v>
      </c>
      <c r="E31" s="124">
        <v>29.940797</v>
      </c>
      <c r="F31" s="125">
        <v>29.818726</v>
      </c>
      <c r="G31" s="167">
        <v>-210.2</v>
      </c>
    </row>
    <row r="32" spans="1:7" ht="15.75" thickBot="1" thickTop="1">
      <c r="A32" s="145" t="s">
        <v>117</v>
      </c>
      <c r="B32" s="139">
        <v>-0.25299999862909317</v>
      </c>
      <c r="C32" s="128">
        <v>0.04200000315904617</v>
      </c>
      <c r="D32" s="128">
        <v>-0.1480000028386712</v>
      </c>
      <c r="E32" s="128">
        <v>0.058000002056360245</v>
      </c>
      <c r="F32" s="126">
        <v>-0.00899999588727951</v>
      </c>
      <c r="G32" s="131" t="s">
        <v>125</v>
      </c>
    </row>
    <row r="33" spans="1:7" ht="15" thickTop="1">
      <c r="A33" t="s">
        <v>121</v>
      </c>
      <c r="G33" s="32" t="s">
        <v>122</v>
      </c>
    </row>
    <row r="34" ht="14.25">
      <c r="A34" t="s">
        <v>123</v>
      </c>
    </row>
    <row r="35" spans="1:2" ht="12.75">
      <c r="A35" t="s">
        <v>124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10.660156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127</v>
      </c>
      <c r="B1" s="168" t="s">
        <v>128</v>
      </c>
      <c r="C1" s="168" t="s">
        <v>129</v>
      </c>
      <c r="D1" s="168" t="s">
        <v>130</v>
      </c>
      <c r="E1" s="168" t="s">
        <v>131</v>
      </c>
    </row>
    <row r="3" spans="1:8" ht="12.75">
      <c r="A3" s="168" t="s">
        <v>132</v>
      </c>
      <c r="B3" s="168" t="s">
        <v>82</v>
      </c>
      <c r="C3" s="168" t="s">
        <v>83</v>
      </c>
      <c r="D3" s="168" t="s">
        <v>84</v>
      </c>
      <c r="E3" s="168" t="s">
        <v>85</v>
      </c>
      <c r="F3" s="168" t="s">
        <v>86</v>
      </c>
      <c r="G3" s="168" t="s">
        <v>133</v>
      </c>
      <c r="H3"/>
    </row>
    <row r="4" spans="1:8" ht="12.75">
      <c r="A4" s="168" t="s">
        <v>134</v>
      </c>
      <c r="B4" s="168">
        <v>0.002258</v>
      </c>
      <c r="C4" s="168">
        <v>0.003761</v>
      </c>
      <c r="D4" s="168">
        <v>0.003761</v>
      </c>
      <c r="E4" s="168">
        <v>0.003761</v>
      </c>
      <c r="F4" s="168">
        <v>0.00209</v>
      </c>
      <c r="G4" s="168">
        <v>0.011722</v>
      </c>
      <c r="H4"/>
    </row>
    <row r="5" spans="1:8" ht="12.75">
      <c r="A5" s="168" t="s">
        <v>135</v>
      </c>
      <c r="B5" s="168">
        <v>3.491519</v>
      </c>
      <c r="C5" s="168">
        <v>1.389273</v>
      </c>
      <c r="D5" s="168">
        <v>-0.444909</v>
      </c>
      <c r="E5" s="168">
        <v>-1.203955</v>
      </c>
      <c r="F5" s="168">
        <v>-3.386033</v>
      </c>
      <c r="G5" s="168">
        <v>-5.531027</v>
      </c>
      <c r="H5"/>
    </row>
    <row r="6" spans="1:8" ht="12.75">
      <c r="A6" s="168" t="s">
        <v>136</v>
      </c>
      <c r="B6" s="169">
        <v>-137.5173</v>
      </c>
      <c r="C6" s="169">
        <v>-195.8972</v>
      </c>
      <c r="D6" s="169">
        <v>3.280964</v>
      </c>
      <c r="E6" s="169">
        <v>-251.0729</v>
      </c>
      <c r="F6" s="169">
        <v>-50.35897</v>
      </c>
      <c r="G6" s="169">
        <v>1129.242</v>
      </c>
      <c r="H6"/>
    </row>
    <row r="7" spans="1:8" ht="12.75">
      <c r="A7" s="168" t="s">
        <v>137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  <c r="H7"/>
    </row>
    <row r="8" spans="1:8" ht="12.75">
      <c r="A8" s="168" t="s">
        <v>89</v>
      </c>
      <c r="B8" s="169">
        <v>0.6089045</v>
      </c>
      <c r="C8" s="169">
        <v>2.227271</v>
      </c>
      <c r="D8" s="169">
        <v>1.632026</v>
      </c>
      <c r="E8" s="169">
        <v>1.744654</v>
      </c>
      <c r="F8" s="169">
        <v>-3.86072</v>
      </c>
      <c r="G8" s="169">
        <v>-0.4980644</v>
      </c>
      <c r="H8"/>
    </row>
    <row r="9" spans="1:8" ht="12.75">
      <c r="A9" s="168" t="s">
        <v>91</v>
      </c>
      <c r="B9" s="169">
        <v>0.2333533</v>
      </c>
      <c r="C9" s="169">
        <v>-0.9857835</v>
      </c>
      <c r="D9" s="169">
        <v>-0.803491</v>
      </c>
      <c r="E9" s="169">
        <v>-0.7006345</v>
      </c>
      <c r="F9" s="169">
        <v>-2.836282</v>
      </c>
      <c r="G9" s="169">
        <v>0.9448924</v>
      </c>
      <c r="H9"/>
    </row>
    <row r="10" spans="1:8" ht="12.75">
      <c r="A10" s="168" t="s">
        <v>138</v>
      </c>
      <c r="B10" s="169">
        <v>-0.6548081</v>
      </c>
      <c r="C10" s="169">
        <v>-0.5046812</v>
      </c>
      <c r="D10" s="169">
        <v>-0.07874238</v>
      </c>
      <c r="E10" s="169">
        <v>-0.3038005</v>
      </c>
      <c r="F10" s="169">
        <v>1.368999</v>
      </c>
      <c r="G10" s="169">
        <v>3.491163</v>
      </c>
      <c r="H10"/>
    </row>
    <row r="11" spans="1:8" ht="12.75">
      <c r="A11" s="168" t="s">
        <v>95</v>
      </c>
      <c r="B11" s="169">
        <v>3.205552</v>
      </c>
      <c r="C11" s="169">
        <v>3.925508</v>
      </c>
      <c r="D11" s="169">
        <v>4.100824</v>
      </c>
      <c r="E11" s="169">
        <v>4.431641</v>
      </c>
      <c r="F11" s="169">
        <v>14.93252</v>
      </c>
      <c r="G11" s="169">
        <v>5.457553</v>
      </c>
      <c r="H11"/>
    </row>
    <row r="12" spans="1:8" ht="12.75">
      <c r="A12" s="168" t="s">
        <v>97</v>
      </c>
      <c r="B12" s="169">
        <v>0.1235012</v>
      </c>
      <c r="C12" s="169">
        <v>0.05836121</v>
      </c>
      <c r="D12" s="169">
        <v>-0.08027261</v>
      </c>
      <c r="E12" s="169">
        <v>0.4223359</v>
      </c>
      <c r="F12" s="169">
        <v>-0.3560341</v>
      </c>
      <c r="G12" s="169">
        <v>0.2457528</v>
      </c>
      <c r="H12"/>
    </row>
    <row r="13" spans="1:8" ht="12.75">
      <c r="A13" s="168" t="s">
        <v>99</v>
      </c>
      <c r="B13" s="169">
        <v>0.1389956</v>
      </c>
      <c r="C13" s="169">
        <v>-0.1900393</v>
      </c>
      <c r="D13" s="169">
        <v>-0.06468117</v>
      </c>
      <c r="E13" s="169">
        <v>0.009560825</v>
      </c>
      <c r="F13" s="169">
        <v>0.1615279</v>
      </c>
      <c r="G13" s="169">
        <v>0.01733361</v>
      </c>
      <c r="H13"/>
    </row>
    <row r="14" spans="1:8" ht="12.75">
      <c r="A14" s="168" t="s">
        <v>101</v>
      </c>
      <c r="B14" s="169">
        <v>0.1049906</v>
      </c>
      <c r="C14" s="169">
        <v>0.122381</v>
      </c>
      <c r="D14" s="169">
        <v>0.04550207</v>
      </c>
      <c r="E14" s="169">
        <v>0.02621957</v>
      </c>
      <c r="F14" s="169">
        <v>0.3637977</v>
      </c>
      <c r="G14" s="169">
        <v>-0.2608459</v>
      </c>
      <c r="H14"/>
    </row>
    <row r="15" spans="1:8" ht="12.75">
      <c r="A15" s="168" t="s">
        <v>103</v>
      </c>
      <c r="B15" s="169">
        <v>-0.4710049</v>
      </c>
      <c r="C15" s="169">
        <v>-0.1447467</v>
      </c>
      <c r="D15" s="169">
        <v>-0.1049062</v>
      </c>
      <c r="E15" s="169">
        <v>-0.06593492</v>
      </c>
      <c r="F15" s="169">
        <v>-0.4129512</v>
      </c>
      <c r="G15" s="169">
        <v>-0.1992011</v>
      </c>
      <c r="H15"/>
    </row>
    <row r="16" spans="1:8" ht="12.75">
      <c r="A16" s="168" t="s">
        <v>105</v>
      </c>
      <c r="B16" s="169">
        <v>-0.02483769</v>
      </c>
      <c r="C16" s="169">
        <v>-0.05492976</v>
      </c>
      <c r="D16" s="169">
        <v>-0.004244791</v>
      </c>
      <c r="E16" s="169">
        <v>-0.02572204</v>
      </c>
      <c r="F16" s="169">
        <v>-0.03427702</v>
      </c>
      <c r="G16" s="169">
        <v>-0.03884848</v>
      </c>
      <c r="H16"/>
    </row>
    <row r="17" spans="1:8" ht="12.75">
      <c r="A17" s="168" t="s">
        <v>139</v>
      </c>
      <c r="B17" s="169">
        <v>0.1603566</v>
      </c>
      <c r="C17" s="169">
        <v>0.1560656</v>
      </c>
      <c r="D17" s="169">
        <v>0.1825371</v>
      </c>
      <c r="E17" s="169">
        <v>0.182567</v>
      </c>
      <c r="F17" s="169">
        <v>0.139153</v>
      </c>
      <c r="G17" s="169">
        <v>-0.1671738</v>
      </c>
      <c r="H17"/>
    </row>
    <row r="18" spans="1:8" ht="12.75">
      <c r="A18" s="168" t="s">
        <v>140</v>
      </c>
      <c r="B18" s="169">
        <v>0.01153759</v>
      </c>
      <c r="C18" s="169">
        <v>0.03593362</v>
      </c>
      <c r="D18" s="169">
        <v>0.004290516</v>
      </c>
      <c r="E18" s="169">
        <v>0.04803863</v>
      </c>
      <c r="F18" s="169">
        <v>-0.02691053</v>
      </c>
      <c r="G18" s="169">
        <v>-0.1800727</v>
      </c>
      <c r="H18"/>
    </row>
    <row r="19" spans="1:8" ht="12.75">
      <c r="A19" s="168" t="s">
        <v>111</v>
      </c>
      <c r="B19" s="169">
        <v>-0.1952962</v>
      </c>
      <c r="C19" s="169">
        <v>-0.1717894</v>
      </c>
      <c r="D19" s="169">
        <v>-0.1749156</v>
      </c>
      <c r="E19" s="169">
        <v>-0.1845074</v>
      </c>
      <c r="F19" s="169">
        <v>-0.136425</v>
      </c>
      <c r="G19" s="169">
        <v>-0.1742664</v>
      </c>
      <c r="H19"/>
    </row>
    <row r="20" spans="1:8" ht="12.75">
      <c r="A20" s="168" t="s">
        <v>113</v>
      </c>
      <c r="B20" s="169">
        <v>0.003403796</v>
      </c>
      <c r="C20" s="169">
        <v>0.005813939</v>
      </c>
      <c r="D20" s="169">
        <v>0.006584136</v>
      </c>
      <c r="E20" s="169">
        <v>0.0001196485</v>
      </c>
      <c r="F20" s="169">
        <v>0.002879499</v>
      </c>
      <c r="G20" s="169">
        <v>-0.003223066</v>
      </c>
      <c r="H20"/>
    </row>
    <row r="21" spans="1:8" ht="12.75">
      <c r="A21" s="168" t="s">
        <v>141</v>
      </c>
      <c r="B21" s="169">
        <v>-1119.731</v>
      </c>
      <c r="C21" s="169">
        <v>-1085.621</v>
      </c>
      <c r="D21" s="169">
        <v>-1116.934</v>
      </c>
      <c r="E21" s="169">
        <v>-1134.893</v>
      </c>
      <c r="F21" s="169">
        <v>-1229.958</v>
      </c>
      <c r="G21" s="169">
        <v>-133.3401</v>
      </c>
      <c r="H21"/>
    </row>
    <row r="22" spans="1:8" ht="12.75">
      <c r="A22" s="168" t="s">
        <v>142</v>
      </c>
      <c r="B22" s="169">
        <v>69.83151</v>
      </c>
      <c r="C22" s="169">
        <v>27.78552</v>
      </c>
      <c r="D22" s="169">
        <v>-8.898174</v>
      </c>
      <c r="E22" s="169">
        <v>-24.07914</v>
      </c>
      <c r="F22" s="169">
        <v>-67.72169</v>
      </c>
      <c r="G22" s="169">
        <v>0</v>
      </c>
      <c r="H22"/>
    </row>
    <row r="23" spans="1:8" ht="12.75">
      <c r="A23" s="168" t="s">
        <v>90</v>
      </c>
      <c r="B23" s="169">
        <v>-1.504924</v>
      </c>
      <c r="C23" s="169">
        <v>-1.641849</v>
      </c>
      <c r="D23" s="169">
        <v>-1.688476</v>
      </c>
      <c r="E23" s="169">
        <v>-2.007815</v>
      </c>
      <c r="F23" s="169">
        <v>7.504494</v>
      </c>
      <c r="G23" s="169">
        <v>-0.9199909</v>
      </c>
      <c r="H23"/>
    </row>
    <row r="24" spans="1:8" ht="12.75">
      <c r="A24" s="168" t="s">
        <v>143</v>
      </c>
      <c r="B24" s="169">
        <v>3.088772</v>
      </c>
      <c r="C24" s="169">
        <v>4.412</v>
      </c>
      <c r="D24" s="169">
        <v>3.08436</v>
      </c>
      <c r="E24" s="169">
        <v>4.88442</v>
      </c>
      <c r="F24" s="169">
        <v>2.894199</v>
      </c>
      <c r="G24" s="169">
        <v>-3.812075</v>
      </c>
      <c r="H24"/>
    </row>
    <row r="25" spans="1:8" ht="12.75">
      <c r="A25" s="168" t="s">
        <v>94</v>
      </c>
      <c r="B25" s="169">
        <v>-2.07484</v>
      </c>
      <c r="C25" s="169">
        <v>-2.141444</v>
      </c>
      <c r="D25" s="169">
        <v>-2.731186</v>
      </c>
      <c r="E25" s="169">
        <v>-3.304567</v>
      </c>
      <c r="F25" s="169">
        <v>-9.151897</v>
      </c>
      <c r="G25" s="169">
        <v>-0.1247675</v>
      </c>
      <c r="H25"/>
    </row>
    <row r="26" spans="1:8" ht="12.75">
      <c r="A26" s="168" t="s">
        <v>96</v>
      </c>
      <c r="B26" s="169">
        <v>0.1758479</v>
      </c>
      <c r="C26" s="169">
        <v>0.0926777</v>
      </c>
      <c r="D26" s="169">
        <v>0.3758389</v>
      </c>
      <c r="E26" s="169">
        <v>-0.05881818</v>
      </c>
      <c r="F26" s="169">
        <v>1.966112</v>
      </c>
      <c r="G26" s="169">
        <v>0.3872873</v>
      </c>
      <c r="H26"/>
    </row>
    <row r="27" spans="1:8" ht="12.75">
      <c r="A27" s="168" t="s">
        <v>98</v>
      </c>
      <c r="B27" s="169">
        <v>-0.2171877</v>
      </c>
      <c r="C27" s="169">
        <v>0.3355632</v>
      </c>
      <c r="D27" s="169">
        <v>0.3804338</v>
      </c>
      <c r="E27" s="169">
        <v>0.2436503</v>
      </c>
      <c r="F27" s="169">
        <v>0.3455558</v>
      </c>
      <c r="G27" s="169">
        <v>-0.06654418</v>
      </c>
      <c r="H27"/>
    </row>
    <row r="28" spans="1:8" ht="12.75">
      <c r="A28" s="168" t="s">
        <v>100</v>
      </c>
      <c r="B28" s="169">
        <v>0.1271306</v>
      </c>
      <c r="C28" s="169">
        <v>0.1385522</v>
      </c>
      <c r="D28" s="169">
        <v>0.2664685</v>
      </c>
      <c r="E28" s="169">
        <v>0.4183702</v>
      </c>
      <c r="F28" s="169">
        <v>0.2250846</v>
      </c>
      <c r="G28" s="169">
        <v>-0.2465754</v>
      </c>
      <c r="H28"/>
    </row>
    <row r="29" spans="1:8" ht="12.75">
      <c r="A29" s="168" t="s">
        <v>102</v>
      </c>
      <c r="B29" s="169">
        <v>0.367732</v>
      </c>
      <c r="C29" s="169">
        <v>0.2451161</v>
      </c>
      <c r="D29" s="169">
        <v>0.2150575</v>
      </c>
      <c r="E29" s="169">
        <v>0.1370736</v>
      </c>
      <c r="F29" s="169">
        <v>0.4786754</v>
      </c>
      <c r="G29" s="169">
        <v>0.1104971</v>
      </c>
      <c r="H29"/>
    </row>
    <row r="30" spans="1:8" ht="12.75">
      <c r="A30" s="168" t="s">
        <v>104</v>
      </c>
      <c r="B30" s="169">
        <v>0.01283945</v>
      </c>
      <c r="C30" s="169">
        <v>0.07847429</v>
      </c>
      <c r="D30" s="169">
        <v>0.08078332</v>
      </c>
      <c r="E30" s="169">
        <v>0.0499025</v>
      </c>
      <c r="F30" s="169">
        <v>0.3250968</v>
      </c>
      <c r="G30" s="169">
        <v>0.09563767</v>
      </c>
      <c r="H30"/>
    </row>
    <row r="31" spans="1:8" ht="12.75">
      <c r="A31" s="168" t="s">
        <v>106</v>
      </c>
      <c r="B31" s="169">
        <v>-0.09279638</v>
      </c>
      <c r="C31" s="169">
        <v>-0.02969213</v>
      </c>
      <c r="D31" s="169">
        <v>-0.0304086</v>
      </c>
      <c r="E31" s="169">
        <v>-0.02703612</v>
      </c>
      <c r="F31" s="169">
        <v>-0.03347081</v>
      </c>
      <c r="G31" s="169">
        <v>0.02859424</v>
      </c>
      <c r="H31"/>
    </row>
    <row r="32" spans="1:8" ht="12.75">
      <c r="A32" s="168" t="s">
        <v>108</v>
      </c>
      <c r="B32" s="169">
        <v>-0.02967743</v>
      </c>
      <c r="C32" s="169">
        <v>-0.07898791</v>
      </c>
      <c r="D32" s="169">
        <v>0.00343589</v>
      </c>
      <c r="E32" s="169">
        <v>-0.07752934</v>
      </c>
      <c r="F32" s="169">
        <v>0.02461752</v>
      </c>
      <c r="G32" s="169">
        <v>0.03780491</v>
      </c>
      <c r="H32"/>
    </row>
    <row r="33" spans="1:8" ht="12.75">
      <c r="A33" s="168" t="s">
        <v>110</v>
      </c>
      <c r="B33" s="169">
        <v>0.1808933</v>
      </c>
      <c r="C33" s="169">
        <v>0.1659567</v>
      </c>
      <c r="D33" s="169">
        <v>0.1871374</v>
      </c>
      <c r="E33" s="169">
        <v>0.2009992</v>
      </c>
      <c r="F33" s="169">
        <v>0.1542065</v>
      </c>
      <c r="G33" s="169">
        <v>0.01927837</v>
      </c>
      <c r="H33"/>
    </row>
    <row r="34" spans="1:8" ht="12.75">
      <c r="A34" s="168" t="s">
        <v>112</v>
      </c>
      <c r="B34" s="169">
        <v>-0.01592338</v>
      </c>
      <c r="C34" s="169">
        <v>-0.003773671</v>
      </c>
      <c r="D34" s="169">
        <v>0.002793819</v>
      </c>
      <c r="E34" s="169">
        <v>0.007525761</v>
      </c>
      <c r="F34" s="169">
        <v>-0.02241285</v>
      </c>
      <c r="G34" s="169">
        <v>-0.003749318</v>
      </c>
      <c r="H34"/>
    </row>
    <row r="35" spans="1:8" ht="12.75">
      <c r="A35" s="168" t="s">
        <v>114</v>
      </c>
      <c r="B35" s="169">
        <v>-0.005213643</v>
      </c>
      <c r="C35" s="169">
        <v>-0.001834639</v>
      </c>
      <c r="D35" s="169">
        <v>-0.004485013</v>
      </c>
      <c r="E35" s="169">
        <v>-0.004242878</v>
      </c>
      <c r="F35" s="169">
        <v>0.0005287178</v>
      </c>
      <c r="G35" s="169">
        <v>-0.003889191</v>
      </c>
      <c r="H35"/>
    </row>
    <row r="36" spans="1:6" ht="12.75">
      <c r="A36" s="168" t="s">
        <v>144</v>
      </c>
      <c r="B36" s="169">
        <v>29.81873</v>
      </c>
      <c r="C36" s="169">
        <v>29.81873</v>
      </c>
      <c r="D36" s="169">
        <v>29.82483</v>
      </c>
      <c r="E36" s="169">
        <v>29.83399</v>
      </c>
      <c r="F36" s="169">
        <v>29.84314</v>
      </c>
    </row>
    <row r="37" spans="1:6" ht="12.75">
      <c r="A37" s="168" t="s">
        <v>145</v>
      </c>
      <c r="B37" s="169">
        <v>-0.07781983</v>
      </c>
      <c r="C37" s="169">
        <v>-0.003051758</v>
      </c>
      <c r="D37" s="169">
        <v>0.07019043</v>
      </c>
      <c r="E37" s="169">
        <v>0.1042684</v>
      </c>
      <c r="F37" s="169">
        <v>0.1454671</v>
      </c>
    </row>
    <row r="38" spans="1:7" ht="12.75">
      <c r="A38" s="168" t="s">
        <v>146</v>
      </c>
      <c r="B38" s="169">
        <v>0.00024706</v>
      </c>
      <c r="C38" s="169">
        <v>0.0003381506</v>
      </c>
      <c r="D38" s="169">
        <v>0</v>
      </c>
      <c r="E38" s="169">
        <v>0.0004221759</v>
      </c>
      <c r="F38" s="169">
        <v>7.144685E-05</v>
      </c>
      <c r="G38" s="169">
        <v>0.0001080294</v>
      </c>
    </row>
    <row r="39" spans="1:7" ht="12.75">
      <c r="A39" s="168" t="s">
        <v>147</v>
      </c>
      <c r="B39" s="169">
        <v>0.001901817</v>
      </c>
      <c r="C39" s="169">
        <v>0.001844617</v>
      </c>
      <c r="D39" s="169">
        <v>0.001898782</v>
      </c>
      <c r="E39" s="169">
        <v>0.001930335</v>
      </c>
      <c r="F39" s="169">
        <v>0.002091412</v>
      </c>
      <c r="G39" s="169">
        <v>0.0009604272</v>
      </c>
    </row>
    <row r="40" spans="2:5" ht="12.75">
      <c r="B40" s="168" t="s">
        <v>148</v>
      </c>
      <c r="C40" s="168">
        <v>0.003761</v>
      </c>
      <c r="D40" s="168" t="s">
        <v>149</v>
      </c>
      <c r="E40" s="168">
        <v>3.116641</v>
      </c>
    </row>
    <row r="42" ht="12.75">
      <c r="A42" s="168" t="s">
        <v>150</v>
      </c>
    </row>
    <row r="50" spans="1:8" ht="12.75">
      <c r="A50" s="168" t="s">
        <v>151</v>
      </c>
      <c r="B50" s="168">
        <f>-0.017/(B7*B7+B22*B22)*(B21*B22+B6*B7)</f>
        <v>0.00024706008837259587</v>
      </c>
      <c r="C50" s="168">
        <f>-0.017/(C7*C7+C22*C22)*(C21*C22+C6*C7)</f>
        <v>0.00033815060183993613</v>
      </c>
      <c r="D50" s="168">
        <f>-0.017/(D7*D7+D22*D22)*(D21*D22+D6*D7)</f>
        <v>-7.267207469354487E-06</v>
      </c>
      <c r="E50" s="168">
        <f>-0.017/(E7*E7+E22*E22)*(E21*E22+E6*E7)</f>
        <v>0.0004221758501399399</v>
      </c>
      <c r="F50" s="168">
        <f>-0.017/(F7*F7+F22*F22)*(F21*F22+F6*F7)</f>
        <v>7.144685043890932E-05</v>
      </c>
      <c r="G50" s="168">
        <f>(B50*B$4+C50*C$4+D50*D$4+E50*E$4+F50*F$4)/SUM(B$4:F$4)</f>
        <v>0.00022643729867357905</v>
      </c>
      <c r="H50"/>
    </row>
    <row r="51" spans="1:8" ht="12.75">
      <c r="A51" s="168" t="s">
        <v>152</v>
      </c>
      <c r="B51" s="168">
        <f>-0.017/(B7*B7+B22*B22)*(B21*B7-B6*B22)</f>
        <v>0.0019018174420968208</v>
      </c>
      <c r="C51" s="168">
        <f>-0.017/(C7*C7+C22*C22)*(C21*C7-C6*C22)</f>
        <v>0.0018446161309689571</v>
      </c>
      <c r="D51" s="168">
        <f>-0.017/(D7*D7+D22*D22)*(D21*D7-D6*D22)</f>
        <v>0.0018987813335123445</v>
      </c>
      <c r="E51" s="168">
        <f>-0.017/(E7*E7+E22*E22)*(E21*E7-E6*E22)</f>
        <v>0.001930334663140014</v>
      </c>
      <c r="F51" s="168">
        <f>-0.017/(F7*F7+F22*F22)*(F21*F7-F6*F22)</f>
        <v>0.00209141245014569</v>
      </c>
      <c r="G51" s="168">
        <f>(B51*B$4+C51*C$4+D51*D$4+E51*E$4+F51*F$4)/SUM(B$4:F$4)</f>
        <v>0.001919535687866604</v>
      </c>
      <c r="H51"/>
    </row>
    <row r="58" ht="12.75">
      <c r="A58" s="168" t="s">
        <v>153</v>
      </c>
    </row>
    <row r="60" spans="2:6" ht="12.75">
      <c r="B60" s="168" t="s">
        <v>82</v>
      </c>
      <c r="C60" s="168" t="s">
        <v>83</v>
      </c>
      <c r="D60" s="168" t="s">
        <v>84</v>
      </c>
      <c r="E60" s="168" t="s">
        <v>85</v>
      </c>
      <c r="F60" s="168" t="s">
        <v>86</v>
      </c>
    </row>
    <row r="61" spans="1:6" ht="12.75">
      <c r="A61" s="168" t="s">
        <v>155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158</v>
      </c>
      <c r="B62" s="168">
        <f>B7+(2/0.017)*(B8*B50-B23*B51)</f>
        <v>10000.354414907271</v>
      </c>
      <c r="C62" s="168">
        <f>C7+(2/0.017)*(C8*C50-C23*C51)</f>
        <v>10000.444909903426</v>
      </c>
      <c r="D62" s="168">
        <f>D7+(2/0.017)*(D8*D50-D23*D51)</f>
        <v>10000.375786639923</v>
      </c>
      <c r="E62" s="168">
        <f>E7+(2/0.017)*(E8*E50-E23*E51)</f>
        <v>10000.542624197333</v>
      </c>
      <c r="F62" s="168">
        <f>F7+(2/0.017)*(F8*F50-F23*F51)</f>
        <v>9998.121079003757</v>
      </c>
    </row>
    <row r="63" spans="1:6" ht="12.75">
      <c r="A63" s="168" t="s">
        <v>159</v>
      </c>
      <c r="B63" s="168">
        <f>B8+(3/0.017)*(B9*B50-B24*B51)</f>
        <v>-0.41755929600121955</v>
      </c>
      <c r="C63" s="168">
        <f>C8+(3/0.017)*(C9*C50-C24*C51)</f>
        <v>0.7322492964157794</v>
      </c>
      <c r="D63" s="168">
        <f>D8+(3/0.017)*(D9*D50-D24*D51)</f>
        <v>0.5995519897584631</v>
      </c>
      <c r="E63" s="168">
        <f>E8+(3/0.017)*(E9*E50-E24*E51)</f>
        <v>0.02859114099837301</v>
      </c>
      <c r="F63" s="168">
        <f>F8+(3/0.017)*(F9*F50-F24*F51)</f>
        <v>-4.964650688998079</v>
      </c>
    </row>
    <row r="64" spans="1:6" ht="12.75">
      <c r="A64" s="168" t="s">
        <v>160</v>
      </c>
      <c r="B64" s="168">
        <f>B9+(4/0.017)*(B10*B50-B25*B51)</f>
        <v>1.1237509363546063</v>
      </c>
      <c r="C64" s="168">
        <f>C9+(4/0.017)*(C10*C50-C25*C51)</f>
        <v>-0.09649317189426221</v>
      </c>
      <c r="D64" s="168">
        <f>D9+(4/0.017)*(D10*D50-D25*D51)</f>
        <v>0.41686128996760896</v>
      </c>
      <c r="E64" s="168">
        <f>E9+(4/0.017)*(E10*E50-E25*E51)</f>
        <v>0.770109733507804</v>
      </c>
      <c r="F64" s="168">
        <f>F9+(4/0.017)*(F10*F50-F25*F51)</f>
        <v>1.6903537635423542</v>
      </c>
    </row>
    <row r="65" spans="1:6" ht="12.75">
      <c r="A65" s="168" t="s">
        <v>161</v>
      </c>
      <c r="B65" s="168">
        <f>B10+(5/0.017)*(B11*B50-B26*B51)</f>
        <v>-0.5202394655803371</v>
      </c>
      <c r="C65" s="168">
        <f>C10+(5/0.017)*(C11*C50-C26*C51)</f>
        <v>-0.16454646108047583</v>
      </c>
      <c r="D65" s="168">
        <f>D10+(5/0.017)*(D11*D50-D26*D51)</f>
        <v>-0.2974004466268002</v>
      </c>
      <c r="E65" s="168">
        <f>E10+(5/0.017)*(E11*E50-E26*E51)</f>
        <v>0.2798673171667125</v>
      </c>
      <c r="F65" s="168">
        <f>F10+(5/0.017)*(F11*F50-F26*F51)</f>
        <v>0.4733902964515233</v>
      </c>
    </row>
    <row r="66" spans="1:6" ht="12.75">
      <c r="A66" s="168" t="s">
        <v>162</v>
      </c>
      <c r="B66" s="168">
        <f>B11+(6/0.017)*(B12*B50-B27*B51)</f>
        <v>3.3621038494547104</v>
      </c>
      <c r="C66" s="168">
        <f>C11+(6/0.017)*(C12*C50-C27*C51)</f>
        <v>3.714007854096251</v>
      </c>
      <c r="D66" s="168">
        <f>D11+(6/0.017)*(D12*D50-D27*D51)</f>
        <v>3.846079091635462</v>
      </c>
      <c r="E66" s="168">
        <f>E11+(6/0.017)*(E12*E50-E27*E51)</f>
        <v>4.328572787477407</v>
      </c>
      <c r="F66" s="168">
        <f>F11+(6/0.017)*(F12*F50-F27*F51)</f>
        <v>14.668471570317445</v>
      </c>
    </row>
    <row r="67" spans="1:6" ht="12.75">
      <c r="A67" s="168" t="s">
        <v>163</v>
      </c>
      <c r="B67" s="168">
        <f>B12+(7/0.017)*(B13*B50-B28*B51)</f>
        <v>0.03808517111801031</v>
      </c>
      <c r="C67" s="168">
        <f>C12+(7/0.017)*(C13*C50-C28*C51)</f>
        <v>-0.07333659514037302</v>
      </c>
      <c r="D67" s="168">
        <f>D12+(7/0.017)*(D13*D50-D28*D51)</f>
        <v>-0.28841775917711676</v>
      </c>
      <c r="E67" s="168">
        <f>E12+(7/0.017)*(E13*E50-E28*E51)</f>
        <v>0.09145901484489155</v>
      </c>
      <c r="F67" s="168">
        <f>F12+(7/0.017)*(F13*F50-F28*F51)</f>
        <v>-0.5451181309083153</v>
      </c>
    </row>
    <row r="68" spans="1:6" ht="12.75">
      <c r="A68" s="168" t="s">
        <v>164</v>
      </c>
      <c r="B68" s="168">
        <f>B13+(8/0.017)*(B14*B50-B29*B51)</f>
        <v>-0.17790799750722647</v>
      </c>
      <c r="C68" s="168">
        <f>C13+(8/0.017)*(C14*C50-C29*C51)</f>
        <v>-0.38333901916067137</v>
      </c>
      <c r="D68" s="168">
        <f>D13+(8/0.017)*(D14*D50-D29*D51)</f>
        <v>-0.2570001533481441</v>
      </c>
      <c r="E68" s="168">
        <f>E13+(8/0.017)*(E14*E50-E29*E51)</f>
        <v>-0.1097467760476872</v>
      </c>
      <c r="F68" s="168">
        <f>F13+(8/0.017)*(F14*F50-F29*F51)</f>
        <v>-0.2973499782477878</v>
      </c>
    </row>
    <row r="69" spans="1:6" ht="12.75">
      <c r="A69" s="168" t="s">
        <v>165</v>
      </c>
      <c r="B69" s="168">
        <f>B14+(9/0.017)*(B15*B50-B30*B51)</f>
        <v>0.030457469436841106</v>
      </c>
      <c r="C69" s="168">
        <f>C14+(9/0.017)*(C15*C50-C30*C51)</f>
        <v>0.019833345630757324</v>
      </c>
      <c r="D69" s="168">
        <f>D14+(9/0.017)*(D15*D50-D30*D51)</f>
        <v>-0.03530071615261151</v>
      </c>
      <c r="E69" s="168">
        <f>E14+(9/0.017)*(E15*E50-E30*E51)</f>
        <v>-0.03951465987589889</v>
      </c>
      <c r="F69" s="168">
        <f>F14+(9/0.017)*(F15*F50-F30*F51)</f>
        <v>-0.011775242283966092</v>
      </c>
    </row>
    <row r="70" spans="1:6" ht="12.75">
      <c r="A70" s="168" t="s">
        <v>166</v>
      </c>
      <c r="B70" s="168">
        <f>B15+(10/0.017)*(B16*B50-B31*B51)</f>
        <v>-0.3708017399052509</v>
      </c>
      <c r="C70" s="168">
        <f>C15+(10/0.017)*(C16*C50-C31*C51)</f>
        <v>-0.1234549055541741</v>
      </c>
      <c r="D70" s="168">
        <f>D15+(10/0.017)*(D16*D50-D31*D51)</f>
        <v>-0.07092377068523265</v>
      </c>
      <c r="E70" s="168">
        <f>E15+(10/0.017)*(E16*E50-E31*E51)</f>
        <v>-0.04162342853618855</v>
      </c>
      <c r="F70" s="168">
        <f>F15+(10/0.017)*(F16*F50-F31*F51)</f>
        <v>-0.3732145625711592</v>
      </c>
    </row>
    <row r="71" spans="1:6" ht="12.75">
      <c r="A71" s="168" t="s">
        <v>167</v>
      </c>
      <c r="B71" s="168">
        <f>B16+(11/0.017)*(B17*B50-B32*B51)</f>
        <v>0.037317984562064754</v>
      </c>
      <c r="C71" s="168">
        <f>C16+(11/0.017)*(C17*C50-C32*C51)</f>
        <v>0.07349591909084613</v>
      </c>
      <c r="D71" s="168">
        <f>D16+(11/0.017)*(D17*D50-D32*D51)</f>
        <v>-0.009324551382242141</v>
      </c>
      <c r="E71" s="168">
        <f>E16+(11/0.017)*(E17*E50-E32*E51)</f>
        <v>0.12098751642903094</v>
      </c>
      <c r="F71" s="168">
        <f>F16+(11/0.017)*(F17*F50-F32*F51)</f>
        <v>-0.06115800744979029</v>
      </c>
    </row>
    <row r="72" spans="1:6" ht="12.75">
      <c r="A72" s="168" t="s">
        <v>168</v>
      </c>
      <c r="B72" s="168">
        <f>B17+(12/0.017)*(B18*B50-B33*B51)</f>
        <v>-0.08047320359537372</v>
      </c>
      <c r="C72" s="168">
        <f>C17+(12/0.017)*(C18*C50-C33*C51)</f>
        <v>-0.05144646868218006</v>
      </c>
      <c r="D72" s="168">
        <f>D17+(12/0.017)*(D18*D50-D33*D51)</f>
        <v>-0.06830820493549805</v>
      </c>
      <c r="E72" s="168">
        <f>E17+(12/0.017)*(E18*E50-E33*E51)</f>
        <v>-0.07699651075077943</v>
      </c>
      <c r="F72" s="168">
        <f>F17+(12/0.017)*(F18*F50-F33*F51)</f>
        <v>-0.08985787054508221</v>
      </c>
    </row>
    <row r="73" spans="1:6" ht="12.75">
      <c r="A73" s="168" t="s">
        <v>169</v>
      </c>
      <c r="B73" s="168">
        <f>B18+(13/0.017)*(B19*B50-B34*B51)</f>
        <v>-0.0022015247015326027</v>
      </c>
      <c r="C73" s="168">
        <f>C18+(13/0.017)*(C19*C50-C34*C51)</f>
        <v>-0.003165573517763122</v>
      </c>
      <c r="D73" s="168">
        <f>D18+(13/0.017)*(D19*D50-D34*D51)</f>
        <v>0.0012059192734934394</v>
      </c>
      <c r="E73" s="168">
        <f>E18+(13/0.017)*(E19*E50-E34*E51)</f>
        <v>-0.02263686853528961</v>
      </c>
      <c r="F73" s="168">
        <f>F18+(13/0.017)*(F19*F50-F34*F51)</f>
        <v>0.0014809935592679548</v>
      </c>
    </row>
    <row r="74" spans="1:6" ht="12.75">
      <c r="A74" s="168" t="s">
        <v>170</v>
      </c>
      <c r="B74" s="168">
        <f>B19+(14/0.017)*(B20*B50-B35*B51)</f>
        <v>-0.1864380381948473</v>
      </c>
      <c r="C74" s="168">
        <f>C19+(14/0.017)*(C20*C50-C35*C51)</f>
        <v>-0.1673833598046226</v>
      </c>
      <c r="D74" s="168">
        <f>D19+(14/0.017)*(D20*D50-D35*D51)</f>
        <v>-0.16794177943782443</v>
      </c>
      <c r="E74" s="168">
        <f>E19+(14/0.017)*(E20*E50-E35*E51)</f>
        <v>-0.17772095173240499</v>
      </c>
      <c r="F74" s="168">
        <f>F19+(14/0.017)*(F20*F50-F35*F51)</f>
        <v>-0.13716620599835194</v>
      </c>
    </row>
    <row r="75" spans="1:6" ht="12.75">
      <c r="A75" s="168" t="s">
        <v>171</v>
      </c>
      <c r="B75" s="169">
        <f>B20</f>
        <v>0.003403796</v>
      </c>
      <c r="C75" s="169">
        <f>C20</f>
        <v>0.005813939</v>
      </c>
      <c r="D75" s="169">
        <f>D20</f>
        <v>0.006584136</v>
      </c>
      <c r="E75" s="169">
        <f>E20</f>
        <v>0.0001196485</v>
      </c>
      <c r="F75" s="169">
        <f>F20</f>
        <v>0.002879499</v>
      </c>
    </row>
    <row r="78" ht="12.75">
      <c r="A78" s="168" t="s">
        <v>153</v>
      </c>
    </row>
    <row r="80" spans="2:6" ht="12.75">
      <c r="B80" s="168" t="s">
        <v>82</v>
      </c>
      <c r="C80" s="168" t="s">
        <v>83</v>
      </c>
      <c r="D80" s="168" t="s">
        <v>84</v>
      </c>
      <c r="E80" s="168" t="s">
        <v>85</v>
      </c>
      <c r="F80" s="168" t="s">
        <v>86</v>
      </c>
    </row>
    <row r="81" spans="1:6" ht="12.75">
      <c r="A81" s="168" t="s">
        <v>172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173</v>
      </c>
      <c r="B82" s="168">
        <f>B22+(2/0.017)*(B8*B51+B23*B50)</f>
        <v>69.92400629908673</v>
      </c>
      <c r="C82" s="168">
        <f>C22+(2/0.017)*(C8*C51+C23*C50)</f>
        <v>28.203551504371656</v>
      </c>
      <c r="D82" s="168">
        <f>D22+(2/0.017)*(D8*D51+D23*D50)</f>
        <v>-8.532158587058134</v>
      </c>
      <c r="E82" s="168">
        <f>E22+(2/0.017)*(E8*E51+E23*E50)</f>
        <v>-23.782655872136804</v>
      </c>
      <c r="F82" s="168">
        <f>F22+(2/0.017)*(F8*F51+F23*F50)</f>
        <v>-68.60853534283397</v>
      </c>
    </row>
    <row r="83" spans="1:6" ht="12.75">
      <c r="A83" s="168" t="s">
        <v>174</v>
      </c>
      <c r="B83" s="168">
        <f>B23+(3/0.017)*(B9*B51+B24*B50)</f>
        <v>-1.2919402954011203</v>
      </c>
      <c r="C83" s="168">
        <f>C23+(3/0.017)*(C9*C51+C24*C50)</f>
        <v>-1.6994616512515126</v>
      </c>
      <c r="D83" s="168">
        <f>D23+(3/0.017)*(D9*D51+D24*D50)</f>
        <v>-1.9616645405544728</v>
      </c>
      <c r="E83" s="168">
        <f>E23+(3/0.017)*(E9*E51+E24*E50)</f>
        <v>-1.88258704040022</v>
      </c>
      <c r="F83" s="168">
        <f>F23+(3/0.017)*(F9*F51+F24*F50)</f>
        <v>6.494190338147527</v>
      </c>
    </row>
    <row r="84" spans="1:6" ht="12.75">
      <c r="A84" s="168" t="s">
        <v>175</v>
      </c>
      <c r="B84" s="168">
        <f>B24+(4/0.017)*(B10*B51+B25*B50)</f>
        <v>2.675140089514053</v>
      </c>
      <c r="C84" s="168">
        <f>C24+(4/0.017)*(C10*C51+C25*C50)</f>
        <v>4.022570903547461</v>
      </c>
      <c r="D84" s="168">
        <f>D24+(4/0.017)*(D10*D51+D25*D50)</f>
        <v>3.0538502432938968</v>
      </c>
      <c r="E84" s="168">
        <f>E24+(4/0.017)*(E10*E51+E25*E50)</f>
        <v>4.4181741133179635</v>
      </c>
      <c r="F84" s="168">
        <f>F24+(4/0.017)*(F10*F51+F25*F50)</f>
        <v>3.4140266086225166</v>
      </c>
    </row>
    <row r="85" spans="1:6" ht="12.75">
      <c r="A85" s="168" t="s">
        <v>176</v>
      </c>
      <c r="B85" s="168">
        <f>B25+(5/0.017)*(B11*B51+B26*B50)</f>
        <v>-0.2690106756286812</v>
      </c>
      <c r="C85" s="168">
        <f>C25+(5/0.017)*(C11*C51+C26*C50)</f>
        <v>-0.0025044708588732867</v>
      </c>
      <c r="D85" s="168">
        <f>D25+(5/0.017)*(D11*D51+D26*D50)</f>
        <v>-0.4418222458946848</v>
      </c>
      <c r="E85" s="168">
        <f>E25+(5/0.017)*(E11*E51+E26*E50)</f>
        <v>-0.7958262288978561</v>
      </c>
      <c r="F85" s="168">
        <f>F25+(5/0.017)*(F11*F51+F26*F50)</f>
        <v>0.07472969119402073</v>
      </c>
    </row>
    <row r="86" spans="1:6" ht="12.75">
      <c r="A86" s="168" t="s">
        <v>177</v>
      </c>
      <c r="B86" s="168">
        <f>B26+(6/0.017)*(B12*B51+B27*B50)</f>
        <v>0.2398073084439225</v>
      </c>
      <c r="C86" s="168">
        <f>C26+(6/0.017)*(C12*C51+C27*C50)</f>
        <v>0.17072179203207116</v>
      </c>
      <c r="D86" s="168">
        <f>D26+(6/0.017)*(D12*D51+D27*D50)</f>
        <v>0.3210677853600219</v>
      </c>
      <c r="E86" s="168">
        <f>E26+(6/0.017)*(E12*E51+E27*E50)</f>
        <v>0.26522166698745386</v>
      </c>
      <c r="F86" s="168">
        <f>F26+(6/0.017)*(F12*F51+F27*F50)</f>
        <v>1.7120207261686406</v>
      </c>
    </row>
    <row r="87" spans="1:6" ht="12.75">
      <c r="A87" s="168" t="s">
        <v>178</v>
      </c>
      <c r="B87" s="168">
        <f>B27+(7/0.017)*(B13*B51+B28*B50)</f>
        <v>-0.09540698964241072</v>
      </c>
      <c r="C87" s="168">
        <f>C27+(7/0.017)*(C13*C51+C28*C50)</f>
        <v>0.21051106238984635</v>
      </c>
      <c r="D87" s="168">
        <f>D27+(7/0.017)*(D13*D51+D28*D50)</f>
        <v>0.3290653787826468</v>
      </c>
      <c r="E87" s="168">
        <f>E27+(7/0.017)*(E13*E51+E28*E50)</f>
        <v>0.3239779298439721</v>
      </c>
      <c r="F87" s="168">
        <f>F27+(7/0.017)*(F13*F51+F28*F50)</f>
        <v>0.49128058400043106</v>
      </c>
    </row>
    <row r="88" spans="1:6" ht="12.75">
      <c r="A88" s="168" t="s">
        <v>179</v>
      </c>
      <c r="B88" s="168">
        <f>B28+(8/0.017)*(B14*B51+B29*B50)</f>
        <v>0.2638481787075962</v>
      </c>
      <c r="C88" s="168">
        <f>C28+(8/0.017)*(C14*C51+C29*C50)</f>
        <v>0.2837908463340093</v>
      </c>
      <c r="D88" s="168">
        <f>D28+(8/0.017)*(D14*D51+D29*D50)</f>
        <v>0.3063911417326265</v>
      </c>
      <c r="E88" s="168">
        <f>E28+(8/0.017)*(E14*E51+E29*E50)</f>
        <v>0.4694204157342909</v>
      </c>
      <c r="F88" s="168">
        <f>F28+(8/0.017)*(F14*F51+F29*F50)</f>
        <v>0.5992261947420949</v>
      </c>
    </row>
    <row r="89" spans="1:6" ht="12.75">
      <c r="A89" s="168" t="s">
        <v>180</v>
      </c>
      <c r="B89" s="168">
        <f>B29+(9/0.017)*(B15*B51+B30*B50)</f>
        <v>-0.10481735096074818</v>
      </c>
      <c r="C89" s="168">
        <f>C29+(9/0.017)*(C15*C51+C30*C50)</f>
        <v>0.11781058682420215</v>
      </c>
      <c r="D89" s="168">
        <f>D29+(9/0.017)*(D15*D51+D30*D50)</f>
        <v>0.10929108639494452</v>
      </c>
      <c r="E89" s="168">
        <f>E29+(9/0.017)*(E15*E51+E30*E50)</f>
        <v>0.0808453952334236</v>
      </c>
      <c r="F89" s="168">
        <f>F29+(9/0.017)*(F15*F51+F30*F50)</f>
        <v>0.03374497371685209</v>
      </c>
    </row>
    <row r="90" spans="1:6" ht="12.75">
      <c r="A90" s="168" t="s">
        <v>181</v>
      </c>
      <c r="B90" s="168">
        <f>B30+(10/0.017)*(B16*B51+B31*B50)</f>
        <v>-0.028432922886382807</v>
      </c>
      <c r="C90" s="168">
        <f>C30+(10/0.017)*(C16*C51+C31*C50)</f>
        <v>0.012965623531962928</v>
      </c>
      <c r="D90" s="168">
        <f>D30+(10/0.017)*(D16*D51+D31*D50)</f>
        <v>0.07617217628799496</v>
      </c>
      <c r="E90" s="168">
        <f>E30+(10/0.017)*(E16*E51+E31*E50)</f>
        <v>0.013981239785788586</v>
      </c>
      <c r="F90" s="168">
        <f>F30+(10/0.017)*(F16*F51+F31*F50)</f>
        <v>0.28152105274233413</v>
      </c>
    </row>
    <row r="91" spans="1:6" ht="12.75">
      <c r="A91" s="168" t="s">
        <v>182</v>
      </c>
      <c r="B91" s="168">
        <f>B31+(11/0.017)*(B17*B51+B32*B50)</f>
        <v>0.09979218317209333</v>
      </c>
      <c r="C91" s="168">
        <f>C31+(11/0.017)*(C17*C51+C32*C50)</f>
        <v>0.13930107314073362</v>
      </c>
      <c r="D91" s="168">
        <f>D31+(11/0.017)*(D17*D51+D32*D50)</f>
        <v>0.19384456218282628</v>
      </c>
      <c r="E91" s="168">
        <f>E31+(11/0.017)*(E17*E51+E32*E50)</f>
        <v>0.17981848750718468</v>
      </c>
      <c r="F91" s="168">
        <f>F31+(11/0.017)*(F17*F51+F32*F50)</f>
        <v>0.15597841178777302</v>
      </c>
    </row>
    <row r="92" spans="1:6" ht="12.75">
      <c r="A92" s="168" t="s">
        <v>183</v>
      </c>
      <c r="B92" s="168">
        <f>B32+(12/0.017)*(B18*B51+B33*B50)</f>
        <v>0.01735826735466284</v>
      </c>
      <c r="C92" s="168">
        <f>C32+(12/0.017)*(C18*C51+C33*C50)</f>
        <v>0.007413567468573037</v>
      </c>
      <c r="D92" s="168">
        <f>D32+(12/0.017)*(D18*D51+D33*D50)</f>
        <v>0.008226562033548568</v>
      </c>
      <c r="E92" s="168">
        <f>E32+(12/0.017)*(E18*E51+E33*E50)</f>
        <v>0.04782664173849807</v>
      </c>
      <c r="F92" s="168">
        <f>F32+(12/0.017)*(F18*F51+F33*F50)</f>
        <v>-0.007333149698690419</v>
      </c>
    </row>
    <row r="93" spans="1:6" ht="12.75">
      <c r="A93" s="168" t="s">
        <v>184</v>
      </c>
      <c r="B93" s="168">
        <f>B33+(13/0.017)*(B19*B51+B34*B50)</f>
        <v>-0.10614039209810908</v>
      </c>
      <c r="C93" s="168">
        <f>C33+(13/0.017)*(C19*C51+C34*C50)</f>
        <v>-0.07734332219768048</v>
      </c>
      <c r="D93" s="168">
        <f>D33+(13/0.017)*(D19*D51+D34*D50)</f>
        <v>-0.06685719607478918</v>
      </c>
      <c r="E93" s="168">
        <f>E33+(13/0.017)*(E19*E51+E34*E50)</f>
        <v>-0.06892961521237012</v>
      </c>
      <c r="F93" s="168">
        <f>F33+(13/0.017)*(F19*F51+F34*F50)</f>
        <v>-0.06520464845228297</v>
      </c>
    </row>
    <row r="94" spans="1:6" ht="12.75">
      <c r="A94" s="168" t="s">
        <v>185</v>
      </c>
      <c r="B94" s="168">
        <f>B34+(14/0.017)*(B20*B51+B35*B50)</f>
        <v>-0.011653120174974874</v>
      </c>
      <c r="C94" s="168">
        <f>C34+(14/0.017)*(C20*C51+C35*C50)</f>
        <v>0.0045473536674145365</v>
      </c>
      <c r="D94" s="168">
        <f>D34+(14/0.017)*(D20*D51+D35*D50)</f>
        <v>0.013116289162183848</v>
      </c>
      <c r="E94" s="168">
        <f>E34+(14/0.017)*(E20*E51+E35*E50)</f>
        <v>0.0062408253696198375</v>
      </c>
      <c r="F94" s="168">
        <f>F34+(14/0.017)*(F20*F51+F35*F50)</f>
        <v>-0.01742226565146572</v>
      </c>
    </row>
    <row r="95" spans="1:6" ht="12.75">
      <c r="A95" s="168" t="s">
        <v>186</v>
      </c>
      <c r="B95" s="169">
        <f>B35</f>
        <v>-0.005213643</v>
      </c>
      <c r="C95" s="169">
        <f>C35</f>
        <v>-0.001834639</v>
      </c>
      <c r="D95" s="169">
        <f>D35</f>
        <v>-0.004485013</v>
      </c>
      <c r="E95" s="169">
        <f>E35</f>
        <v>-0.004242878</v>
      </c>
      <c r="F95" s="169">
        <f>F35</f>
        <v>0.0005287178</v>
      </c>
    </row>
    <row r="98" ht="12.75">
      <c r="A98" s="168" t="s">
        <v>154</v>
      </c>
    </row>
    <row r="100" spans="2:11" ht="12.75">
      <c r="B100" s="168" t="s">
        <v>82</v>
      </c>
      <c r="C100" s="168" t="s">
        <v>83</v>
      </c>
      <c r="D100" s="168" t="s">
        <v>84</v>
      </c>
      <c r="E100" s="168" t="s">
        <v>85</v>
      </c>
      <c r="F100" s="168" t="s">
        <v>86</v>
      </c>
      <c r="G100" s="168" t="s">
        <v>156</v>
      </c>
      <c r="H100" s="168" t="s">
        <v>157</v>
      </c>
      <c r="I100" s="168" t="s">
        <v>190</v>
      </c>
      <c r="K100" s="168" t="s">
        <v>187</v>
      </c>
    </row>
    <row r="101" spans="1:9" ht="12.75">
      <c r="A101" s="168" t="s">
        <v>155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158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159</v>
      </c>
      <c r="B103" s="168">
        <f>B63*10000/B62</f>
        <v>-0.41754449760177964</v>
      </c>
      <c r="C103" s="168">
        <f>C63*10000/C62</f>
        <v>0.7322167193687892</v>
      </c>
      <c r="D103" s="168">
        <f>D63*10000/D62</f>
        <v>0.5995294602423232</v>
      </c>
      <c r="E103" s="168">
        <f>E63*10000/E62</f>
        <v>0.02858958965805898</v>
      </c>
      <c r="F103" s="168">
        <f>F63*10000/F62</f>
        <v>-4.965583682942127</v>
      </c>
      <c r="G103" s="168">
        <f>AVERAGE(C103:E103)</f>
        <v>0.45344525642305716</v>
      </c>
      <c r="H103" s="168">
        <f>STDEV(C103:E103)</f>
        <v>0.3738692690906432</v>
      </c>
      <c r="I103" s="168">
        <f>(B103*B4+C103*C4+D103*D4+E103*E4+F103*F4)/SUM(B4:F4)</f>
        <v>-0.3969459756069676</v>
      </c>
      <c r="K103" s="168">
        <f>(LN(H103)+LN(H123))/2-LN(K114*K115^3)</f>
        <v>-5.373587259666991</v>
      </c>
    </row>
    <row r="104" spans="1:11" ht="12.75">
      <c r="A104" s="168" t="s">
        <v>160</v>
      </c>
      <c r="B104" s="168">
        <f>B64*10000/B62</f>
        <v>1.1237111103577087</v>
      </c>
      <c r="C104" s="168">
        <f>C64*10000/C62</f>
        <v>-0.09648887900847807</v>
      </c>
      <c r="D104" s="168">
        <f>D64*10000/D62</f>
        <v>0.416845625465913</v>
      </c>
      <c r="E104" s="168">
        <f>E64*10000/E62</f>
        <v>0.7700679477575996</v>
      </c>
      <c r="F104" s="168">
        <f>F64*10000/F62</f>
        <v>1.6906714273466132</v>
      </c>
      <c r="G104" s="168">
        <f>AVERAGE(C104:E104)</f>
        <v>0.36347489807167815</v>
      </c>
      <c r="H104" s="168">
        <f>STDEV(C104:E104)</f>
        <v>0.43573674324145056</v>
      </c>
      <c r="I104" s="168">
        <f>(B104*B4+C104*C4+D104*D4+E104*E4+F104*F4)/SUM(B4:F4)</f>
        <v>0.6507536462980533</v>
      </c>
      <c r="K104" s="168">
        <f>(LN(H104)+LN(H124))/2-LN(K114*K115^4)</f>
        <v>-3.8795947555835126</v>
      </c>
    </row>
    <row r="105" spans="1:11" ht="12.75">
      <c r="A105" s="168" t="s">
        <v>161</v>
      </c>
      <c r="B105" s="168">
        <f>B65*10000/B62</f>
        <v>-0.520221028171591</v>
      </c>
      <c r="C105" s="168">
        <f>C65*10000/C62</f>
        <v>-0.16453914057116167</v>
      </c>
      <c r="D105" s="168">
        <f>D65*10000/D62</f>
        <v>-0.2973892711353053</v>
      </c>
      <c r="E105" s="168">
        <f>E65*10000/E62</f>
        <v>0.2798521317128782</v>
      </c>
      <c r="F105" s="168">
        <f>F65*10000/F62</f>
        <v>0.47347925946371255</v>
      </c>
      <c r="G105" s="168">
        <f>AVERAGE(C105:E105)</f>
        <v>-0.06069209333119624</v>
      </c>
      <c r="H105" s="168">
        <f>STDEV(C105:E105)</f>
        <v>0.30230789967494964</v>
      </c>
      <c r="I105" s="168">
        <f>(B105*B4+C105*C4+D105*D4+E105*E4+F105*F4)/SUM(B4:F4)</f>
        <v>-0.05565071450247462</v>
      </c>
      <c r="K105" s="168">
        <f>(LN(H105)+LN(H125))/2-LN(K114*K115^5)</f>
        <v>-3.755481146306859</v>
      </c>
    </row>
    <row r="106" spans="1:11" ht="12.75">
      <c r="A106" s="168" t="s">
        <v>162</v>
      </c>
      <c r="B106" s="168">
        <f>B66*10000/B62</f>
        <v>3.3619846957052926</v>
      </c>
      <c r="C106" s="168">
        <f>C66*10000/C62</f>
        <v>3.713842621560041</v>
      </c>
      <c r="D106" s="168">
        <f>D66*10000/D62</f>
        <v>3.8459345665526494</v>
      </c>
      <c r="E106" s="168">
        <f>E66*10000/E62</f>
        <v>4.3283379213883695</v>
      </c>
      <c r="F106" s="168">
        <f>F66*10000/F62</f>
        <v>14.671228178183911</v>
      </c>
      <c r="G106" s="168">
        <f>AVERAGE(C106:E106)</f>
        <v>3.962705036500353</v>
      </c>
      <c r="H106" s="168">
        <f>STDEV(C106:E106)</f>
        <v>0.3234619380493354</v>
      </c>
      <c r="I106" s="168">
        <f>(B106*B4+C106*C4+D106*D4+E106*E4+F106*F4)/SUM(B4:F4)</f>
        <v>5.307749297046921</v>
      </c>
      <c r="K106" s="168">
        <f>(LN(H106)+LN(H126))/2-LN(K114*K115^6)</f>
        <v>-3.9574990290182503</v>
      </c>
    </row>
    <row r="107" spans="1:11" ht="12.75">
      <c r="A107" s="168" t="s">
        <v>163</v>
      </c>
      <c r="B107" s="168">
        <f>B67*10000/B62</f>
        <v>0.03808382137060835</v>
      </c>
      <c r="C107" s="168">
        <f>C67*10000/C62</f>
        <v>-0.07333333246778641</v>
      </c>
      <c r="D107" s="168">
        <f>D67*10000/D62</f>
        <v>-0.2884069212303308</v>
      </c>
      <c r="E107" s="168">
        <f>E67*10000/E62</f>
        <v>0.0914540523267179</v>
      </c>
      <c r="F107" s="168">
        <f>F67*10000/F62</f>
        <v>-0.5452205735466373</v>
      </c>
      <c r="G107" s="168">
        <f>AVERAGE(C107:E107)</f>
        <v>-0.0900954004571331</v>
      </c>
      <c r="H107" s="168">
        <f>STDEV(C107:E107)</f>
        <v>0.1904844219362487</v>
      </c>
      <c r="I107" s="168">
        <f>(B107*B4+C107*C4+D107*D4+E107*E4+F107*F4)/SUM(B4:F4)</f>
        <v>-0.13243325017052465</v>
      </c>
      <c r="K107" s="168">
        <f>(LN(H107)+LN(H127))/2-LN(K114*K115^7)</f>
        <v>-3.6937445200582184</v>
      </c>
    </row>
    <row r="108" spans="1:9" ht="12.75">
      <c r="A108" s="168" t="s">
        <v>164</v>
      </c>
      <c r="B108" s="168">
        <f>B68*10000/B62</f>
        <v>-0.17790169240604473</v>
      </c>
      <c r="C108" s="168">
        <f>C68*10000/C62</f>
        <v>-0.38332196478683794</v>
      </c>
      <c r="D108" s="168">
        <f>D68*10000/D62</f>
        <v>-0.2569904959886461</v>
      </c>
      <c r="E108" s="168">
        <f>E68*10000/E62</f>
        <v>-0.10974082124518292</v>
      </c>
      <c r="F108" s="168">
        <f>F68*10000/F62</f>
        <v>-0.2974058584589742</v>
      </c>
      <c r="G108" s="168">
        <f>AVERAGE(C108:E108)</f>
        <v>-0.25001776067355563</v>
      </c>
      <c r="H108" s="168">
        <f>STDEV(C108:E108)</f>
        <v>0.13692379195640422</v>
      </c>
      <c r="I108" s="168">
        <f>(B108*B4+C108*C4+D108*D4+E108*E4+F108*F4)/SUM(B4:F4)</f>
        <v>-0.24593632264806048</v>
      </c>
    </row>
    <row r="109" spans="1:9" ht="12.75">
      <c r="A109" s="168" t="s">
        <v>165</v>
      </c>
      <c r="B109" s="168">
        <f>B69*10000/B62</f>
        <v>0.030456390016976736</v>
      </c>
      <c r="C109" s="168">
        <f>C69*10000/C62</f>
        <v>0.01983246326482574</v>
      </c>
      <c r="D109" s="168">
        <f>D69*10000/D62</f>
        <v>-0.03529938964870877</v>
      </c>
      <c r="E109" s="168">
        <f>E69*10000/E62</f>
        <v>-0.03951251583118014</v>
      </c>
      <c r="F109" s="168">
        <f>F69*10000/F62</f>
        <v>-0.011777455174747107</v>
      </c>
      <c r="G109" s="168">
        <f>AVERAGE(C109:E109)</f>
        <v>-0.018326480738354387</v>
      </c>
      <c r="H109" s="168">
        <f>STDEV(C109:E109)</f>
        <v>0.033113688463167826</v>
      </c>
      <c r="I109" s="168">
        <f>(B109*B4+C109*C4+D109*D4+E109*E4+F109*F4)/SUM(B4:F4)</f>
        <v>-0.010403815163952437</v>
      </c>
    </row>
    <row r="110" spans="1:11" ht="12.75">
      <c r="A110" s="168" t="s">
        <v>166</v>
      </c>
      <c r="B110" s="168">
        <f>B70*10000/B62</f>
        <v>-0.37078859860457175</v>
      </c>
      <c r="C110" s="168">
        <f>C70*10000/C62</f>
        <v>-0.12344941316752506</v>
      </c>
      <c r="D110" s="168">
        <f>D70*10000/D62</f>
        <v>-0.07092110556483666</v>
      </c>
      <c r="E110" s="168">
        <f>E70*10000/E62</f>
        <v>-0.04162117007078838</v>
      </c>
      <c r="F110" s="168">
        <f>F70*10000/F62</f>
        <v>-0.3732846998171655</v>
      </c>
      <c r="G110" s="168">
        <f>AVERAGE(C110:E110)</f>
        <v>-0.07866389626771671</v>
      </c>
      <c r="H110" s="168">
        <f>STDEV(C110:E110)</f>
        <v>0.041459961987152266</v>
      </c>
      <c r="I110" s="168">
        <f>(B110*B4+C110*C4+D110*D4+E110*E4+F110*F4)/SUM(B4:F4)</f>
        <v>-0.16025656834851554</v>
      </c>
      <c r="K110" s="168">
        <f>EXP(AVERAGE(K103:K107))</f>
        <v>0.016051044684830987</v>
      </c>
    </row>
    <row r="111" spans="1:9" ht="12.75">
      <c r="A111" s="168" t="s">
        <v>167</v>
      </c>
      <c r="B111" s="168">
        <f>B71*10000/B62</f>
        <v>0.037316662003934374</v>
      </c>
      <c r="C111" s="168">
        <f>C71*10000/C62</f>
        <v>0.07349264933009453</v>
      </c>
      <c r="D111" s="168">
        <f>D71*10000/D62</f>
        <v>-0.009324200991226095</v>
      </c>
      <c r="E111" s="168">
        <f>E71*10000/E62</f>
        <v>0.12098095170984953</v>
      </c>
      <c r="F111" s="168">
        <f>F71*10000/F62</f>
        <v>-0.061169500715712734</v>
      </c>
      <c r="G111" s="168">
        <f>AVERAGE(C111:E111)</f>
        <v>0.061716466682905986</v>
      </c>
      <c r="H111" s="168">
        <f>STDEV(C111:E111)</f>
        <v>0.06594594046199975</v>
      </c>
      <c r="I111" s="168">
        <f>(B111*B4+C111*C4+D111*D4+E111*E4+F111*F4)/SUM(B4:F4)</f>
        <v>0.04176083807128607</v>
      </c>
    </row>
    <row r="112" spans="1:9" ht="12.75">
      <c r="A112" s="168" t="s">
        <v>168</v>
      </c>
      <c r="B112" s="168">
        <f>B72*10000/B62</f>
        <v>-0.08047035160615346</v>
      </c>
      <c r="C112" s="168">
        <f>C72*10000/C62</f>
        <v>-0.051444179879669844</v>
      </c>
      <c r="D112" s="168">
        <f>D72*10000/D62</f>
        <v>-0.06830563810087509</v>
      </c>
      <c r="E112" s="168">
        <f>E72*10000/E62</f>
        <v>-0.07699233296049209</v>
      </c>
      <c r="F112" s="168">
        <f>F72*10000/F62</f>
        <v>-0.0898747573019349</v>
      </c>
      <c r="G112" s="168">
        <f>AVERAGE(C112:E112)</f>
        <v>-0.06558071698034568</v>
      </c>
      <c r="H112" s="168">
        <f>STDEV(C112:E112)</f>
        <v>0.012990224316581762</v>
      </c>
      <c r="I112" s="168">
        <f>(B112*B4+C112*C4+D112*D4+E112*E4+F112*F4)/SUM(B4:F4)</f>
        <v>-0.07097994538909722</v>
      </c>
    </row>
    <row r="113" spans="1:9" ht="12.75">
      <c r="A113" s="168" t="s">
        <v>169</v>
      </c>
      <c r="B113" s="168">
        <f>B73*10000/B62</f>
        <v>-0.0022014466789805434</v>
      </c>
      <c r="C113" s="168">
        <f>C73*10000/C62</f>
        <v>-0.003165432684528124</v>
      </c>
      <c r="D113" s="168">
        <f>D73*10000/D62</f>
        <v>0.001205873958361141</v>
      </c>
      <c r="E113" s="168">
        <f>E73*10000/E62</f>
        <v>-0.02263564027067631</v>
      </c>
      <c r="F113" s="168">
        <f>F73*10000/F62</f>
        <v>0.0014812718785513301</v>
      </c>
      <c r="G113" s="168">
        <f>AVERAGE(C113:E113)</f>
        <v>-0.008198399665614432</v>
      </c>
      <c r="H113" s="168">
        <f>STDEV(C113:E113)</f>
        <v>0.012692616659218758</v>
      </c>
      <c r="I113" s="168">
        <f>(B113*B4+C113*C4+D113*D4+E113*E4+F113*F4)/SUM(B4:F4)</f>
        <v>-0.006037844782937331</v>
      </c>
    </row>
    <row r="114" spans="1:11" ht="12.75">
      <c r="A114" s="168" t="s">
        <v>170</v>
      </c>
      <c r="B114" s="168">
        <f>B74*10000/B62</f>
        <v>-0.18643143078702182</v>
      </c>
      <c r="C114" s="168">
        <f>C74*10000/C62</f>
        <v>-0.16737591308448996</v>
      </c>
      <c r="D114" s="168">
        <f>D74*10000/D62</f>
        <v>-0.16793546864727574</v>
      </c>
      <c r="E114" s="168">
        <f>E74*10000/E62</f>
        <v>-0.17771130868678167</v>
      </c>
      <c r="F114" s="168">
        <f>F74*10000/F62</f>
        <v>-0.13719198328814358</v>
      </c>
      <c r="G114" s="168">
        <f>AVERAGE(C114:E114)</f>
        <v>-0.1710075634728491</v>
      </c>
      <c r="H114" s="168">
        <f>STDEV(C114:E114)</f>
        <v>0.005812351118692279</v>
      </c>
      <c r="I114" s="168">
        <f>(B114*B4+C114*C4+D114*D4+E114*E4+F114*F4)/SUM(B4:F4)</f>
        <v>-0.16871420602990672</v>
      </c>
      <c r="J114" s="168" t="s">
        <v>188</v>
      </c>
      <c r="K114" s="168">
        <v>285</v>
      </c>
    </row>
    <row r="115" spans="1:11" ht="12.75">
      <c r="A115" s="168" t="s">
        <v>171</v>
      </c>
      <c r="B115" s="168">
        <f>B75*10000/B62</f>
        <v>0.0034036753686709827</v>
      </c>
      <c r="C115" s="168">
        <f>C75*10000/C62</f>
        <v>0.005813680343603978</v>
      </c>
      <c r="D115" s="168">
        <f>D75*10000/D62</f>
        <v>0.006583888586263053</v>
      </c>
      <c r="E115" s="168">
        <f>E75*10000/E62</f>
        <v>0.00011964200793514769</v>
      </c>
      <c r="F115" s="168">
        <f>F75*10000/F62</f>
        <v>0.0028800401367883037</v>
      </c>
      <c r="G115" s="168">
        <f>AVERAGE(C115:E115)</f>
        <v>0.00417240364593406</v>
      </c>
      <c r="H115" s="168">
        <f>STDEV(C115:E115)</f>
        <v>0.0035308586569121844</v>
      </c>
      <c r="I115" s="168">
        <f>(B115*B4+C115*C4+D115*D4+E115*E4+F115*F4)/SUM(B4:F4)</f>
        <v>0.003888555639781244</v>
      </c>
      <c r="J115" s="168" t="s">
        <v>189</v>
      </c>
      <c r="K115" s="168">
        <v>0.5536</v>
      </c>
    </row>
    <row r="118" ht="12.75">
      <c r="A118" s="168" t="s">
        <v>154</v>
      </c>
    </row>
    <row r="120" spans="2:9" ht="12.75">
      <c r="B120" s="168" t="s">
        <v>82</v>
      </c>
      <c r="C120" s="168" t="s">
        <v>83</v>
      </c>
      <c r="D120" s="168" t="s">
        <v>84</v>
      </c>
      <c r="E120" s="168" t="s">
        <v>85</v>
      </c>
      <c r="F120" s="168" t="s">
        <v>86</v>
      </c>
      <c r="G120" s="168" t="s">
        <v>156</v>
      </c>
      <c r="H120" s="168" t="s">
        <v>157</v>
      </c>
      <c r="I120" s="168" t="s">
        <v>190</v>
      </c>
    </row>
    <row r="121" spans="1:9" ht="12.75">
      <c r="A121" s="168" t="s">
        <v>172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173</v>
      </c>
      <c r="B122" s="168">
        <f>B82*10000/B62</f>
        <v>69.92152817589425</v>
      </c>
      <c r="C122" s="168">
        <f>C82*10000/C62</f>
        <v>28.202296756259035</v>
      </c>
      <c r="D122" s="168">
        <f>D82*10000/D62</f>
        <v>-8.531837971985748</v>
      </c>
      <c r="E122" s="168">
        <f>E82*10000/E62</f>
        <v>-23.78136543770359</v>
      </c>
      <c r="F122" s="168">
        <f>F82*10000/F62</f>
        <v>-68.62142876716426</v>
      </c>
      <c r="G122" s="168">
        <f>AVERAGE(C122:E122)</f>
        <v>-1.3703022178101019</v>
      </c>
      <c r="H122" s="168">
        <f>STDEV(C122:E122)</f>
        <v>26.72154523119419</v>
      </c>
      <c r="I122" s="168">
        <f>(B122*B4+C122*C4+D122*D4+E122*E4+F122*F4)/SUM(B4:F4)</f>
        <v>-0.06378961203732902</v>
      </c>
    </row>
    <row r="123" spans="1:9" ht="12.75">
      <c r="A123" s="168" t="s">
        <v>174</v>
      </c>
      <c r="B123" s="168">
        <f>B83*10000/B62</f>
        <v>-1.2918945087338685</v>
      </c>
      <c r="C123" s="168">
        <f>C83*10000/C62</f>
        <v>-1.6993860438834458</v>
      </c>
      <c r="D123" s="168">
        <f>D83*10000/D62</f>
        <v>-1.96159082659191</v>
      </c>
      <c r="E123" s="168">
        <f>E83*10000/E62</f>
        <v>-1.8824848922148574</v>
      </c>
      <c r="F123" s="168">
        <f>F83*10000/F62</f>
        <v>6.495410774515874</v>
      </c>
      <c r="G123" s="168">
        <f>AVERAGE(C123:E123)</f>
        <v>-1.8478205875634044</v>
      </c>
      <c r="H123" s="168">
        <f>STDEV(C123:E123)</f>
        <v>0.13449552978268198</v>
      </c>
      <c r="I123" s="168">
        <f>(B123*B4+C123*C4+D123*D4+E123*E4+F123*F4)/SUM(B4:F4)</f>
        <v>-0.651951184918482</v>
      </c>
    </row>
    <row r="124" spans="1:9" ht="12.75">
      <c r="A124" s="168" t="s">
        <v>175</v>
      </c>
      <c r="B124" s="168">
        <f>B84*10000/B62</f>
        <v>2.675045281921499</v>
      </c>
      <c r="C124" s="168">
        <f>C84*10000/C62</f>
        <v>4.0223919433463555</v>
      </c>
      <c r="D124" s="168">
        <f>D84*10000/D62</f>
        <v>3.053735487994072</v>
      </c>
      <c r="E124" s="168">
        <f>E84*10000/E62</f>
        <v>4.417934385507983</v>
      </c>
      <c r="F124" s="168">
        <f>F84*10000/F62</f>
        <v>3.4146681977997217</v>
      </c>
      <c r="G124" s="168">
        <f>AVERAGE(C124:E124)</f>
        <v>3.8313539389494706</v>
      </c>
      <c r="H124" s="168">
        <f>STDEV(C124:E124)</f>
        <v>0.7018769816267636</v>
      </c>
      <c r="I124" s="168">
        <f>(B124*B4+C124*C4+D124*D4+E124*E4+F124*F4)/SUM(B4:F4)</f>
        <v>3.6086031138856787</v>
      </c>
    </row>
    <row r="125" spans="1:9" ht="12.75">
      <c r="A125" s="168" t="s">
        <v>176</v>
      </c>
      <c r="B125" s="168">
        <f>B85*10000/B62</f>
        <v>-0.2690011418272075</v>
      </c>
      <c r="C125" s="168">
        <f>C85*10000/C62</f>
        <v>-0.002504359437441741</v>
      </c>
      <c r="D125" s="168">
        <f>D85*10000/D62</f>
        <v>-0.4418056434288605</v>
      </c>
      <c r="E125" s="168">
        <f>E85*10000/E62</f>
        <v>-0.7957830477841007</v>
      </c>
      <c r="F125" s="168">
        <f>F85*10000/F62</f>
        <v>0.0747437349513145</v>
      </c>
      <c r="G125" s="168">
        <f>AVERAGE(C125:E125)</f>
        <v>-0.41336435021680096</v>
      </c>
      <c r="H125" s="168">
        <f>STDEV(C125:E125)</f>
        <v>0.39740338412742493</v>
      </c>
      <c r="I125" s="168">
        <f>(B125*B4+C125*C4+D125*D4+E125*E4+F125*F4)/SUM(B4:F4)</f>
        <v>-0.32724586627175184</v>
      </c>
    </row>
    <row r="126" spans="1:9" ht="12.75">
      <c r="A126" s="168" t="s">
        <v>177</v>
      </c>
      <c r="B126" s="168">
        <f>B86*10000/B62</f>
        <v>0.2397988096166351</v>
      </c>
      <c r="C126" s="168">
        <f>C86*10000/C62</f>
        <v>0.17071419678839048</v>
      </c>
      <c r="D126" s="168">
        <f>D86*10000/D62</f>
        <v>0.3210557205149779</v>
      </c>
      <c r="E126" s="168">
        <f>E86*10000/E62</f>
        <v>0.26520727619891643</v>
      </c>
      <c r="F126" s="168">
        <f>F86*10000/F62</f>
        <v>1.7123424617890621</v>
      </c>
      <c r="G126" s="168">
        <f>AVERAGE(C126:E126)</f>
        <v>0.2523257311674283</v>
      </c>
      <c r="H126" s="168">
        <f>STDEV(C126:E126)</f>
        <v>0.07599403983804694</v>
      </c>
      <c r="I126" s="168">
        <f>(B126*B4+C126*C4+D126*D4+E126*E4+F126*F4)/SUM(B4:F4)</f>
        <v>0.4457330101730916</v>
      </c>
    </row>
    <row r="127" spans="1:9" ht="12.75">
      <c r="A127" s="168" t="s">
        <v>178</v>
      </c>
      <c r="B127" s="168">
        <f>B87*10000/B62</f>
        <v>-0.09540360839630842</v>
      </c>
      <c r="C127" s="168">
        <f>C87*10000/C62</f>
        <v>0.21050169696087975</v>
      </c>
      <c r="D127" s="168">
        <f>D87*10000/D62</f>
        <v>0.32905301341002025</v>
      </c>
      <c r="E127" s="168">
        <f>E87*10000/E62</f>
        <v>0.3239603509714308</v>
      </c>
      <c r="F127" s="168">
        <f>F87*10000/F62</f>
        <v>0.4913729090880182</v>
      </c>
      <c r="G127" s="168">
        <f>AVERAGE(C127:E127)</f>
        <v>0.28783835378077693</v>
      </c>
      <c r="H127" s="168">
        <f>STDEV(C127:E127)</f>
        <v>0.06702389625154058</v>
      </c>
      <c r="I127" s="168">
        <f>(B127*B4+C127*C4+D127*D4+E127*E4+F127*F4)/SUM(B4:F4)</f>
        <v>0.25969088208966795</v>
      </c>
    </row>
    <row r="128" spans="1:9" ht="12.75">
      <c r="A128" s="168" t="s">
        <v>179</v>
      </c>
      <c r="B128" s="168">
        <f>B88*10000/B62</f>
        <v>0.2638388278662249</v>
      </c>
      <c r="C128" s="168">
        <f>C88*10000/C62</f>
        <v>0.28377822075993003</v>
      </c>
      <c r="D128" s="168">
        <f>D88*10000/D62</f>
        <v>0.30637962839551697</v>
      </c>
      <c r="E128" s="168">
        <f>E88*10000/E62</f>
        <v>0.4693949452287522</v>
      </c>
      <c r="F128" s="168">
        <f>F88*10000/F62</f>
        <v>0.5993388057686971</v>
      </c>
      <c r="G128" s="168">
        <f>AVERAGE(C128:E128)</f>
        <v>0.353184264794733</v>
      </c>
      <c r="H128" s="168">
        <f>STDEV(C128:E128)</f>
        <v>0.10127387418273677</v>
      </c>
      <c r="I128" s="168">
        <f>(B128*B4+C128*C4+D128*D4+E128*E4+F128*F4)/SUM(B4:F4)</f>
        <v>0.3731907259329209</v>
      </c>
    </row>
    <row r="129" spans="1:9" ht="12.75">
      <c r="A129" s="168" t="s">
        <v>180</v>
      </c>
      <c r="B129" s="168">
        <f>B89*10000/B62</f>
        <v>-0.10481363620923238</v>
      </c>
      <c r="C129" s="168">
        <f>C89*10000/C62</f>
        <v>0.11780534554771106</v>
      </c>
      <c r="D129" s="168">
        <f>D89*10000/D62</f>
        <v>0.1092869795362618</v>
      </c>
      <c r="E129" s="168">
        <f>E89*10000/E62</f>
        <v>0.08084100860468303</v>
      </c>
      <c r="F129" s="168">
        <f>F89*10000/F62</f>
        <v>0.033751315322353086</v>
      </c>
      <c r="G129" s="168">
        <f>AVERAGE(C129:E129)</f>
        <v>0.1026444445628853</v>
      </c>
      <c r="H129" s="168">
        <f>STDEV(C129:E129)</f>
        <v>0.0193567302136447</v>
      </c>
      <c r="I129" s="168">
        <f>(B129*B4+C129*C4+D129*D4+E129*E4+F129*F4)/SUM(B4:F4)</f>
        <v>0.06346416265538392</v>
      </c>
    </row>
    <row r="130" spans="1:9" ht="12.75">
      <c r="A130" s="168" t="s">
        <v>181</v>
      </c>
      <c r="B130" s="168">
        <f>B90*10000/B62</f>
        <v>-0.02843191521692329</v>
      </c>
      <c r="C130" s="168">
        <f>C90*10000/C62</f>
        <v>0.012965046704195219</v>
      </c>
      <c r="D130" s="168">
        <f>D90*10000/D62</f>
        <v>0.07616931394693963</v>
      </c>
      <c r="E130" s="168">
        <f>E90*10000/E62</f>
        <v>0.013980481171051209</v>
      </c>
      <c r="F130" s="168">
        <f>F90*10000/F62</f>
        <v>0.281573958264552</v>
      </c>
      <c r="G130" s="168">
        <f>AVERAGE(C130:E130)</f>
        <v>0.034371613940728685</v>
      </c>
      <c r="H130" s="168">
        <f>STDEV(C130:E130)</f>
        <v>0.036201430512426226</v>
      </c>
      <c r="I130" s="168">
        <f>(B130*B4+C130*C4+D130*D4+E130*E4+F130*F4)/SUM(B4:F4)</f>
        <v>0.05835232731791585</v>
      </c>
    </row>
    <row r="131" spans="1:9" ht="12.75">
      <c r="A131" s="168" t="s">
        <v>182</v>
      </c>
      <c r="B131" s="168">
        <f>B91*10000/B62</f>
        <v>0.09978864651370324</v>
      </c>
      <c r="C131" s="168">
        <f>C91*10000/C62</f>
        <v>0.1392948757737608</v>
      </c>
      <c r="D131" s="168">
        <f>D91*10000/D62</f>
        <v>0.19383727803688575</v>
      </c>
      <c r="E131" s="168">
        <f>E91*10000/E62</f>
        <v>0.17980873065037042</v>
      </c>
      <c r="F131" s="168">
        <f>F91*10000/F62</f>
        <v>0.1560077244066694</v>
      </c>
      <c r="G131" s="168">
        <f>AVERAGE(C131:E131)</f>
        <v>0.17098029482033897</v>
      </c>
      <c r="H131" s="168">
        <f>STDEV(C131:E131)</f>
        <v>0.028322682968989283</v>
      </c>
      <c r="I131" s="168">
        <f>(B131*B4+C131*C4+D131*D4+E131*E4+F131*F4)/SUM(B4:F4)</f>
        <v>0.1586942341690081</v>
      </c>
    </row>
    <row r="132" spans="1:9" ht="12.75">
      <c r="A132" s="168" t="s">
        <v>183</v>
      </c>
      <c r="B132" s="168">
        <f>B92*10000/B62</f>
        <v>0.017357652173594286</v>
      </c>
      <c r="C132" s="168">
        <f>C92*10000/C62</f>
        <v>0.007413237646288509</v>
      </c>
      <c r="D132" s="168">
        <f>D92*10000/D62</f>
        <v>0.00822625290195485</v>
      </c>
      <c r="E132" s="168">
        <f>E92*10000/E62</f>
        <v>0.04782404669000324</v>
      </c>
      <c r="F132" s="168">
        <f>F92*10000/F62</f>
        <v>-0.0073345277985182354</v>
      </c>
      <c r="G132" s="168">
        <f>AVERAGE(C132:E132)</f>
        <v>0.021154512412748867</v>
      </c>
      <c r="H132" s="168">
        <f>STDEV(C132:E132)</f>
        <v>0.023100071263433816</v>
      </c>
      <c r="I132" s="168">
        <f>(B132*B4+C132*C4+D132*D4+E132*E4+F132*F4)/SUM(B4:F4)</f>
        <v>0.016796799888818263</v>
      </c>
    </row>
    <row r="133" spans="1:9" ht="12.75">
      <c r="A133" s="168" t="s">
        <v>184</v>
      </c>
      <c r="B133" s="168">
        <f>B93*10000/B62</f>
        <v>-0.1061366304577049</v>
      </c>
      <c r="C133" s="168">
        <f>C93*10000/C62</f>
        <v>-0.0773398812697698</v>
      </c>
      <c r="D133" s="168">
        <f>D93*10000/D62</f>
        <v>-0.06685468376509167</v>
      </c>
      <c r="E133" s="168">
        <f>E93*10000/E62</f>
        <v>-0.06892587512760347</v>
      </c>
      <c r="F133" s="168">
        <f>F93*10000/F62</f>
        <v>-0.065216902192967</v>
      </c>
      <c r="G133" s="168">
        <f>AVERAGE(C133:E133)</f>
        <v>-0.07104014672082165</v>
      </c>
      <c r="H133" s="168">
        <f>STDEV(C133:E133)</f>
        <v>0.0055531477519910515</v>
      </c>
      <c r="I133" s="168">
        <f>(B133*B4+C133*C4+D133*D4+E133*E4+F133*F4)/SUM(B4:F4)</f>
        <v>-0.07533144473212394</v>
      </c>
    </row>
    <row r="134" spans="1:9" ht="12.75">
      <c r="A134" s="168" t="s">
        <v>185</v>
      </c>
      <c r="B134" s="168">
        <f>B94*10000/B62</f>
        <v>-0.011652707185661209</v>
      </c>
      <c r="C134" s="168">
        <f>C94*10000/C62</f>
        <v>0.004547151360147285</v>
      </c>
      <c r="D134" s="168">
        <f>D94*10000/D62</f>
        <v>0.013115796288082146</v>
      </c>
      <c r="E134" s="168">
        <f>E94*10000/E62</f>
        <v>0.006240486745708701</v>
      </c>
      <c r="F134" s="168">
        <f>F94*10000/F62</f>
        <v>-0.017425539772720707</v>
      </c>
      <c r="G134" s="168">
        <f>AVERAGE(C134:E134)</f>
        <v>0.007967811464646044</v>
      </c>
      <c r="H134" s="168">
        <f>STDEV(C134:E134)</f>
        <v>0.004537968376789875</v>
      </c>
      <c r="I134" s="168">
        <f>(B134*B4+C134*C4+D134*D4+E134*E4+F134*F4)/SUM(B4:F4)</f>
        <v>0.0017381885871276333</v>
      </c>
    </row>
    <row r="135" spans="1:9" ht="12.75">
      <c r="A135" s="168" t="s">
        <v>186</v>
      </c>
      <c r="B135" s="168">
        <f>B95*10000/B62</f>
        <v>-0.005213458227268581</v>
      </c>
      <c r="C135" s="168">
        <f>C95*10000/C62</f>
        <v>-0.0018345573787253802</v>
      </c>
      <c r="D135" s="168">
        <f>D95*10000/D62</f>
        <v>-0.004484844465536772</v>
      </c>
      <c r="E135" s="168">
        <f>E95*10000/E62</f>
        <v>-0.004242647783665183</v>
      </c>
      <c r="F135" s="168">
        <f>F95*10000/F62</f>
        <v>0.0005288171605666162</v>
      </c>
      <c r="G135" s="168">
        <f>AVERAGE(C135:E135)</f>
        <v>-0.003520683209309112</v>
      </c>
      <c r="H135" s="168">
        <f>STDEV(C135:E135)</f>
        <v>0.0014652406101383691</v>
      </c>
      <c r="I135" s="168">
        <f>(B135*B4+C135*C4+D135*D4+E135*E4+F135*F4)/SUM(B4:F4)</f>
        <v>-0.0032237623608357075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2003-06-02T15:46:10Z</cp:lastPrinted>
  <dcterms:created xsi:type="dcterms:W3CDTF">1999-06-17T15:15:05Z</dcterms:created>
  <dcterms:modified xsi:type="dcterms:W3CDTF">2003-09-26T12:46:46Z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110564945</vt:i4>
  </property>
  <property fmtid="{D5CDD505-2E9C-101B-9397-08002B2CF9AE}" pid="3" name="_EmailSubject">
    <vt:lpwstr>correction de resultats d'ouverture quadripolaire.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