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050_pos5ap2" sheetId="2" r:id="rId2"/>
    <sheet name="HCMQAP050_pos2ap2" sheetId="3" r:id="rId3"/>
    <sheet name="HCMQAP050_pos3ap2" sheetId="4" r:id="rId4"/>
    <sheet name="HCMQAP050_pos4ap2" sheetId="5" r:id="rId5"/>
    <sheet name="HCMQAP050_pos1ap2" sheetId="6" r:id="rId6"/>
    <sheet name="Lmag_hcmqap" sheetId="7" r:id="rId7"/>
    <sheet name="Result_HCMQAP" sheetId="8" r:id="rId8"/>
  </sheets>
  <definedNames>
    <definedName name="_xlnm.Print_Area" localSheetId="5">'HCMQAP050_pos1ap2'!$A$1:$N$28</definedName>
    <definedName name="_xlnm.Print_Area" localSheetId="2">'HCMQAP050_pos2ap2'!$A$1:$N$28</definedName>
    <definedName name="_xlnm.Print_Area" localSheetId="3">'HCMQAP050_pos3ap2'!$A$1:$N$28</definedName>
    <definedName name="_xlnm.Print_Area" localSheetId="4">'HCMQAP050_pos4ap2'!$A$1:$N$28</definedName>
    <definedName name="_xlnm.Print_Area" localSheetId="1">'HCMQAP050_pos5ap2'!$A$1:$N$28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<sst xmlns="http://schemas.openxmlformats.org/spreadsheetml/2006/main" count="510" uniqueCount="193">
  <si>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</si>
  <si>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</si>
  <si>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</si>
  <si>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</si>
  <si>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</si>
  <si>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</si>
  <si>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</si>
  <si>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</si>
  <si>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</si>
  <si>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</si>
  <si>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</si>
  <si>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</si>
  <si>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</si>
  <si>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</si>
  <si>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</si>
  <si>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hcmqap050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</si>
  <si>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</si>
  <si>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</si>
  <si>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</si>
  <si>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</si>
  <si>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</si>
  <si>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</si>
  <si>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</si>
  <si>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</si>
  <si>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</si>
  <si>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</si>
  <si>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</si>
  <si>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</si>
  <si>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</si>
  <si>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</si>
  <si>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</si>
  <si>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</si>
  <si>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</si>
  <si>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</si>
  <si>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</si>
  <si>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</si>
  <si>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</si>
  <si>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</si>
  <si>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</si>
  <si>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</si>
  <si>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</si>
  <si>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</si>
  <si>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</si>
  <si>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</si>
  <si>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</si>
  <si>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</si>
  <si>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</si>
  <si>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</si>
  <si>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</si>
  <si>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</si>
  <si>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</si>
  <si>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</si>
  <si>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</si>
  <si>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</si>
  <si>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</si>
  <si>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-2.099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</si>
  <si>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</si>
  <si>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</si>
  <si>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</si>
  <si>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</si>
  <si>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</si>
  <si>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</si>
  <si>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</si>
  <si>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</si>
  <si>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</si>
  <si>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</si>
  <si>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</si>
  <si>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</si>
  <si>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HCMQAP050_pos5ap2</t>
  </si>
  <si>
    <t>24/06/2003</t>
  </si>
  <si>
    <t>±12.5</t>
  </si>
  <si>
    <t>THCMQAP050_pos5ap2.xls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</si>
  <si>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-3.759 mT)</t>
    </r>
  </si>
  <si>
    <t>HCMQAP050_pos2ap2</t>
  </si>
  <si>
    <t>THCMQAP050_pos2ap2.xls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</si>
  <si>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-3.757 mT)</t>
    </r>
  </si>
  <si>
    <t>HCMQAP050_pos3ap2</t>
  </si>
  <si>
    <t>THCMQAP050_pos3ap2.xls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</si>
  <si>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-3.756 mT)</t>
    </r>
  </si>
  <si>
    <t>HCMQAP050_pos4ap2</t>
  </si>
  <si>
    <t>THCMQAP050_pos4ap2.xls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</si>
  <si>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-2.246 mT)</t>
    </r>
  </si>
  <si>
    <t>HCMQAP050_pos1ap2</t>
  </si>
  <si>
    <t>THCMQAP050_pos1ap2.xls</t>
  </si>
  <si>
    <t>Sommaire : Valeurs intégrales calculées avec les fichiers: HCMQAP050_pos5ap2+HCMQAP050_pos2ap2+HCMQAP050_pos3ap2+HCMQAP050_pos4ap2+HCMQAP050_pos1ap2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</si>
  <si>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</si>
  <si>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</si>
  <si>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</si>
  <si>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</si>
  <si>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</si>
  <si>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</si>
  <si>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</si>
  <si>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</si>
  <si>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</si>
  <si>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</si>
  <si>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</si>
  <si>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</si>
  <si>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</si>
  <si>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</si>
  <si>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</si>
  <si>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</si>
  <si>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</si>
  <si>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</si>
  <si>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</si>
  <si>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</si>
  <si>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</si>
  <si>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</si>
  <si>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</si>
  <si>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</si>
  <si>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</si>
  <si>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</si>
  <si>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</si>
  <si>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</si>
  <si>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</si>
  <si>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</si>
  <si>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</si>
  <si>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</si>
  <si>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</si>
  <si>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</si>
  <si>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</si>
  <si>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</si>
  <si>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</si>
  <si>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</si>
  <si>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</si>
  <si>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</si>
  <si>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</si>
  <si>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</si>
  <si>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</si>
  <si>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=-3.757</t>
    </r>
  </si>
  <si>
    <t>Gradient (T/m)</t>
  </si>
  <si>
    <t xml:space="preserve"> Tue 24/06/2003       07:00:10</t>
  </si>
  <si>
    <t>LISSNER</t>
  </si>
  <si>
    <t>HCMQAP050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</si>
  <si>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</si>
  <si>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</si>
  <si>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</si>
  <si>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</si>
  <si>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</si>
  <si>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</si>
  <si>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</si>
  <si>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</si>
  <si>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</si>
  <si>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b12*</t>
  </si>
  <si>
    <t>b13*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</si>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</sst>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5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0"/>
    </font>
    <font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6" fillId="0" borderId="13" xfId="0" applyNumberFormat="1" applyFont="1" applyFill="1" applyBorder="1" applyAlignment="1">
      <alignment horizontal="left"/>
    </xf>
    <xf numFmtId="173" fontId="6" fillId="0" borderId="13" xfId="0" applyNumberFormat="1" applyFont="1" applyFill="1" applyBorder="1" applyAlignment="1">
      <alignment horizontal="center"/>
    </xf>
    <xf numFmtId="173" fontId="6" fillId="0" borderId="14" xfId="0" applyNumberFormat="1" applyFont="1" applyFill="1" applyBorder="1" applyAlignment="1">
      <alignment horizontal="center"/>
    </xf>
    <xf numFmtId="173" fontId="6" fillId="0" borderId="19" xfId="0" applyNumberFormat="1" applyFont="1" applyFill="1" applyBorder="1" applyAlignment="1">
      <alignment horizontal="center"/>
    </xf>
    <xf numFmtId="173" fontId="6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/>
    </xf>
    <xf numFmtId="173" fontId="6" fillId="3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3" fontId="3" fillId="3" borderId="10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6" fillId="0" borderId="11" xfId="0" applyNumberFormat="1" applyFont="1" applyFill="1" applyBorder="1" applyAlignment="1">
      <alignment horizontal="left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8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3" fillId="4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6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4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6" fillId="0" borderId="55" xfId="0" applyNumberFormat="1" applyFont="1" applyFill="1" applyBorder="1" applyAlignment="1">
      <alignment horizontal="center"/>
    </xf>
    <xf numFmtId="179" fontId="6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6" fillId="0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6" fillId="3" borderId="20" xfId="0" applyNumberFormat="1" applyFont="1" applyFill="1" applyBorder="1" applyAlignment="1">
      <alignment horizontal="center"/>
    </xf>
    <xf numFmtId="179" fontId="6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1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2" fillId="0" borderId="66" xfId="0" applyNumberFormat="1" applyFont="1" applyBorder="1" applyAlignment="1">
      <alignment horizontal="center"/>
    </xf>
    <xf numFmtId="179" fontId="12" fillId="0" borderId="67" xfId="0" applyNumberFormat="1" applyFont="1" applyBorder="1" applyAlignment="1">
      <alignment horizontal="center"/>
    </xf>
    <xf numFmtId="2" fontId="12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50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221338"/>
        <c:axId val="10992043"/>
      </c:lineChart>
      <c:catAx>
        <c:axId val="12213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0992043"/>
        <c:crosses val="autoZero"/>
        <c:auto val="1"/>
        <c:lblOffset val="100"/>
        <c:noMultiLvlLbl val="0"/>
      </c:catAx>
      <c:valAx>
        <c:axId val="10992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22133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104775</xdr:rowOff>
    </xdr:from>
    <xdr:to>
      <xdr:col>7</xdr:col>
      <xdr:colOff>19050</xdr:colOff>
      <xdr:row>54</xdr:row>
      <xdr:rowOff>104775</xdr:rowOff>
    </xdr:to>
    <xdr:graphicFrame>
      <xdr:nvGraphicFramePr>
        <xdr:cNvPr id="1" name="Chart 1"/>
        <xdr:cNvGraphicFramePr/>
      </xdr:nvGraphicFramePr>
      <xdr:xfrm>
        <a:off x="171450" y="5924550"/>
        <a:ext cx="5381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5</v>
      </c>
      <c r="F2" s="26"/>
      <c r="G2" s="26" t="s">
        <v>68</v>
      </c>
      <c r="H2" s="25">
        <v>1755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1755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76</v>
      </c>
      <c r="H4" s="25">
        <v>1755</v>
      </c>
      <c r="I4" s="27" t="s">
        <v>77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79</v>
      </c>
      <c r="H5" s="25">
        <v>1755</v>
      </c>
      <c r="I5" s="27" t="s">
        <v>80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1</v>
      </c>
      <c r="F6" s="26"/>
      <c r="G6" s="26" t="s">
        <v>82</v>
      </c>
      <c r="H6" s="25">
        <v>1755</v>
      </c>
      <c r="I6" s="27" t="s">
        <v>83</v>
      </c>
      <c r="J6" s="30"/>
      <c r="K6" s="28"/>
      <c r="L6" s="28"/>
      <c r="M6" s="28"/>
      <c r="N6" s="28"/>
    </row>
    <row r="7" spans="1:14" s="29" customFormat="1" ht="15" customHeight="1">
      <c r="A7" s="40" t="s">
        <v>84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7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-3.89929199E-05</v>
      </c>
      <c r="L2" s="54">
        <v>1.5444198214604914E-07</v>
      </c>
      <c r="M2" s="54">
        <v>0.00011465631999999998</v>
      </c>
      <c r="N2" s="55">
        <v>1.3115054176368208E-07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-3.1014324099999996E-05</v>
      </c>
      <c r="L3" s="54">
        <v>7.614671898833719E-08</v>
      </c>
      <c r="M3" s="54">
        <v>9.567180000000002E-06</v>
      </c>
      <c r="N3" s="55">
        <v>1.2065729401910552E-07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-0.0020988005494928714</v>
      </c>
      <c r="L4" s="54">
        <v>2.968017447020479E-05</v>
      </c>
      <c r="M4" s="54">
        <v>7.435212476645398E-08</v>
      </c>
      <c r="N4" s="55">
        <v>-7.070275499999999</v>
      </c>
    </row>
    <row r="5" spans="1:14" ht="15" customHeight="1" thickBot="1">
      <c r="A5" t="s">
        <v>18</v>
      </c>
      <c r="B5" s="58">
        <v>37796.288252314815</v>
      </c>
      <c r="D5" s="59"/>
      <c r="E5" s="60" t="s">
        <v>55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1755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-1.8468685999999999</v>
      </c>
      <c r="E8" s="77">
        <v>0.029126907236107957</v>
      </c>
      <c r="F8" s="78">
        <v>8.895615900000001</v>
      </c>
      <c r="G8" s="77">
        <v>0.021083425865541534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-2.472569</v>
      </c>
      <c r="E9" s="80">
        <v>0.007564968691279871</v>
      </c>
      <c r="F9" s="84">
        <v>-3.0320493999999996</v>
      </c>
      <c r="G9" s="80">
        <v>0.05868106942910208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5">
        <v>3.3217700999999997</v>
      </c>
      <c r="E10" s="80">
        <v>0.007324630423521013</v>
      </c>
      <c r="F10" s="84">
        <v>-8.6610022</v>
      </c>
      <c r="G10" s="80">
        <v>0.012397806079139848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5</v>
      </c>
      <c r="D11" s="86">
        <v>14.293569999999999</v>
      </c>
      <c r="E11" s="77">
        <v>0.007703802309906738</v>
      </c>
      <c r="F11" s="77">
        <v>1.7524598</v>
      </c>
      <c r="G11" s="77">
        <v>0.01153646010089609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3">
        <v>-0.51346175</v>
      </c>
      <c r="E12" s="80">
        <v>0.008044346487130228</v>
      </c>
      <c r="F12" s="80">
        <v>0.5452186400000001</v>
      </c>
      <c r="G12" s="80">
        <v>0.009661382728178403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25.393677</v>
      </c>
      <c r="D13" s="83">
        <v>0.07834349199999999</v>
      </c>
      <c r="E13" s="80">
        <v>0.004421894549088393</v>
      </c>
      <c r="F13" s="80">
        <v>-0.0294325754</v>
      </c>
      <c r="G13" s="80">
        <v>0.008555085234811086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3">
        <v>-0.0454313935</v>
      </c>
      <c r="E14" s="80">
        <v>0.011224490447719872</v>
      </c>
      <c r="F14" s="84">
        <v>0.44655233</v>
      </c>
      <c r="G14" s="80">
        <v>0.005528512735592811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-0.32501857</v>
      </c>
      <c r="E15" s="77">
        <v>0.006093717469625382</v>
      </c>
      <c r="F15" s="77">
        <v>0.17817664</v>
      </c>
      <c r="G15" s="77">
        <v>0.006660607686044719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3">
        <v>0.070906724</v>
      </c>
      <c r="E16" s="80">
        <v>0.0014437009510884155</v>
      </c>
      <c r="F16" s="80">
        <v>0.074873568</v>
      </c>
      <c r="G16" s="80">
        <v>0.005712705013507591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0.1550000011920929</v>
      </c>
      <c r="D17" s="83">
        <v>0.057717953</v>
      </c>
      <c r="E17" s="80">
        <v>0.0027795096056654266</v>
      </c>
      <c r="F17" s="80">
        <v>0.114040246</v>
      </c>
      <c r="G17" s="80">
        <v>0.003578043842050285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150.0449981689453</v>
      </c>
      <c r="D18" s="83">
        <v>-0.085066496</v>
      </c>
      <c r="E18" s="80">
        <v>0.0013745569457076822</v>
      </c>
      <c r="F18" s="80">
        <v>0.10795452000000001</v>
      </c>
      <c r="G18" s="80">
        <v>0.001985056122530576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-0.33899998664855957</v>
      </c>
      <c r="D19" s="83">
        <v>-0.12787965</v>
      </c>
      <c r="E19" s="80">
        <v>0.0020304739862895558</v>
      </c>
      <c r="F19" s="80">
        <v>-0.036571914999999997</v>
      </c>
      <c r="G19" s="80">
        <v>0.0013716703025873312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-0.32892289999999996</v>
      </c>
      <c r="D20" s="90">
        <v>0.00168874486</v>
      </c>
      <c r="E20" s="91">
        <v>0.0011235647149689682</v>
      </c>
      <c r="F20" s="91">
        <v>0.00035238861090000005</v>
      </c>
      <c r="G20" s="91">
        <v>0.0013506148973948821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0.9240428000000002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-0.4050972883157891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-2.0990104</v>
      </c>
      <c r="I25" s="103" t="s">
        <v>65</v>
      </c>
      <c r="J25" s="104"/>
      <c r="K25" s="103"/>
      <c r="L25" s="106">
        <v>14.400599247792295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9.085312645473396</v>
      </c>
      <c r="I26" s="108" t="s">
        <v>67</v>
      </c>
      <c r="J26" s="109"/>
      <c r="K26" s="108"/>
      <c r="L26" s="111">
        <v>0.3706534579449307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HCMQAP050_pos5ap2res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8.8827662E-05</v>
      </c>
      <c r="L2" s="54">
        <v>9.195795922587599E-08</v>
      </c>
      <c r="M2" s="54">
        <v>0.00017926463000000003</v>
      </c>
      <c r="N2" s="55">
        <v>1.9818114589212135E-07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-2.9720538E-05</v>
      </c>
      <c r="L3" s="54">
        <v>2.1228252934689372E-07</v>
      </c>
      <c r="M3" s="54">
        <v>1.2553230000000002E-05</v>
      </c>
      <c r="N3" s="55">
        <v>1.1791962771312335E-07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-0.003758763740674282</v>
      </c>
      <c r="L4" s="54">
        <v>3.402083428679669E-05</v>
      </c>
      <c r="M4" s="54">
        <v>6.786501654797996E-08</v>
      </c>
      <c r="N4" s="55">
        <v>-4.5254115</v>
      </c>
    </row>
    <row r="5" spans="1:14" ht="15" customHeight="1" thickBot="1">
      <c r="A5" t="s">
        <v>18</v>
      </c>
      <c r="B5" s="58">
        <v>37796.27462962963</v>
      </c>
      <c r="D5" s="59"/>
      <c r="E5" s="60" t="s">
        <v>72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1755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0.59770992</v>
      </c>
      <c r="E8" s="77">
        <v>0.005695271389532672</v>
      </c>
      <c r="F8" s="77">
        <v>2.9017209999999998</v>
      </c>
      <c r="G8" s="77">
        <v>0.01714341529571911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-0.05243970099999999</v>
      </c>
      <c r="E9" s="80">
        <v>0.01827433561446775</v>
      </c>
      <c r="F9" s="80">
        <v>0.0655561635</v>
      </c>
      <c r="G9" s="80">
        <v>0.016190836958524208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-1.0919741699999999</v>
      </c>
      <c r="E10" s="80">
        <v>0.005555612919729983</v>
      </c>
      <c r="F10" s="80">
        <v>-1.5923090000000002</v>
      </c>
      <c r="G10" s="80">
        <v>0.0077129933553531675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2</v>
      </c>
      <c r="D11" s="76">
        <v>4.368893099999999</v>
      </c>
      <c r="E11" s="77">
        <v>0.003481682343516275</v>
      </c>
      <c r="F11" s="77">
        <v>-0.34902201</v>
      </c>
      <c r="G11" s="77">
        <v>0.005283240574344306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3">
        <v>0.14663183999999999</v>
      </c>
      <c r="E12" s="80">
        <v>0.004269153653056233</v>
      </c>
      <c r="F12" s="80">
        <v>0.21642493</v>
      </c>
      <c r="G12" s="80">
        <v>0.00400634247195632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24.667359</v>
      </c>
      <c r="D13" s="83">
        <v>0.15047251</v>
      </c>
      <c r="E13" s="80">
        <v>0.0037582652707600066</v>
      </c>
      <c r="F13" s="80">
        <v>-0.15070667000000001</v>
      </c>
      <c r="G13" s="80">
        <v>0.002402687486253294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3">
        <v>-0.0008712819999999996</v>
      </c>
      <c r="E14" s="80">
        <v>0.001309098075568061</v>
      </c>
      <c r="F14" s="80">
        <v>0.124054311</v>
      </c>
      <c r="G14" s="80">
        <v>0.0044509985561446835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-0.048959812000000005</v>
      </c>
      <c r="E15" s="77">
        <v>0.004743890093265834</v>
      </c>
      <c r="F15" s="77">
        <v>-0.014592621549999999</v>
      </c>
      <c r="G15" s="77">
        <v>0.001574554245467915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3">
        <v>-0.026874109</v>
      </c>
      <c r="E16" s="80">
        <v>0.0015889627362949378</v>
      </c>
      <c r="F16" s="80">
        <v>0.017055839099999998</v>
      </c>
      <c r="G16" s="80">
        <v>0.0035303032113082958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0.4059999883174896</v>
      </c>
      <c r="D17" s="83">
        <v>0.087121157</v>
      </c>
      <c r="E17" s="80">
        <v>0.0021706386796117236</v>
      </c>
      <c r="F17" s="80">
        <v>-0.11046982400000001</v>
      </c>
      <c r="G17" s="80">
        <v>0.0015366897055401614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-4.068999767303467</v>
      </c>
      <c r="D18" s="83">
        <v>0.077446334</v>
      </c>
      <c r="E18" s="80">
        <v>0.0015351008196672466</v>
      </c>
      <c r="F18" s="116">
        <v>0.15157069</v>
      </c>
      <c r="G18" s="80">
        <v>0.0017112123203735492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0.13899999856948853</v>
      </c>
      <c r="D19" s="85">
        <v>-0.17890203</v>
      </c>
      <c r="E19" s="80">
        <v>0.0009891847504956033</v>
      </c>
      <c r="F19" s="80">
        <v>0.0074787302</v>
      </c>
      <c r="G19" s="80">
        <v>0.000838827027896608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0.39439389999999996</v>
      </c>
      <c r="D20" s="90">
        <v>-0.0039018104999999997</v>
      </c>
      <c r="E20" s="91">
        <v>0.0005804462445554278</v>
      </c>
      <c r="F20" s="91">
        <v>0.00344142386</v>
      </c>
      <c r="G20" s="91">
        <v>0.0011554039097043142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0.814334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-0.25928719852049437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-3.7589177000000005</v>
      </c>
      <c r="I25" s="103" t="s">
        <v>65</v>
      </c>
      <c r="J25" s="104"/>
      <c r="K25" s="103"/>
      <c r="L25" s="106">
        <v>4.3828122572946295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2.962641036357156</v>
      </c>
      <c r="I26" s="108" t="s">
        <v>67</v>
      </c>
      <c r="J26" s="109"/>
      <c r="K26" s="108"/>
      <c r="L26" s="111">
        <v>0.051088235385231974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HCMQAP050_pos2ap2res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1.8914262200000002E-05</v>
      </c>
      <c r="L2" s="54">
        <v>2.9057985240490805E-07</v>
      </c>
      <c r="M2" s="54">
        <v>0.00018229257</v>
      </c>
      <c r="N2" s="55">
        <v>3.895804956486158E-07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-2.82470258E-05</v>
      </c>
      <c r="L3" s="54">
        <v>1.473814586542647E-07</v>
      </c>
      <c r="M3" s="54">
        <v>1.080141E-05</v>
      </c>
      <c r="N3" s="55">
        <v>2.4344188505680597E-07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-0.0037564867119454933</v>
      </c>
      <c r="L4" s="54">
        <v>4.516366065963779E-05</v>
      </c>
      <c r="M4" s="54">
        <v>5.8611904071118354E-08</v>
      </c>
      <c r="N4" s="55">
        <v>-6.0111333</v>
      </c>
    </row>
    <row r="5" spans="1:14" ht="15" customHeight="1" thickBot="1">
      <c r="A5" t="s">
        <v>18</v>
      </c>
      <c r="B5" s="58">
        <v>37796.27920138889</v>
      </c>
      <c r="D5" s="59"/>
      <c r="E5" s="60" t="s">
        <v>75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1755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-0.77631283</v>
      </c>
      <c r="E8" s="77">
        <v>0.01032804511408807</v>
      </c>
      <c r="F8" s="77">
        <v>0.6562288799999999</v>
      </c>
      <c r="G8" s="77">
        <v>0.011086981175489459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-0.37902921</v>
      </c>
      <c r="E9" s="80">
        <v>0.01162658788112006</v>
      </c>
      <c r="F9" s="80">
        <v>-0.3477097700000001</v>
      </c>
      <c r="G9" s="80">
        <v>0.01453333946959705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-0.069559764</v>
      </c>
      <c r="E10" s="80">
        <v>0.006796526376949699</v>
      </c>
      <c r="F10" s="84">
        <v>-2.5775905000000003</v>
      </c>
      <c r="G10" s="80">
        <v>0.010228162405817365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3</v>
      </c>
      <c r="D11" s="76">
        <v>4.677787</v>
      </c>
      <c r="E11" s="77">
        <v>0.005354299030001677</v>
      </c>
      <c r="F11" s="77">
        <v>-0.28612103</v>
      </c>
      <c r="G11" s="77">
        <v>0.004894400076882222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3">
        <v>0.18376247</v>
      </c>
      <c r="E12" s="80">
        <v>0.0023608163974772264</v>
      </c>
      <c r="F12" s="80">
        <v>0.0167381412</v>
      </c>
      <c r="G12" s="80">
        <v>0.003943195049779289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24.942017</v>
      </c>
      <c r="D13" s="83">
        <v>0.111615449</v>
      </c>
      <c r="E13" s="80">
        <v>0.001687550383468155</v>
      </c>
      <c r="F13" s="80">
        <v>-0.19629465000000001</v>
      </c>
      <c r="G13" s="80">
        <v>0.001810453982843812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3">
        <v>0.010074898799999999</v>
      </c>
      <c r="E14" s="80">
        <v>0.00341916564331494</v>
      </c>
      <c r="F14" s="80">
        <v>-0.0317020269</v>
      </c>
      <c r="G14" s="80">
        <v>0.003404004696853171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-0.019486036800000002</v>
      </c>
      <c r="E15" s="77">
        <v>0.002543994461320153</v>
      </c>
      <c r="F15" s="77">
        <v>-0.003984257</v>
      </c>
      <c r="G15" s="77">
        <v>0.003566822147244687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3">
        <v>0.015785841709999998</v>
      </c>
      <c r="E16" s="80">
        <v>0.002943240603694008</v>
      </c>
      <c r="F16" s="80">
        <v>-0.047118839</v>
      </c>
      <c r="G16" s="80">
        <v>0.0010279784435210848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-0.16099999845027924</v>
      </c>
      <c r="D17" s="83">
        <v>0.11779811999999998</v>
      </c>
      <c r="E17" s="80">
        <v>0.0020013462370623934</v>
      </c>
      <c r="F17" s="80">
        <v>-0.03824751</v>
      </c>
      <c r="G17" s="80">
        <v>0.0017392728755574551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119.01899719238281</v>
      </c>
      <c r="D18" s="83">
        <v>0.016227145000000002</v>
      </c>
      <c r="E18" s="80">
        <v>0.0006102884620898242</v>
      </c>
      <c r="F18" s="84">
        <v>0.15786222</v>
      </c>
      <c r="G18" s="80">
        <v>0.0013802872656083777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-0.3959999978542328</v>
      </c>
      <c r="D19" s="85">
        <v>-0.1962208</v>
      </c>
      <c r="E19" s="80">
        <v>0.0011311714321892872</v>
      </c>
      <c r="F19" s="80">
        <v>0.005342120420000001</v>
      </c>
      <c r="G19" s="80">
        <v>0.001978352101661576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0.0756727</v>
      </c>
      <c r="D20" s="90">
        <v>-0.00131423548</v>
      </c>
      <c r="E20" s="91">
        <v>0.0010673315080712716</v>
      </c>
      <c r="F20" s="91">
        <v>-5.003433000000011E-05</v>
      </c>
      <c r="G20" s="91">
        <v>0.0012708643315589652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0.825876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-0.34441285909364366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-3.7567582</v>
      </c>
      <c r="I25" s="103" t="s">
        <v>65</v>
      </c>
      <c r="J25" s="104"/>
      <c r="K25" s="103"/>
      <c r="L25" s="106">
        <v>4.686529255342087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1.0165126427982405</v>
      </c>
      <c r="I26" s="108" t="s">
        <v>67</v>
      </c>
      <c r="J26" s="109"/>
      <c r="K26" s="108"/>
      <c r="L26" s="111">
        <v>0.01988919138660502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HCMQAP050_pos3ap2res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7.1517611E-05</v>
      </c>
      <c r="L2" s="54">
        <v>5.253247244273773E-07</v>
      </c>
      <c r="M2" s="54">
        <v>0.00020530633</v>
      </c>
      <c r="N2" s="55">
        <v>1.3663365105276513E-07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-2.8908278999999995E-05</v>
      </c>
      <c r="L3" s="54">
        <v>1.1194656035069384E-07</v>
      </c>
      <c r="M3" s="54">
        <v>1.0028630000000001E-05</v>
      </c>
      <c r="N3" s="55">
        <v>1.0483247874579245E-07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-0.0037562136320916134</v>
      </c>
      <c r="L4" s="54">
        <v>4.4337676971400364E-05</v>
      </c>
      <c r="M4" s="54">
        <v>6.926224448120987E-08</v>
      </c>
      <c r="N4" s="55">
        <v>-5.9016369</v>
      </c>
    </row>
    <row r="5" spans="1:14" ht="15" customHeight="1" thickBot="1">
      <c r="A5" t="s">
        <v>18</v>
      </c>
      <c r="B5" s="58">
        <v>37796.2837037037</v>
      </c>
      <c r="D5" s="59"/>
      <c r="E5" s="60" t="s">
        <v>78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1755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0.38110703</v>
      </c>
      <c r="E8" s="77">
        <v>0.01306314457856853</v>
      </c>
      <c r="F8" s="77">
        <v>0.9158393499999999</v>
      </c>
      <c r="G8" s="77">
        <v>0.008872593505128961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-0.8505703199999999</v>
      </c>
      <c r="E9" s="80">
        <v>0.015418398152817727</v>
      </c>
      <c r="F9" s="80">
        <v>-1.02633165</v>
      </c>
      <c r="G9" s="80">
        <v>0.012761644974917687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-1.1557417</v>
      </c>
      <c r="E10" s="80">
        <v>0.006683181754191503</v>
      </c>
      <c r="F10" s="84">
        <v>-2.8131759</v>
      </c>
      <c r="G10" s="80">
        <v>0.0037069792877285597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4</v>
      </c>
      <c r="D11" s="76">
        <v>4.6512028</v>
      </c>
      <c r="E11" s="77">
        <v>0.006644240954654227</v>
      </c>
      <c r="F11" s="77">
        <v>0.0925488171</v>
      </c>
      <c r="G11" s="77">
        <v>0.003612720776402398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3">
        <v>-0.102337169</v>
      </c>
      <c r="E12" s="80">
        <v>0.004386669859734454</v>
      </c>
      <c r="F12" s="80">
        <v>0.23153985000000002</v>
      </c>
      <c r="G12" s="80">
        <v>0.005350230050006956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25.198365</v>
      </c>
      <c r="D13" s="83">
        <v>0.09576727300000001</v>
      </c>
      <c r="E13" s="80">
        <v>0.0034746508620241523</v>
      </c>
      <c r="F13" s="80">
        <v>-0.22025141</v>
      </c>
      <c r="G13" s="80">
        <v>0.002277026467213146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3">
        <v>-0.01148686425</v>
      </c>
      <c r="E14" s="80">
        <v>0.0029117049175565565</v>
      </c>
      <c r="F14" s="80">
        <v>-0.0018306810000000007</v>
      </c>
      <c r="G14" s="80">
        <v>0.0024297253276315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-0.0185791604</v>
      </c>
      <c r="E15" s="77">
        <v>0.0011604629705122761</v>
      </c>
      <c r="F15" s="77">
        <v>0.062919589</v>
      </c>
      <c r="G15" s="77">
        <v>0.002510958955615071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3">
        <v>-0.05088751699999999</v>
      </c>
      <c r="E16" s="80">
        <v>0.0024269656655949196</v>
      </c>
      <c r="F16" s="80">
        <v>-0.024385137600000002</v>
      </c>
      <c r="G16" s="80">
        <v>0.0026933188813712764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0.31299999356269836</v>
      </c>
      <c r="D17" s="83">
        <v>0.1311529</v>
      </c>
      <c r="E17" s="80">
        <v>0.0024011602549600755</v>
      </c>
      <c r="F17" s="80">
        <v>-0.11623807400000001</v>
      </c>
      <c r="G17" s="80">
        <v>0.002450586785235054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-5.59499979019165</v>
      </c>
      <c r="D18" s="83">
        <v>0.062574075</v>
      </c>
      <c r="E18" s="80">
        <v>0.001618108162703992</v>
      </c>
      <c r="F18" s="84">
        <v>0.17440640000000002</v>
      </c>
      <c r="G18" s="80">
        <v>0.0017586265621198328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-0.16500000655651093</v>
      </c>
      <c r="D19" s="85">
        <v>-0.18824628000000002</v>
      </c>
      <c r="E19" s="80">
        <v>0.0008862174279474039</v>
      </c>
      <c r="F19" s="80">
        <v>0.0072973238</v>
      </c>
      <c r="G19" s="80">
        <v>0.0006329281700378462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0.3126782</v>
      </c>
      <c r="D20" s="90">
        <v>-0.0033141362200000005</v>
      </c>
      <c r="E20" s="91">
        <v>0.0008359081689331974</v>
      </c>
      <c r="F20" s="91">
        <v>-0.0013411925600000003</v>
      </c>
      <c r="G20" s="91">
        <v>0.0013441721273147907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0.9328618000000001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-0.33813917220261075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-3.7564753</v>
      </c>
      <c r="I25" s="103" t="s">
        <v>65</v>
      </c>
      <c r="J25" s="104"/>
      <c r="K25" s="103"/>
      <c r="L25" s="106">
        <v>4.652123468941301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0.9919699004122269</v>
      </c>
      <c r="I26" s="108" t="s">
        <v>67</v>
      </c>
      <c r="J26" s="109"/>
      <c r="K26" s="108"/>
      <c r="L26" s="111">
        <v>0.06560533424271116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HCMQAP050_pos4ap2res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-1.5225669999999998E-06</v>
      </c>
      <c r="L2" s="54">
        <v>1.740219860707249E-07</v>
      </c>
      <c r="M2" s="54">
        <v>0.00013457309000000002</v>
      </c>
      <c r="N2" s="55">
        <v>1.7447054593289257E-07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-3.2376179E-05</v>
      </c>
      <c r="L3" s="54">
        <v>1.6076791509525096E-07</v>
      </c>
      <c r="M3" s="54">
        <v>1.3868690000000001E-05</v>
      </c>
      <c r="N3" s="55">
        <v>9.393495302592706E-08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-0.0022463534319065188</v>
      </c>
      <c r="L4" s="54">
        <v>8.390017676789216E-06</v>
      </c>
      <c r="M4" s="54">
        <v>3.908630864420139E-08</v>
      </c>
      <c r="N4" s="55">
        <v>-1.8674662999999998</v>
      </c>
    </row>
    <row r="5" spans="1:14" ht="15" customHeight="1" thickBot="1">
      <c r="A5" t="s">
        <v>18</v>
      </c>
      <c r="B5" s="58">
        <v>37796.26987268519</v>
      </c>
      <c r="D5" s="59"/>
      <c r="E5" s="60" t="s">
        <v>81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1755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0.9669413599999999</v>
      </c>
      <c r="E8" s="77">
        <v>0.017217918259462367</v>
      </c>
      <c r="F8" s="77">
        <v>2.5528351</v>
      </c>
      <c r="G8" s="77">
        <v>0.020893720339879417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0.25505120000000003</v>
      </c>
      <c r="E9" s="80">
        <v>0.04408842261643046</v>
      </c>
      <c r="F9" s="80">
        <v>0.20836846000000003</v>
      </c>
      <c r="G9" s="80">
        <v>0.05045565552837295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0.50817508</v>
      </c>
      <c r="E10" s="80">
        <v>0.015008130206011966</v>
      </c>
      <c r="F10" s="80">
        <v>-1.8407711</v>
      </c>
      <c r="G10" s="80">
        <v>0.01642488427478596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1</v>
      </c>
      <c r="D11" s="76">
        <v>3.5989636000000003</v>
      </c>
      <c r="E11" s="77">
        <v>0.007937065662735408</v>
      </c>
      <c r="F11" s="77">
        <v>0.143626255</v>
      </c>
      <c r="G11" s="77">
        <v>0.016324625601730872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3">
        <v>0.09818446407</v>
      </c>
      <c r="E12" s="80">
        <v>0.008503644508956649</v>
      </c>
      <c r="F12" s="80">
        <v>0.14264026200000002</v>
      </c>
      <c r="G12" s="80">
        <v>0.004309342976855465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24.438477</v>
      </c>
      <c r="D13" s="83">
        <v>0.33219348</v>
      </c>
      <c r="E13" s="80">
        <v>0.007454006152372731</v>
      </c>
      <c r="F13" s="80">
        <v>0.08912641600000001</v>
      </c>
      <c r="G13" s="80">
        <v>0.006496174144438493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3">
        <v>0.090710797</v>
      </c>
      <c r="E14" s="80">
        <v>0.004474379550119372</v>
      </c>
      <c r="F14" s="84">
        <v>0.45163854</v>
      </c>
      <c r="G14" s="80">
        <v>0.0026838153564272943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-0.39345659</v>
      </c>
      <c r="E15" s="77">
        <v>0.006216910831222687</v>
      </c>
      <c r="F15" s="77">
        <v>0.063958167</v>
      </c>
      <c r="G15" s="77">
        <v>0.0022952094324169333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12.5059</v>
      </c>
      <c r="D16" s="83">
        <v>0.040382133</v>
      </c>
      <c r="E16" s="80">
        <v>0.003738302702467494</v>
      </c>
      <c r="F16" s="80">
        <v>-0.064935357</v>
      </c>
      <c r="G16" s="80">
        <v>0.003996843366831557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-0.164000004529953</v>
      </c>
      <c r="D17" s="85">
        <v>0.18292754</v>
      </c>
      <c r="E17" s="80">
        <v>0.0024845354023244237</v>
      </c>
      <c r="F17" s="80">
        <v>0.0214769818</v>
      </c>
      <c r="G17" s="80">
        <v>0.003926573598751583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163.7779998779297</v>
      </c>
      <c r="D18" s="83">
        <v>0.0039000872</v>
      </c>
      <c r="E18" s="80">
        <v>0.0011758010687231315</v>
      </c>
      <c r="F18" s="84">
        <v>0.19657359000000002</v>
      </c>
      <c r="G18" s="80">
        <v>0.0026365039124549112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-0.3779999911785126</v>
      </c>
      <c r="D19" s="85">
        <v>-0.18546056000000002</v>
      </c>
      <c r="E19" s="80">
        <v>0.0009187623078883349</v>
      </c>
      <c r="F19" s="80">
        <v>0.0020400432</v>
      </c>
      <c r="G19" s="80">
        <v>0.0022737693146748553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-0.015288200000000002</v>
      </c>
      <c r="D20" s="90">
        <v>0.00042660859999999997</v>
      </c>
      <c r="E20" s="91">
        <v>0.0012550160919183226</v>
      </c>
      <c r="F20" s="91">
        <v>-0.00221853266</v>
      </c>
      <c r="G20" s="91">
        <v>0.0012513061117495022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1.0183554999999997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-0.1069980277502793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-2.2463691000000003</v>
      </c>
      <c r="I25" s="103" t="s">
        <v>65</v>
      </c>
      <c r="J25" s="104"/>
      <c r="K25" s="103"/>
      <c r="L25" s="106">
        <v>3.6018283544958507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2.7298246539788336</v>
      </c>
      <c r="I26" s="108" t="s">
        <v>67</v>
      </c>
      <c r="J26" s="109"/>
      <c r="K26" s="108"/>
      <c r="L26" s="111">
        <v>0.3986210422700086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HCMQAP050_pos1ap2res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41" t="s">
        <v>121</v>
      </c>
      <c r="B1" s="133" t="s">
        <v>82</v>
      </c>
      <c r="C1" s="123" t="s">
        <v>73</v>
      </c>
      <c r="D1" s="123" t="s">
        <v>76</v>
      </c>
      <c r="E1" s="123" t="s">
        <v>79</v>
      </c>
      <c r="F1" s="130" t="s">
        <v>68</v>
      </c>
      <c r="G1" s="165" t="s">
        <v>122</v>
      </c>
    </row>
    <row r="2" spans="1:7" ht="13.5" thickBot="1">
      <c r="A2" s="142" t="s">
        <v>91</v>
      </c>
      <c r="B2" s="134">
        <v>-2.2463691000000003</v>
      </c>
      <c r="C2" s="125">
        <v>-3.7589177000000005</v>
      </c>
      <c r="D2" s="125">
        <v>-3.7567582</v>
      </c>
      <c r="E2" s="125">
        <v>-3.7564753</v>
      </c>
      <c r="F2" s="131">
        <v>-2.0990104</v>
      </c>
      <c r="G2" s="166">
        <v>3.1169524070782515</v>
      </c>
    </row>
    <row r="3" spans="1:7" ht="14.25" thickBot="1" thickTop="1">
      <c r="A3" s="150" t="s">
        <v>90</v>
      </c>
      <c r="B3" s="151" t="s">
        <v>85</v>
      </c>
      <c r="C3" s="152" t="s">
        <v>86</v>
      </c>
      <c r="D3" s="152" t="s">
        <v>87</v>
      </c>
      <c r="E3" s="152" t="s">
        <v>88</v>
      </c>
      <c r="F3" s="153" t="s">
        <v>89</v>
      </c>
      <c r="G3" s="160" t="s">
        <v>123</v>
      </c>
    </row>
    <row r="4" spans="1:7" ht="12.75">
      <c r="A4" s="147" t="s">
        <v>92</v>
      </c>
      <c r="B4" s="148">
        <v>0.9669413599999999</v>
      </c>
      <c r="C4" s="149">
        <v>0.59770992</v>
      </c>
      <c r="D4" s="149">
        <v>-0.77631283</v>
      </c>
      <c r="E4" s="149">
        <v>0.38110703</v>
      </c>
      <c r="F4" s="154">
        <v>-1.8468685999999999</v>
      </c>
      <c r="G4" s="161">
        <v>-0.06035187454315212</v>
      </c>
    </row>
    <row r="5" spans="1:7" ht="12.75">
      <c r="A5" s="142" t="s">
        <v>94</v>
      </c>
      <c r="B5" s="136">
        <v>0.25505120000000003</v>
      </c>
      <c r="C5" s="119">
        <v>-0.05243970099999999</v>
      </c>
      <c r="D5" s="119">
        <v>-0.37902921</v>
      </c>
      <c r="E5" s="119">
        <v>-0.8505703199999999</v>
      </c>
      <c r="F5" s="155">
        <v>-2.472569</v>
      </c>
      <c r="G5" s="162">
        <v>-0.6040130865304721</v>
      </c>
    </row>
    <row r="6" spans="1:7" ht="12.75">
      <c r="A6" s="142" t="s">
        <v>96</v>
      </c>
      <c r="B6" s="136">
        <v>0.50817508</v>
      </c>
      <c r="C6" s="119">
        <v>-1.0919741699999999</v>
      </c>
      <c r="D6" s="119">
        <v>-0.069559764</v>
      </c>
      <c r="E6" s="119">
        <v>-1.1557417</v>
      </c>
      <c r="F6" s="156">
        <v>3.3217700999999997</v>
      </c>
      <c r="G6" s="162">
        <v>-0.03800194964059304</v>
      </c>
    </row>
    <row r="7" spans="1:7" ht="12.75">
      <c r="A7" s="142" t="s">
        <v>98</v>
      </c>
      <c r="B7" s="135">
        <v>3.5989636000000003</v>
      </c>
      <c r="C7" s="118">
        <v>4.368893099999999</v>
      </c>
      <c r="D7" s="118">
        <v>4.677787</v>
      </c>
      <c r="E7" s="118">
        <v>4.6512028</v>
      </c>
      <c r="F7" s="157">
        <v>14.293569999999999</v>
      </c>
      <c r="G7" s="162">
        <v>5.734242316090653</v>
      </c>
    </row>
    <row r="8" spans="1:7" ht="12.75">
      <c r="A8" s="142" t="s">
        <v>100</v>
      </c>
      <c r="B8" s="136">
        <v>0.09818446407</v>
      </c>
      <c r="C8" s="119">
        <v>0.14663183999999999</v>
      </c>
      <c r="D8" s="119">
        <v>0.18376247</v>
      </c>
      <c r="E8" s="119">
        <v>-0.102337169</v>
      </c>
      <c r="F8" s="155">
        <v>-0.51346175</v>
      </c>
      <c r="G8" s="162">
        <v>-6.522791813386248E-06</v>
      </c>
    </row>
    <row r="9" spans="1:7" ht="12.75">
      <c r="A9" s="142" t="s">
        <v>102</v>
      </c>
      <c r="B9" s="136">
        <v>0.33219348</v>
      </c>
      <c r="C9" s="119">
        <v>0.15047251</v>
      </c>
      <c r="D9" s="119">
        <v>0.111615449</v>
      </c>
      <c r="E9" s="119">
        <v>0.09576727300000001</v>
      </c>
      <c r="F9" s="155">
        <v>0.07834349199999999</v>
      </c>
      <c r="G9" s="162">
        <v>0.14441120344501712</v>
      </c>
    </row>
    <row r="10" spans="1:7" ht="12.75">
      <c r="A10" s="142" t="s">
        <v>104</v>
      </c>
      <c r="B10" s="136">
        <v>0.090710797</v>
      </c>
      <c r="C10" s="119">
        <v>-0.0008712819999999996</v>
      </c>
      <c r="D10" s="119">
        <v>0.010074898799999999</v>
      </c>
      <c r="E10" s="119">
        <v>-0.01148686425</v>
      </c>
      <c r="F10" s="155">
        <v>-0.0454313935</v>
      </c>
      <c r="G10" s="162">
        <v>0.006392350071972712</v>
      </c>
    </row>
    <row r="11" spans="1:7" ht="12.75">
      <c r="A11" s="142" t="s">
        <v>106</v>
      </c>
      <c r="B11" s="135">
        <v>-0.39345659</v>
      </c>
      <c r="C11" s="118">
        <v>-0.048959812000000005</v>
      </c>
      <c r="D11" s="118">
        <v>-0.019486036800000002</v>
      </c>
      <c r="E11" s="118">
        <v>-0.0185791604</v>
      </c>
      <c r="F11" s="158">
        <v>-0.32501857</v>
      </c>
      <c r="G11" s="162">
        <v>-0.12121624798068807</v>
      </c>
    </row>
    <row r="12" spans="1:7" ht="12.75">
      <c r="A12" s="142" t="s">
        <v>108</v>
      </c>
      <c r="B12" s="136">
        <v>0.040382133</v>
      </c>
      <c r="C12" s="119">
        <v>-0.026874109</v>
      </c>
      <c r="D12" s="119">
        <v>0.015785841709999998</v>
      </c>
      <c r="E12" s="119">
        <v>-0.05088751699999999</v>
      </c>
      <c r="F12" s="155">
        <v>0.070906724</v>
      </c>
      <c r="G12" s="162">
        <v>0.00042743328665299714</v>
      </c>
    </row>
    <row r="13" spans="1:7" ht="12.75">
      <c r="A13" s="142" t="s">
        <v>110</v>
      </c>
      <c r="B13" s="137">
        <v>0.18292754</v>
      </c>
      <c r="C13" s="119">
        <v>0.087121157</v>
      </c>
      <c r="D13" s="119">
        <v>0.11779811999999998</v>
      </c>
      <c r="E13" s="119">
        <v>0.1311529</v>
      </c>
      <c r="F13" s="155">
        <v>0.057717953</v>
      </c>
      <c r="G13" s="163">
        <v>0.11491997891372532</v>
      </c>
    </row>
    <row r="14" spans="1:7" ht="12.75">
      <c r="A14" s="142" t="s">
        <v>112</v>
      </c>
      <c r="B14" s="136">
        <v>0.0039000872</v>
      </c>
      <c r="C14" s="119">
        <v>0.077446334</v>
      </c>
      <c r="D14" s="119">
        <v>0.016227145000000002</v>
      </c>
      <c r="E14" s="119">
        <v>0.062574075</v>
      </c>
      <c r="F14" s="155">
        <v>-0.085066496</v>
      </c>
      <c r="G14" s="162">
        <v>0.026722495794404003</v>
      </c>
    </row>
    <row r="15" spans="1:7" ht="12.75">
      <c r="A15" s="142" t="s">
        <v>114</v>
      </c>
      <c r="B15" s="137">
        <v>-0.18546056000000002</v>
      </c>
      <c r="C15" s="120">
        <v>-0.17890203</v>
      </c>
      <c r="D15" s="120">
        <v>-0.1962208</v>
      </c>
      <c r="E15" s="120">
        <v>-0.18824628000000002</v>
      </c>
      <c r="F15" s="155">
        <v>-0.12787965</v>
      </c>
      <c r="G15" s="162">
        <v>-0.17940148465540912</v>
      </c>
    </row>
    <row r="16" spans="1:7" ht="12.75">
      <c r="A16" s="142" t="s">
        <v>116</v>
      </c>
      <c r="B16" s="136">
        <v>0.00042660859999999997</v>
      </c>
      <c r="C16" s="119">
        <v>-0.0039018104999999997</v>
      </c>
      <c r="D16" s="119">
        <v>-0.00131423548</v>
      </c>
      <c r="E16" s="119">
        <v>-0.0033141362200000005</v>
      </c>
      <c r="F16" s="155">
        <v>0.00168874486</v>
      </c>
      <c r="G16" s="162">
        <v>-0.0017640629268659833</v>
      </c>
    </row>
    <row r="17" spans="1:7" ht="12.75">
      <c r="A17" s="142" t="s">
        <v>93</v>
      </c>
      <c r="B17" s="135">
        <v>2.5528351</v>
      </c>
      <c r="C17" s="118">
        <v>2.9017209999999998</v>
      </c>
      <c r="D17" s="118">
        <v>0.6562288799999999</v>
      </c>
      <c r="E17" s="118">
        <v>0.9158393499999999</v>
      </c>
      <c r="F17" s="157">
        <v>8.895615900000001</v>
      </c>
      <c r="G17" s="162">
        <v>2.6393129949129754</v>
      </c>
    </row>
    <row r="18" spans="1:7" ht="12.75">
      <c r="A18" s="142" t="s">
        <v>95</v>
      </c>
      <c r="B18" s="136">
        <v>0.20836846000000003</v>
      </c>
      <c r="C18" s="119">
        <v>0.0655561635</v>
      </c>
      <c r="D18" s="119">
        <v>-0.3477097700000001</v>
      </c>
      <c r="E18" s="119">
        <v>-1.02633165</v>
      </c>
      <c r="F18" s="156">
        <v>-3.0320493999999996</v>
      </c>
      <c r="G18" s="162">
        <v>-0.6922644661829791</v>
      </c>
    </row>
    <row r="19" spans="1:7" ht="12.75">
      <c r="A19" s="142" t="s">
        <v>97</v>
      </c>
      <c r="B19" s="136">
        <v>-1.8407711</v>
      </c>
      <c r="C19" s="119">
        <v>-1.5923090000000002</v>
      </c>
      <c r="D19" s="120">
        <v>-2.5775905000000003</v>
      </c>
      <c r="E19" s="120">
        <v>-2.8131759</v>
      </c>
      <c r="F19" s="156">
        <v>-8.6610022</v>
      </c>
      <c r="G19" s="163">
        <v>-3.1087471161767954</v>
      </c>
    </row>
    <row r="20" spans="1:7" ht="12.75">
      <c r="A20" s="142" t="s">
        <v>99</v>
      </c>
      <c r="B20" s="135">
        <v>0.143626255</v>
      </c>
      <c r="C20" s="118">
        <v>-0.34902201</v>
      </c>
      <c r="D20" s="118">
        <v>-0.28612103</v>
      </c>
      <c r="E20" s="118">
        <v>0.0925488171</v>
      </c>
      <c r="F20" s="158">
        <v>1.7524598</v>
      </c>
      <c r="G20" s="162">
        <v>0.12562125046563763</v>
      </c>
    </row>
    <row r="21" spans="1:7" ht="12.75">
      <c r="A21" s="142" t="s">
        <v>101</v>
      </c>
      <c r="B21" s="136">
        <v>0.14264026200000002</v>
      </c>
      <c r="C21" s="119">
        <v>0.21642493</v>
      </c>
      <c r="D21" s="119">
        <v>0.0167381412</v>
      </c>
      <c r="E21" s="119">
        <v>0.23153985000000002</v>
      </c>
      <c r="F21" s="155">
        <v>0.5452186400000001</v>
      </c>
      <c r="G21" s="162">
        <v>0.20560360732323607</v>
      </c>
    </row>
    <row r="22" spans="1:7" ht="12.75">
      <c r="A22" s="142" t="s">
        <v>103</v>
      </c>
      <c r="B22" s="136">
        <v>0.08912641600000001</v>
      </c>
      <c r="C22" s="119">
        <v>-0.15070667000000001</v>
      </c>
      <c r="D22" s="119">
        <v>-0.19629465000000001</v>
      </c>
      <c r="E22" s="119">
        <v>-0.22025141</v>
      </c>
      <c r="F22" s="155">
        <v>-0.0294325754</v>
      </c>
      <c r="G22" s="162">
        <v>-0.12760422758747006</v>
      </c>
    </row>
    <row r="23" spans="1:7" ht="12.75">
      <c r="A23" s="142" t="s">
        <v>105</v>
      </c>
      <c r="B23" s="137">
        <v>0.45163854</v>
      </c>
      <c r="C23" s="119">
        <v>0.124054311</v>
      </c>
      <c r="D23" s="119">
        <v>-0.0317020269</v>
      </c>
      <c r="E23" s="119">
        <v>-0.0018306810000000007</v>
      </c>
      <c r="F23" s="156">
        <v>0.44655233</v>
      </c>
      <c r="G23" s="162">
        <v>0.14677102785184062</v>
      </c>
    </row>
    <row r="24" spans="1:7" ht="12.75">
      <c r="A24" s="142" t="s">
        <v>107</v>
      </c>
      <c r="B24" s="135">
        <v>0.063958167</v>
      </c>
      <c r="C24" s="118">
        <v>-0.014592621549999999</v>
      </c>
      <c r="D24" s="118">
        <v>-0.003984257</v>
      </c>
      <c r="E24" s="118">
        <v>0.062919589</v>
      </c>
      <c r="F24" s="158">
        <v>0.17817664</v>
      </c>
      <c r="G24" s="162">
        <v>0.04380998583942553</v>
      </c>
    </row>
    <row r="25" spans="1:7" ht="12.75">
      <c r="A25" s="142" t="s">
        <v>109</v>
      </c>
      <c r="B25" s="136">
        <v>-0.064935357</v>
      </c>
      <c r="C25" s="119">
        <v>0.017055839099999998</v>
      </c>
      <c r="D25" s="119">
        <v>-0.047118839</v>
      </c>
      <c r="E25" s="119">
        <v>-0.024385137600000002</v>
      </c>
      <c r="F25" s="155">
        <v>0.074873568</v>
      </c>
      <c r="G25" s="162">
        <v>-0.012371554866420113</v>
      </c>
    </row>
    <row r="26" spans="1:7" ht="12.75">
      <c r="A26" s="142" t="s">
        <v>111</v>
      </c>
      <c r="B26" s="136">
        <v>0.0214769818</v>
      </c>
      <c r="C26" s="119">
        <v>-0.11046982400000001</v>
      </c>
      <c r="D26" s="119">
        <v>-0.03824751</v>
      </c>
      <c r="E26" s="119">
        <v>-0.11623807400000001</v>
      </c>
      <c r="F26" s="155">
        <v>0.114040246</v>
      </c>
      <c r="G26" s="162">
        <v>-0.04533124988976639</v>
      </c>
    </row>
    <row r="27" spans="1:7" ht="12.75">
      <c r="A27" s="142" t="s">
        <v>113</v>
      </c>
      <c r="B27" s="137">
        <v>0.19657359000000002</v>
      </c>
      <c r="C27" s="121">
        <v>0.15157069</v>
      </c>
      <c r="D27" s="120">
        <v>0.15786222</v>
      </c>
      <c r="E27" s="120">
        <v>0.17440640000000002</v>
      </c>
      <c r="F27" s="155">
        <v>0.10795452000000001</v>
      </c>
      <c r="G27" s="163">
        <v>0.15918776271836713</v>
      </c>
    </row>
    <row r="28" spans="1:7" ht="12.75">
      <c r="A28" s="142" t="s">
        <v>115</v>
      </c>
      <c r="B28" s="136">
        <v>0.0020400432</v>
      </c>
      <c r="C28" s="119">
        <v>0.0074787302</v>
      </c>
      <c r="D28" s="119">
        <v>0.005342120420000001</v>
      </c>
      <c r="E28" s="119">
        <v>0.0072973238</v>
      </c>
      <c r="F28" s="155">
        <v>-0.036571914999999997</v>
      </c>
      <c r="G28" s="162">
        <v>0.0002184124216613989</v>
      </c>
    </row>
    <row r="29" spans="1:7" ht="13.5" thickBot="1">
      <c r="A29" s="143" t="s">
        <v>117</v>
      </c>
      <c r="B29" s="138">
        <v>-0.00221853266</v>
      </c>
      <c r="C29" s="122">
        <v>0.00344142386</v>
      </c>
      <c r="D29" s="122">
        <v>-5.003433000000011E-05</v>
      </c>
      <c r="E29" s="122">
        <v>-0.0013411925600000003</v>
      </c>
      <c r="F29" s="159">
        <v>0.00035238861090000005</v>
      </c>
      <c r="G29" s="164">
        <v>0.0002219255827183611</v>
      </c>
    </row>
    <row r="30" spans="1:7" ht="13.5" thickTop="1">
      <c r="A30" s="144" t="s">
        <v>118</v>
      </c>
      <c r="B30" s="139">
        <v>-0.1069980277502793</v>
      </c>
      <c r="C30" s="128">
        <v>-0.25928719852049437</v>
      </c>
      <c r="D30" s="128">
        <v>-0.34441285909364366</v>
      </c>
      <c r="E30" s="128">
        <v>-0.33813917220261075</v>
      </c>
      <c r="F30" s="124">
        <v>-0.4050972883157891</v>
      </c>
      <c r="G30" s="165" t="s">
        <v>129</v>
      </c>
    </row>
    <row r="31" spans="1:7" ht="13.5" thickBot="1">
      <c r="A31" s="145" t="s">
        <v>119</v>
      </c>
      <c r="B31" s="134">
        <v>24.438477</v>
      </c>
      <c r="C31" s="125">
        <v>24.667359</v>
      </c>
      <c r="D31" s="125">
        <v>24.942017</v>
      </c>
      <c r="E31" s="125">
        <v>25.198365</v>
      </c>
      <c r="F31" s="126">
        <v>25.393677</v>
      </c>
      <c r="G31" s="167">
        <v>-209.88</v>
      </c>
    </row>
    <row r="32" spans="1:7" ht="15.75" thickBot="1" thickTop="1">
      <c r="A32" s="146" t="s">
        <v>120</v>
      </c>
      <c r="B32" s="140">
        <v>-0.2709999978542328</v>
      </c>
      <c r="C32" s="129">
        <v>0.2724999934434891</v>
      </c>
      <c r="D32" s="129">
        <v>-0.278499998152256</v>
      </c>
      <c r="E32" s="129">
        <v>0.07399999350309372</v>
      </c>
      <c r="F32" s="127">
        <v>-0.09199999272823334</v>
      </c>
      <c r="G32" s="132" t="s">
        <v>128</v>
      </c>
    </row>
    <row r="33" spans="1:7" ht="15" thickTop="1">
      <c r="A33" t="s">
        <v>124</v>
      </c>
      <c r="G33" s="32" t="s">
        <v>125</v>
      </c>
    </row>
    <row r="34" ht="14.25">
      <c r="A34" t="s">
        <v>126</v>
      </c>
    </row>
    <row r="35" spans="1:2" ht="12.75">
      <c r="A35" t="s">
        <v>127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8" bestFit="1" customWidth="1"/>
    <col min="2" max="2" width="15.66015625" style="168" bestFit="1" customWidth="1"/>
    <col min="3" max="3" width="14.83203125" style="168" bestFit="1" customWidth="1"/>
    <col min="4" max="4" width="16" style="168" bestFit="1" customWidth="1"/>
    <col min="5" max="5" width="21.33203125" style="168" bestFit="1" customWidth="1"/>
    <col min="6" max="7" width="14.83203125" style="168" bestFit="1" customWidth="1"/>
    <col min="8" max="8" width="14.16015625" style="168" bestFit="1" customWidth="1"/>
    <col min="9" max="9" width="14.83203125" style="168" bestFit="1" customWidth="1"/>
    <col min="10" max="10" width="6.33203125" style="168" bestFit="1" customWidth="1"/>
    <col min="11" max="11" width="15" style="168" bestFit="1" customWidth="1"/>
    <col min="12" max="16384" width="10.66015625" style="168" customWidth="1"/>
  </cols>
  <sheetData>
    <row r="1" spans="1:5" ht="12.75">
      <c r="A1" s="168" t="s">
        <v>130</v>
      </c>
      <c r="B1" s="168" t="s">
        <v>131</v>
      </c>
      <c r="C1" s="168" t="s">
        <v>132</v>
      </c>
      <c r="D1" s="168" t="s">
        <v>133</v>
      </c>
      <c r="E1" s="168" t="s">
        <v>134</v>
      </c>
    </row>
    <row r="3" spans="1:7" ht="12.75">
      <c r="A3" s="168" t="s">
        <v>135</v>
      </c>
      <c r="B3" s="168" t="s">
        <v>85</v>
      </c>
      <c r="C3" s="168" t="s">
        <v>86</v>
      </c>
      <c r="D3" s="168" t="s">
        <v>87</v>
      </c>
      <c r="E3" s="168" t="s">
        <v>88</v>
      </c>
      <c r="F3" s="168" t="s">
        <v>89</v>
      </c>
      <c r="G3" s="168" t="s">
        <v>136</v>
      </c>
    </row>
    <row r="4" spans="1:7" ht="12.75">
      <c r="A4" s="168" t="s">
        <v>137</v>
      </c>
      <c r="B4" s="168">
        <v>0.002245</v>
      </c>
      <c r="C4" s="168">
        <v>0.003757</v>
      </c>
      <c r="D4" s="168">
        <v>0.003755</v>
      </c>
      <c r="E4" s="168">
        <v>0.003755</v>
      </c>
      <c r="F4" s="168">
        <v>0.002098</v>
      </c>
      <c r="G4" s="168">
        <v>0.011706</v>
      </c>
    </row>
    <row r="5" spans="1:7" ht="12.75">
      <c r="A5" s="168" t="s">
        <v>138</v>
      </c>
      <c r="B5" s="168">
        <v>3.254557</v>
      </c>
      <c r="C5" s="168">
        <v>0.770735</v>
      </c>
      <c r="D5" s="168">
        <v>-1.08968</v>
      </c>
      <c r="E5" s="168">
        <v>-0.594403</v>
      </c>
      <c r="F5" s="168">
        <v>-1.913274</v>
      </c>
      <c r="G5" s="168">
        <v>-5.117801</v>
      </c>
    </row>
    <row r="6" spans="1:7" ht="12.75">
      <c r="A6" s="168" t="s">
        <v>139</v>
      </c>
      <c r="B6" s="169">
        <v>-72.89787</v>
      </c>
      <c r="C6" s="169">
        <v>-319.1215</v>
      </c>
      <c r="D6" s="169">
        <v>-135.2508</v>
      </c>
      <c r="E6" s="169">
        <v>-274.255</v>
      </c>
      <c r="F6" s="169">
        <v>100.4301</v>
      </c>
      <c r="G6" s="169">
        <v>1046.037</v>
      </c>
    </row>
    <row r="7" spans="1:7" ht="12.75">
      <c r="A7" s="168" t="s">
        <v>140</v>
      </c>
      <c r="B7" s="169">
        <v>10000</v>
      </c>
      <c r="C7" s="169">
        <v>10000</v>
      </c>
      <c r="D7" s="169">
        <v>10000</v>
      </c>
      <c r="E7" s="169">
        <v>10000</v>
      </c>
      <c r="F7" s="169">
        <v>10000</v>
      </c>
      <c r="G7" s="169">
        <v>10000</v>
      </c>
    </row>
    <row r="8" spans="1:7" ht="12.75">
      <c r="A8" s="168" t="s">
        <v>92</v>
      </c>
      <c r="B8" s="169">
        <v>0.9290621</v>
      </c>
      <c r="C8" s="169">
        <v>0.582459</v>
      </c>
      <c r="D8" s="169">
        <v>-0.7767771</v>
      </c>
      <c r="E8" s="169">
        <v>0.3602784</v>
      </c>
      <c r="F8" s="169">
        <v>-1.562953</v>
      </c>
      <c r="G8" s="169">
        <v>2.664559</v>
      </c>
    </row>
    <row r="9" spans="1:7" ht="12.75">
      <c r="A9" s="168" t="s">
        <v>94</v>
      </c>
      <c r="B9" s="169">
        <v>0.2926206</v>
      </c>
      <c r="C9" s="169">
        <v>-0.1357545</v>
      </c>
      <c r="D9" s="169">
        <v>-0.4161679</v>
      </c>
      <c r="E9" s="169">
        <v>-0.8672608</v>
      </c>
      <c r="F9" s="169">
        <v>-2.697061</v>
      </c>
      <c r="G9" s="169">
        <v>0.6617818</v>
      </c>
    </row>
    <row r="10" spans="1:7" ht="12.75">
      <c r="A10" s="168" t="s">
        <v>141</v>
      </c>
      <c r="B10" s="169">
        <v>0.3580971</v>
      </c>
      <c r="C10" s="169">
        <v>-0.7685077</v>
      </c>
      <c r="D10" s="169">
        <v>-0.1837941</v>
      </c>
      <c r="E10" s="169">
        <v>-0.9317767</v>
      </c>
      <c r="F10" s="169">
        <v>1.232903</v>
      </c>
      <c r="G10" s="169">
        <v>3.130928</v>
      </c>
    </row>
    <row r="11" spans="1:7" ht="12.75">
      <c r="A11" s="168" t="s">
        <v>98</v>
      </c>
      <c r="B11" s="169">
        <v>3.576129</v>
      </c>
      <c r="C11" s="169">
        <v>4.387862</v>
      </c>
      <c r="D11" s="169">
        <v>4.669989</v>
      </c>
      <c r="E11" s="169">
        <v>4.640836</v>
      </c>
      <c r="F11" s="169">
        <v>14.38862</v>
      </c>
      <c r="G11" s="169">
        <v>5.744012</v>
      </c>
    </row>
    <row r="12" spans="1:7" ht="12.75">
      <c r="A12" s="168" t="s">
        <v>100</v>
      </c>
      <c r="B12" s="169">
        <v>0.07086444</v>
      </c>
      <c r="C12" s="169">
        <v>0.1600438</v>
      </c>
      <c r="D12" s="169">
        <v>0.1782977</v>
      </c>
      <c r="E12" s="169">
        <v>-0.08790647</v>
      </c>
      <c r="F12" s="169">
        <v>-0.5186635</v>
      </c>
      <c r="G12" s="169">
        <v>0.20465</v>
      </c>
    </row>
    <row r="13" spans="1:7" ht="12.75">
      <c r="A13" s="168" t="s">
        <v>102</v>
      </c>
      <c r="B13" s="169">
        <v>0.2930579</v>
      </c>
      <c r="C13" s="169">
        <v>0.1530321</v>
      </c>
      <c r="D13" s="169">
        <v>0.106767</v>
      </c>
      <c r="E13" s="169">
        <v>0.09230683</v>
      </c>
      <c r="F13" s="169">
        <v>0.07059012</v>
      </c>
      <c r="G13" s="169">
        <v>-0.1363666</v>
      </c>
    </row>
    <row r="14" spans="1:7" ht="12.75">
      <c r="A14" s="168" t="s">
        <v>104</v>
      </c>
      <c r="B14" s="169">
        <v>0.1086609</v>
      </c>
      <c r="C14" s="169">
        <v>-0.008587524</v>
      </c>
      <c r="D14" s="169">
        <v>0.01197529</v>
      </c>
      <c r="E14" s="169">
        <v>-0.01387503</v>
      </c>
      <c r="F14" s="169">
        <v>0.04226303</v>
      </c>
      <c r="G14" s="169">
        <v>-0.1364687</v>
      </c>
    </row>
    <row r="15" spans="1:7" ht="12.75">
      <c r="A15" s="168" t="s">
        <v>106</v>
      </c>
      <c r="B15" s="169">
        <v>-0.3951175</v>
      </c>
      <c r="C15" s="169">
        <v>-0.0525031</v>
      </c>
      <c r="D15" s="169">
        <v>-0.02244273</v>
      </c>
      <c r="E15" s="169">
        <v>-0.0228926</v>
      </c>
      <c r="F15" s="169">
        <v>-0.3421189</v>
      </c>
      <c r="G15" s="169">
        <v>-0.1263606</v>
      </c>
    </row>
    <row r="16" spans="1:7" ht="12.75">
      <c r="A16" s="168" t="s">
        <v>108</v>
      </c>
      <c r="B16" s="169">
        <v>0.02147818</v>
      </c>
      <c r="C16" s="169">
        <v>-0.01676036</v>
      </c>
      <c r="D16" s="169">
        <v>0.007575491</v>
      </c>
      <c r="E16" s="169">
        <v>-0.03455339</v>
      </c>
      <c r="F16" s="169">
        <v>0.04805624</v>
      </c>
      <c r="G16" s="169">
        <v>-0.02320966</v>
      </c>
    </row>
    <row r="17" spans="1:7" ht="12.75">
      <c r="A17" s="168" t="s">
        <v>142</v>
      </c>
      <c r="B17" s="169">
        <v>0.1659247</v>
      </c>
      <c r="C17" s="169">
        <v>0.1093793</v>
      </c>
      <c r="D17" s="169">
        <v>0.1236543</v>
      </c>
      <c r="E17" s="169">
        <v>0.1323618</v>
      </c>
      <c r="F17" s="169">
        <v>0.08185344</v>
      </c>
      <c r="G17" s="169">
        <v>-0.1227789</v>
      </c>
    </row>
    <row r="18" spans="1:7" ht="12.75">
      <c r="A18" s="168" t="s">
        <v>143</v>
      </c>
      <c r="B18" s="169">
        <v>0.002541778</v>
      </c>
      <c r="C18" s="169">
        <v>0.06536791</v>
      </c>
      <c r="D18" s="169">
        <v>0.02160473</v>
      </c>
      <c r="E18" s="169">
        <v>0.05619501</v>
      </c>
      <c r="F18" s="169">
        <v>-0.06762384</v>
      </c>
      <c r="G18" s="169">
        <v>-0.1603531</v>
      </c>
    </row>
    <row r="19" spans="1:7" ht="12.75">
      <c r="A19" s="168" t="s">
        <v>114</v>
      </c>
      <c r="B19" s="169">
        <v>-0.1854332</v>
      </c>
      <c r="C19" s="169">
        <v>-0.1789592</v>
      </c>
      <c r="D19" s="169">
        <v>-0.1961575</v>
      </c>
      <c r="E19" s="169">
        <v>-0.1882111</v>
      </c>
      <c r="F19" s="169">
        <v>-0.1288177</v>
      </c>
      <c r="G19" s="169">
        <v>-0.1795131</v>
      </c>
    </row>
    <row r="20" spans="1:7" ht="12.75">
      <c r="A20" s="168" t="s">
        <v>116</v>
      </c>
      <c r="B20" s="169">
        <v>0.0004967419</v>
      </c>
      <c r="C20" s="169">
        <v>-0.003980143</v>
      </c>
      <c r="D20" s="169">
        <v>-0.001307534</v>
      </c>
      <c r="E20" s="169">
        <v>-0.003331556</v>
      </c>
      <c r="F20" s="169">
        <v>0.001701416</v>
      </c>
      <c r="G20" s="169">
        <v>0.0002187601</v>
      </c>
    </row>
    <row r="21" spans="1:7" ht="12.75">
      <c r="A21" s="168" t="s">
        <v>144</v>
      </c>
      <c r="B21" s="169">
        <v>-1122.621</v>
      </c>
      <c r="C21" s="169">
        <v>-1001.303</v>
      </c>
      <c r="D21" s="169">
        <v>-1008.332</v>
      </c>
      <c r="E21" s="169">
        <v>-1070.479</v>
      </c>
      <c r="F21" s="169">
        <v>-1067.915</v>
      </c>
      <c r="G21" s="169">
        <v>-172.285</v>
      </c>
    </row>
    <row r="22" spans="1:7" ht="12.75">
      <c r="A22" s="168" t="s">
        <v>145</v>
      </c>
      <c r="B22" s="169">
        <v>65.09207</v>
      </c>
      <c r="C22" s="169">
        <v>15.41471</v>
      </c>
      <c r="D22" s="169">
        <v>-21.79363</v>
      </c>
      <c r="E22" s="169">
        <v>-11.88806</v>
      </c>
      <c r="F22" s="169">
        <v>-38.26567</v>
      </c>
      <c r="G22" s="169">
        <v>0</v>
      </c>
    </row>
    <row r="23" spans="1:7" ht="12.75">
      <c r="A23" s="168" t="s">
        <v>93</v>
      </c>
      <c r="B23" s="169">
        <v>2.565177</v>
      </c>
      <c r="C23" s="169">
        <v>2.90555</v>
      </c>
      <c r="D23" s="169">
        <v>0.6676053</v>
      </c>
      <c r="E23" s="169">
        <v>0.8768795</v>
      </c>
      <c r="F23" s="169">
        <v>9.112221</v>
      </c>
      <c r="G23" s="169">
        <v>0.03651616</v>
      </c>
    </row>
    <row r="24" spans="1:7" ht="12.75">
      <c r="A24" s="168" t="s">
        <v>95</v>
      </c>
      <c r="B24" s="169">
        <v>0.3021222</v>
      </c>
      <c r="C24" s="169">
        <v>-0.01245473</v>
      </c>
      <c r="D24" s="169">
        <v>-0.2972003</v>
      </c>
      <c r="E24" s="169">
        <v>-1.144</v>
      </c>
      <c r="F24" s="169">
        <v>-2.006779</v>
      </c>
      <c r="G24" s="169">
        <v>0.5759464</v>
      </c>
    </row>
    <row r="25" spans="1:7" ht="12.75">
      <c r="A25" s="168" t="s">
        <v>97</v>
      </c>
      <c r="B25" s="169">
        <v>-1.695334</v>
      </c>
      <c r="C25" s="169">
        <v>-1.71348</v>
      </c>
      <c r="D25" s="169">
        <v>-2.654009</v>
      </c>
      <c r="E25" s="169">
        <v>-2.744125</v>
      </c>
      <c r="F25" s="169">
        <v>-8.751023</v>
      </c>
      <c r="G25" s="169">
        <v>-0.2359412</v>
      </c>
    </row>
    <row r="26" spans="1:7" ht="12.75">
      <c r="A26" s="168" t="s">
        <v>99</v>
      </c>
      <c r="B26" s="169">
        <v>0.2102383</v>
      </c>
      <c r="C26" s="169">
        <v>-0.3160401</v>
      </c>
      <c r="D26" s="169">
        <v>-0.3218066</v>
      </c>
      <c r="E26" s="169">
        <v>0.08753535</v>
      </c>
      <c r="F26" s="169">
        <v>1.488694</v>
      </c>
      <c r="G26" s="169">
        <v>0.09821041</v>
      </c>
    </row>
    <row r="27" spans="1:7" ht="12.75">
      <c r="A27" s="168" t="s">
        <v>101</v>
      </c>
      <c r="B27" s="169">
        <v>0.1572075</v>
      </c>
      <c r="C27" s="169">
        <v>0.1995287</v>
      </c>
      <c r="D27" s="169">
        <v>0.01977828</v>
      </c>
      <c r="E27" s="169">
        <v>0.219348</v>
      </c>
      <c r="F27" s="169">
        <v>0.569139</v>
      </c>
      <c r="G27" s="169">
        <v>-0.0007321081</v>
      </c>
    </row>
    <row r="28" spans="1:7" ht="12.75">
      <c r="A28" s="168" t="s">
        <v>103</v>
      </c>
      <c r="B28" s="169">
        <v>0.06433257</v>
      </c>
      <c r="C28" s="169">
        <v>-0.135651</v>
      </c>
      <c r="D28" s="169">
        <v>-0.1985169</v>
      </c>
      <c r="E28" s="169">
        <v>-0.2218572</v>
      </c>
      <c r="F28" s="169">
        <v>-0.1297058</v>
      </c>
      <c r="G28" s="169">
        <v>0.1419348</v>
      </c>
    </row>
    <row r="29" spans="1:7" ht="12.75">
      <c r="A29" s="168" t="s">
        <v>105</v>
      </c>
      <c r="B29" s="169">
        <v>0.4200543</v>
      </c>
      <c r="C29" s="169">
        <v>0.1229228</v>
      </c>
      <c r="D29" s="169">
        <v>-0.03195336</v>
      </c>
      <c r="E29" s="169">
        <v>0.003141553</v>
      </c>
      <c r="F29" s="169">
        <v>0.3972464</v>
      </c>
      <c r="G29" s="169">
        <v>0.01877546</v>
      </c>
    </row>
    <row r="30" spans="1:7" ht="12.75">
      <c r="A30" s="168" t="s">
        <v>107</v>
      </c>
      <c r="B30" s="169">
        <v>0.05877127</v>
      </c>
      <c r="C30" s="169">
        <v>-0.01221058</v>
      </c>
      <c r="D30" s="169">
        <v>-0.001586341</v>
      </c>
      <c r="E30" s="169">
        <v>0.0597324</v>
      </c>
      <c r="F30" s="169">
        <v>0.1691861</v>
      </c>
      <c r="G30" s="169">
        <v>0.0422293</v>
      </c>
    </row>
    <row r="31" spans="1:7" ht="12.75">
      <c r="A31" s="168" t="s">
        <v>109</v>
      </c>
      <c r="B31" s="169">
        <v>-0.05287611</v>
      </c>
      <c r="C31" s="169">
        <v>-0.005183138</v>
      </c>
      <c r="D31" s="169">
        <v>-0.05159425</v>
      </c>
      <c r="E31" s="169">
        <v>-0.03301945</v>
      </c>
      <c r="F31" s="169">
        <v>0.04460983</v>
      </c>
      <c r="G31" s="169">
        <v>0.0009720321</v>
      </c>
    </row>
    <row r="32" spans="1:7" ht="12.75">
      <c r="A32" s="168" t="s">
        <v>111</v>
      </c>
      <c r="B32" s="169">
        <v>0.007007642</v>
      </c>
      <c r="C32" s="169">
        <v>-0.08599782</v>
      </c>
      <c r="D32" s="169">
        <v>-0.04787352</v>
      </c>
      <c r="E32" s="169">
        <v>-0.09461596</v>
      </c>
      <c r="F32" s="169">
        <v>0.0738604</v>
      </c>
      <c r="G32" s="169">
        <v>0.04402362</v>
      </c>
    </row>
    <row r="33" spans="1:7" ht="12.75">
      <c r="A33" s="168" t="s">
        <v>113</v>
      </c>
      <c r="B33" s="169">
        <v>0.1916522</v>
      </c>
      <c r="C33" s="169">
        <v>0.1560125</v>
      </c>
      <c r="D33" s="169">
        <v>0.1605995</v>
      </c>
      <c r="E33" s="169">
        <v>0.1723498</v>
      </c>
      <c r="F33" s="169">
        <v>0.1127015</v>
      </c>
      <c r="G33" s="169">
        <v>0.02570478</v>
      </c>
    </row>
    <row r="34" spans="1:7" ht="12.75">
      <c r="A34" s="168" t="s">
        <v>115</v>
      </c>
      <c r="B34" s="169">
        <v>-0.006351564</v>
      </c>
      <c r="C34" s="169">
        <v>0.005592591</v>
      </c>
      <c r="D34" s="169">
        <v>0.008343141</v>
      </c>
      <c r="E34" s="169">
        <v>0.00884781</v>
      </c>
      <c r="F34" s="169">
        <v>-0.03315116</v>
      </c>
      <c r="G34" s="169">
        <v>9.000711E-05</v>
      </c>
    </row>
    <row r="35" spans="1:7" ht="12.75">
      <c r="A35" s="168" t="s">
        <v>117</v>
      </c>
      <c r="B35" s="169">
        <v>-0.002197903</v>
      </c>
      <c r="C35" s="169">
        <v>0.003392941</v>
      </c>
      <c r="D35" s="169">
        <v>-2.814994E-05</v>
      </c>
      <c r="E35" s="169">
        <v>-0.00131227</v>
      </c>
      <c r="F35" s="169">
        <v>0.000304213</v>
      </c>
      <c r="G35" s="169">
        <v>0.001773707</v>
      </c>
    </row>
    <row r="36" spans="1:6" ht="12.75">
      <c r="A36" s="168" t="s">
        <v>146</v>
      </c>
      <c r="B36" s="169">
        <v>25.39368</v>
      </c>
      <c r="C36" s="169">
        <v>25.38757</v>
      </c>
      <c r="D36" s="169">
        <v>25.38757</v>
      </c>
      <c r="E36" s="169">
        <v>25.38147</v>
      </c>
      <c r="F36" s="169">
        <v>25.38147</v>
      </c>
    </row>
    <row r="37" spans="1:6" ht="12.75">
      <c r="A37" s="168" t="s">
        <v>147</v>
      </c>
      <c r="B37" s="169">
        <v>-0.2049764</v>
      </c>
      <c r="C37" s="169">
        <v>-0.1235962</v>
      </c>
      <c r="D37" s="169">
        <v>-0.08341472</v>
      </c>
      <c r="E37" s="169">
        <v>-0.04475912</v>
      </c>
      <c r="F37" s="169">
        <v>-0.01169841</v>
      </c>
    </row>
    <row r="38" spans="1:7" ht="12.75">
      <c r="A38" s="168" t="s">
        <v>148</v>
      </c>
      <c r="B38" s="169">
        <v>0.0001363431</v>
      </c>
      <c r="C38" s="169">
        <v>0.0005451291</v>
      </c>
      <c r="D38" s="169">
        <v>0.0002261895</v>
      </c>
      <c r="E38" s="169">
        <v>0.0004640695</v>
      </c>
      <c r="F38" s="169">
        <v>-0.0001776755</v>
      </c>
      <c r="G38" s="169">
        <v>0.0001418922</v>
      </c>
    </row>
    <row r="39" spans="1:7" ht="12.75">
      <c r="A39" s="168" t="s">
        <v>149</v>
      </c>
      <c r="B39" s="169">
        <v>0.001907568</v>
      </c>
      <c r="C39" s="169">
        <v>0.001701375</v>
      </c>
      <c r="D39" s="169">
        <v>0.001714657</v>
      </c>
      <c r="E39" s="169">
        <v>0.001820366</v>
      </c>
      <c r="F39" s="169">
        <v>0.001814775</v>
      </c>
      <c r="G39" s="169">
        <v>0.0008898584</v>
      </c>
    </row>
    <row r="40" spans="2:5" ht="12.75">
      <c r="B40" s="168" t="s">
        <v>150</v>
      </c>
      <c r="C40" s="168">
        <v>0.003756</v>
      </c>
      <c r="D40" s="168" t="s">
        <v>151</v>
      </c>
      <c r="E40" s="168">
        <v>3.116952</v>
      </c>
    </row>
    <row r="42" ht="12.75">
      <c r="A42" s="168" t="s">
        <v>152</v>
      </c>
    </row>
    <row r="50" spans="1:7" ht="12.75">
      <c r="A50" s="168" t="s">
        <v>153</v>
      </c>
      <c r="B50" s="168">
        <f>-0.017/(B7*B7+B22*B22)*(B21*B22+B6*B7)</f>
        <v>0.0001363431353735565</v>
      </c>
      <c r="C50" s="168">
        <f>-0.017/(C7*C7+C22*C22)*(C21*C22+C6*C7)</f>
        <v>0.0005451291699130875</v>
      </c>
      <c r="D50" s="168">
        <f>-0.017/(D7*D7+D22*D22)*(D21*D22+D6*D7)</f>
        <v>0.00022618949921585562</v>
      </c>
      <c r="E50" s="168">
        <f>-0.017/(E7*E7+E22*E22)*(E21*E22+E6*E7)</f>
        <v>0.0004640694379906369</v>
      </c>
      <c r="F50" s="168">
        <f>-0.017/(F7*F7+F22*F22)*(F21*F22+F6*F7)</f>
        <v>-0.0001776755304718799</v>
      </c>
      <c r="G50" s="168">
        <f>(B50*B$4+C50*C$4+D50*D$4+E50*E$4+F50*F$4)/SUM(B$4:F$4)</f>
        <v>0.00029297243283520053</v>
      </c>
    </row>
    <row r="51" spans="1:7" ht="12.75">
      <c r="A51" s="168" t="s">
        <v>154</v>
      </c>
      <c r="B51" s="168">
        <f>-0.017/(B7*B7+B22*B22)*(B21*B7-B6*B22)</f>
        <v>0.001907568214308825</v>
      </c>
      <c r="C51" s="168">
        <f>-0.017/(C7*C7+C22*C22)*(C21*C7-C6*C22)</f>
        <v>0.001701374799193325</v>
      </c>
      <c r="D51" s="168">
        <f>-0.017/(D7*D7+D22*D22)*(D21*D7-D6*D22)</f>
        <v>0.00171465734902558</v>
      </c>
      <c r="E51" s="168">
        <f>-0.017/(E7*E7+E22*E22)*(E21*E7-E6*E22)</f>
        <v>0.0018203659885323</v>
      </c>
      <c r="F51" s="168">
        <f>-0.017/(F7*F7+F22*F22)*(F21*F7-F6*F22)</f>
        <v>0.0018147756126783887</v>
      </c>
      <c r="G51" s="168">
        <f>(B51*B$4+C51*C$4+D51*D$4+E51*E$4+F51*F$4)/SUM(B$4:F$4)</f>
        <v>0.0017780888936336791</v>
      </c>
    </row>
    <row r="58" ht="12.75">
      <c r="A58" s="168" t="s">
        <v>156</v>
      </c>
    </row>
    <row r="60" spans="2:6" ht="12.75">
      <c r="B60" s="168" t="s">
        <v>85</v>
      </c>
      <c r="C60" s="168" t="s">
        <v>86</v>
      </c>
      <c r="D60" s="168" t="s">
        <v>87</v>
      </c>
      <c r="E60" s="168" t="s">
        <v>88</v>
      </c>
      <c r="F60" s="168" t="s">
        <v>89</v>
      </c>
    </row>
    <row r="61" spans="1:6" ht="12.75">
      <c r="A61" s="168" t="s">
        <v>158</v>
      </c>
      <c r="B61" s="168">
        <f>B6+(1/0.017)*(B7*B50-B22*B51)</f>
        <v>0</v>
      </c>
      <c r="C61" s="168">
        <f>C6+(1/0.017)*(C7*C50-C22*C51)</f>
        <v>0</v>
      </c>
      <c r="D61" s="168">
        <f>D6+(1/0.017)*(D7*D50-D22*D51)</f>
        <v>0</v>
      </c>
      <c r="E61" s="168">
        <f>E6+(1/0.017)*(E7*E50-E22*E51)</f>
        <v>0</v>
      </c>
      <c r="F61" s="168">
        <f>F6+(1/0.017)*(F7*F50-F22*F51)</f>
        <v>0</v>
      </c>
    </row>
    <row r="62" spans="1:6" ht="12.75">
      <c r="A62" s="168" t="s">
        <v>161</v>
      </c>
      <c r="B62" s="168">
        <f>B7+(2/0.017)*(B8*B50-B23*B51)</f>
        <v>9999.43922601534</v>
      </c>
      <c r="C62" s="168">
        <f>C7+(2/0.017)*(C8*C50-C23*C51)</f>
        <v>9999.455774805103</v>
      </c>
      <c r="D62" s="168">
        <f>D7+(2/0.017)*(D8*D50-D23*D51)</f>
        <v>9999.84465727563</v>
      </c>
      <c r="E62" s="168">
        <f>E7+(2/0.017)*(E8*E50-E23*E51)</f>
        <v>9999.831876773736</v>
      </c>
      <c r="F62" s="168">
        <f>F7+(2/0.017)*(F8*F50-F23*F51)</f>
        <v>9998.087183771206</v>
      </c>
    </row>
    <row r="63" spans="1:6" ht="12.75">
      <c r="A63" s="168" t="s">
        <v>162</v>
      </c>
      <c r="B63" s="168">
        <f>B8+(3/0.017)*(B9*B50-B24*B51)</f>
        <v>0.8343994125626772</v>
      </c>
      <c r="C63" s="168">
        <f>C8+(3/0.017)*(C9*C50-C24*C51)</f>
        <v>0.573138957503963</v>
      </c>
      <c r="D63" s="168">
        <f>D8+(3/0.017)*(D9*D50-D24*D51)</f>
        <v>-0.703459946534666</v>
      </c>
      <c r="E63" s="168">
        <f>E8+(3/0.017)*(E9*E50-E24*E51)</f>
        <v>0.6567541868529956</v>
      </c>
      <c r="F63" s="168">
        <f>F8+(3/0.017)*(F9*F50-F24*F51)</f>
        <v>-0.8357079412132101</v>
      </c>
    </row>
    <row r="64" spans="1:6" ht="12.75">
      <c r="A64" s="168" t="s">
        <v>163</v>
      </c>
      <c r="B64" s="168">
        <f>B9+(4/0.017)*(B10*B50-B25*B51)</f>
        <v>1.0650416193927565</v>
      </c>
      <c r="C64" s="168">
        <f>C9+(4/0.017)*(C10*C50-C25*C51)</f>
        <v>0.45161861208210874</v>
      </c>
      <c r="D64" s="168">
        <f>D9+(4/0.017)*(D10*D50-D25*D51)</f>
        <v>0.644807097833459</v>
      </c>
      <c r="E64" s="168">
        <f>E9+(4/0.017)*(E10*E50-E25*E51)</f>
        <v>0.20636337147751227</v>
      </c>
      <c r="F64" s="168">
        <f>F9+(4/0.017)*(F10*F50-F25*F51)</f>
        <v>0.9881358074923057</v>
      </c>
    </row>
    <row r="65" spans="1:6" ht="12.75">
      <c r="A65" s="168" t="s">
        <v>164</v>
      </c>
      <c r="B65" s="168">
        <f>B10+(5/0.017)*(B11*B50-B26*B51)</f>
        <v>0.3835490828970524</v>
      </c>
      <c r="C65" s="168">
        <f>C10+(5/0.017)*(C11*C50-C26*C51)</f>
        <v>0.09315530924344662</v>
      </c>
      <c r="D65" s="168">
        <f>D10+(5/0.017)*(D11*D50-D26*D51)</f>
        <v>0.2891737014436735</v>
      </c>
      <c r="E65" s="168">
        <f>E10+(5/0.017)*(E11*E50-E26*E51)</f>
        <v>-0.3452108822375164</v>
      </c>
      <c r="F65" s="168">
        <f>F10+(5/0.017)*(F11*F50-F26*F51)</f>
        <v>-0.31361207564674753</v>
      </c>
    </row>
    <row r="66" spans="1:6" ht="12.75">
      <c r="A66" s="168" t="s">
        <v>165</v>
      </c>
      <c r="B66" s="168">
        <f>B11+(6/0.017)*(B12*B50-B27*B51)</f>
        <v>3.4736976529006363</v>
      </c>
      <c r="C66" s="168">
        <f>C11+(6/0.017)*(C12*C50-C27*C51)</f>
        <v>4.2988401559816225</v>
      </c>
      <c r="D66" s="168">
        <f>D11+(6/0.017)*(D12*D50-D27*D51)</f>
        <v>4.67225350387809</v>
      </c>
      <c r="E66" s="168">
        <f>E11+(6/0.017)*(E12*E50-E27*E51)</f>
        <v>4.485510701771333</v>
      </c>
      <c r="F66" s="168">
        <f>F11+(6/0.017)*(F12*F50-F27*F51)</f>
        <v>14.056606200614613</v>
      </c>
    </row>
    <row r="67" spans="1:6" ht="12.75">
      <c r="A67" s="168" t="s">
        <v>166</v>
      </c>
      <c r="B67" s="168">
        <f>B12+(7/0.017)*(B13*B50-B28*B51)</f>
        <v>0.036785832399196985</v>
      </c>
      <c r="C67" s="168">
        <f>C12+(7/0.017)*(C13*C50-C28*C51)</f>
        <v>0.28942663421758896</v>
      </c>
      <c r="D67" s="168">
        <f>D12+(7/0.017)*(D13*D50-D28*D51)</f>
        <v>0.3284015970749934</v>
      </c>
      <c r="E67" s="168">
        <f>E12+(7/0.017)*(E13*E50-E28*E51)</f>
        <v>0.09602803349309637</v>
      </c>
      <c r="F67" s="168">
        <f>F12+(7/0.017)*(F13*F50-F28*F51)</f>
        <v>-0.42690388238111365</v>
      </c>
    </row>
    <row r="68" spans="1:6" ht="12.75">
      <c r="A68" s="168" t="s">
        <v>167</v>
      </c>
      <c r="B68" s="168">
        <f>B13+(8/0.017)*(B14*B50-B29*B51)</f>
        <v>-0.07704424737187338</v>
      </c>
      <c r="C68" s="168">
        <f>C13+(8/0.017)*(C14*C50-C29*C51)</f>
        <v>0.05241136400187767</v>
      </c>
      <c r="D68" s="168">
        <f>D13+(8/0.017)*(D14*D50-D29*D51)</f>
        <v>0.13382476395205867</v>
      </c>
      <c r="E68" s="168">
        <f>E13+(8/0.017)*(E14*E50-E29*E51)</f>
        <v>0.08658553418514126</v>
      </c>
      <c r="F68" s="168">
        <f>F13+(8/0.017)*(F14*F50-F29*F51)</f>
        <v>-0.27219679069123914</v>
      </c>
    </row>
    <row r="69" spans="1:6" ht="12.75">
      <c r="A69" s="168" t="s">
        <v>168</v>
      </c>
      <c r="B69" s="168">
        <f>B14+(9/0.017)*(B15*B50-B30*B51)</f>
        <v>0.02078820069307606</v>
      </c>
      <c r="C69" s="168">
        <f>C14+(9/0.017)*(C15*C50-C30*C51)</f>
        <v>-0.012741393648704004</v>
      </c>
      <c r="D69" s="168">
        <f>D14+(9/0.017)*(D15*D50-D30*D51)</f>
        <v>0.01072784838504502</v>
      </c>
      <c r="E69" s="168">
        <f>E14+(9/0.017)*(E15*E50-E30*E51)</f>
        <v>-0.07706486932388006</v>
      </c>
      <c r="F69" s="168">
        <f>F14+(9/0.017)*(F15*F50-F30*F51)</f>
        <v>-0.08810390301058232</v>
      </c>
    </row>
    <row r="70" spans="1:6" ht="12.75">
      <c r="A70" s="168" t="s">
        <v>169</v>
      </c>
      <c r="B70" s="168">
        <f>B15+(10/0.017)*(B16*B50-B31*B51)</f>
        <v>-0.33406268286140317</v>
      </c>
      <c r="C70" s="168">
        <f>C15+(10/0.017)*(C16*C50-C31*C51)</f>
        <v>-0.05269021809429601</v>
      </c>
      <c r="D70" s="168">
        <f>D15+(10/0.017)*(D16*D50-D31*D51)</f>
        <v>0.030604303203274855</v>
      </c>
      <c r="E70" s="168">
        <f>E15+(10/0.017)*(E16*E50-E31*E51)</f>
        <v>0.003032289095336215</v>
      </c>
      <c r="F70" s="168">
        <f>F15+(10/0.017)*(F16*F50-F31*F51)</f>
        <v>-0.3947631644142428</v>
      </c>
    </row>
    <row r="71" spans="1:6" ht="12.75">
      <c r="A71" s="168" t="s">
        <v>170</v>
      </c>
      <c r="B71" s="168">
        <f>B16+(11/0.017)*(B17*B50-B32*B51)</f>
        <v>0.027466799157180796</v>
      </c>
      <c r="C71" s="168">
        <f>C16+(11/0.017)*(C17*C50-C32*C51)</f>
        <v>0.11649517401356593</v>
      </c>
      <c r="D71" s="168">
        <f>D16+(11/0.017)*(D17*D50-D32*D51)</f>
        <v>0.07878818852533606</v>
      </c>
      <c r="E71" s="168">
        <f>E16+(11/0.017)*(E17*E50-E32*E51)</f>
        <v>0.11663885462537517</v>
      </c>
      <c r="F71" s="168">
        <f>F16+(11/0.017)*(F17*F50-F32*F51)</f>
        <v>-0.04808596390540057</v>
      </c>
    </row>
    <row r="72" spans="1:6" ht="12.75">
      <c r="A72" s="168" t="s">
        <v>171</v>
      </c>
      <c r="B72" s="168">
        <f>B17+(12/0.017)*(B18*B50-B33*B51)</f>
        <v>-0.09189395242852769</v>
      </c>
      <c r="C72" s="168">
        <f>C17+(12/0.017)*(C18*C50-C33*C51)</f>
        <v>-0.05283372212369074</v>
      </c>
      <c r="D72" s="168">
        <f>D17+(12/0.017)*(D18*D50-D33*D51)</f>
        <v>-0.06727724108148697</v>
      </c>
      <c r="E72" s="168">
        <f>E17+(12/0.017)*(E18*E50-E33*E51)</f>
        <v>-0.07069325459418774</v>
      </c>
      <c r="F72" s="168">
        <f>F17+(12/0.017)*(F18*F50-F33*F51)</f>
        <v>-0.054037970871337326</v>
      </c>
    </row>
    <row r="73" spans="1:6" ht="12.75">
      <c r="A73" s="168" t="s">
        <v>172</v>
      </c>
      <c r="B73" s="168">
        <f>B18+(13/0.017)*(B19*B50-B34*B51)</f>
        <v>-0.007526723753320369</v>
      </c>
      <c r="C73" s="168">
        <f>C18+(13/0.017)*(C19*C50-C34*C51)</f>
        <v>-0.016509893290633695</v>
      </c>
      <c r="D73" s="168">
        <f>D18+(13/0.017)*(D19*D50-D34*D51)</f>
        <v>-0.02326392478744298</v>
      </c>
      <c r="E73" s="168">
        <f>E18+(13/0.017)*(E19*E50-E34*E51)</f>
        <v>-0.022913256668749514</v>
      </c>
      <c r="F73" s="168">
        <f>F18+(13/0.017)*(F19*F50-F34*F51)</f>
        <v>-0.004115268914019532</v>
      </c>
    </row>
    <row r="74" spans="1:6" ht="12.75">
      <c r="A74" s="168" t="s">
        <v>173</v>
      </c>
      <c r="B74" s="168">
        <f>B19+(14/0.017)*(B20*B50-B35*B51)</f>
        <v>-0.18192465403019292</v>
      </c>
      <c r="C74" s="168">
        <f>C19+(14/0.017)*(C20*C50-C35*C51)</f>
        <v>-0.18549996406305017</v>
      </c>
      <c r="D74" s="168">
        <f>D19+(14/0.017)*(D20*D50-D35*D51)</f>
        <v>-0.19636130949578878</v>
      </c>
      <c r="E74" s="168">
        <f>E19+(14/0.017)*(E20*E50-E35*E51)</f>
        <v>-0.18751708017805663</v>
      </c>
      <c r="F74" s="168">
        <f>F19+(14/0.017)*(F20*F50-F35*F51)</f>
        <v>-0.1295213056784343</v>
      </c>
    </row>
    <row r="75" spans="1:6" ht="12.75">
      <c r="A75" s="168" t="s">
        <v>174</v>
      </c>
      <c r="B75" s="169">
        <f>B20</f>
        <v>0.0004967419</v>
      </c>
      <c r="C75" s="169">
        <f>C20</f>
        <v>-0.003980143</v>
      </c>
      <c r="D75" s="169">
        <f>D20</f>
        <v>-0.001307534</v>
      </c>
      <c r="E75" s="169">
        <f>E20</f>
        <v>-0.003331556</v>
      </c>
      <c r="F75" s="169">
        <f>F20</f>
        <v>0.001701416</v>
      </c>
    </row>
    <row r="78" ht="12.75">
      <c r="A78" s="168" t="s">
        <v>156</v>
      </c>
    </row>
    <row r="80" spans="2:6" ht="12.75">
      <c r="B80" s="168" t="s">
        <v>85</v>
      </c>
      <c r="C80" s="168" t="s">
        <v>86</v>
      </c>
      <c r="D80" s="168" t="s">
        <v>87</v>
      </c>
      <c r="E80" s="168" t="s">
        <v>88</v>
      </c>
      <c r="F80" s="168" t="s">
        <v>89</v>
      </c>
    </row>
    <row r="81" spans="1:6" ht="12.75">
      <c r="A81" s="168" t="s">
        <v>175</v>
      </c>
      <c r="B81" s="168">
        <f>B21+(1/0.017)*(B7*B51+B22*B50)</f>
        <v>0</v>
      </c>
      <c r="C81" s="168">
        <f>C21+(1/0.017)*(C7*C51+C22*C50)</f>
        <v>0</v>
      </c>
      <c r="D81" s="168">
        <f>D21+(1/0.017)*(D7*D51+D22*D50)</f>
        <v>0</v>
      </c>
      <c r="E81" s="168">
        <f>E21+(1/0.017)*(E7*E51+E22*E50)</f>
        <v>0</v>
      </c>
      <c r="F81" s="168">
        <f>F21+(1/0.017)*(F7*F51+F22*F50)</f>
        <v>0</v>
      </c>
    </row>
    <row r="82" spans="1:6" ht="12.75">
      <c r="A82" s="168" t="s">
        <v>176</v>
      </c>
      <c r="B82" s="168">
        <f>B22+(2/0.017)*(B8*B51+B23*B50)</f>
        <v>65.34171630659378</v>
      </c>
      <c r="C82" s="168">
        <f>C22+(2/0.017)*(C8*C51+C23*C50)</f>
        <v>15.717637191035802</v>
      </c>
      <c r="D82" s="168">
        <f>D22+(2/0.017)*(D8*D51+D23*D50)</f>
        <v>-21.932559559363405</v>
      </c>
      <c r="E82" s="168">
        <f>E22+(2/0.017)*(E8*E51+E23*E50)</f>
        <v>-11.7630280561749</v>
      </c>
      <c r="F82" s="168">
        <f>F22+(2/0.017)*(F8*F51+F23*F50)</f>
        <v>-38.78983796330759</v>
      </c>
    </row>
    <row r="83" spans="1:6" ht="12.75">
      <c r="A83" s="168" t="s">
        <v>177</v>
      </c>
      <c r="B83" s="168">
        <f>B23+(3/0.017)*(B9*B51+B24*B50)</f>
        <v>2.6709510076633998</v>
      </c>
      <c r="C83" s="168">
        <f>C23+(3/0.017)*(C9*C51+C24*C50)</f>
        <v>2.863592578505268</v>
      </c>
      <c r="D83" s="168">
        <f>D23+(3/0.017)*(D9*D51+D24*D50)</f>
        <v>0.5298154879081156</v>
      </c>
      <c r="E83" s="168">
        <f>E23+(3/0.017)*(E9*E51+E24*E50)</f>
        <v>0.5045922940173055</v>
      </c>
      <c r="F83" s="168">
        <f>F23+(3/0.017)*(F9*F51+F24*F50)</f>
        <v>8.311396587292737</v>
      </c>
    </row>
    <row r="84" spans="1:6" ht="12.75">
      <c r="A84" s="168" t="s">
        <v>178</v>
      </c>
      <c r="B84" s="168">
        <f>B24+(4/0.017)*(B10*B51+B25*B50)</f>
        <v>0.4084627864778296</v>
      </c>
      <c r="C84" s="168">
        <f>C24+(4/0.017)*(C10*C51+C25*C50)</f>
        <v>-0.5398870979596944</v>
      </c>
      <c r="D84" s="168">
        <f>D24+(4/0.017)*(D10*D51+D25*D50)</f>
        <v>-0.5126009755051567</v>
      </c>
      <c r="E84" s="168">
        <f>E24+(4/0.017)*(E10*E51+E25*E50)</f>
        <v>-1.8427386259089225</v>
      </c>
      <c r="F84" s="168">
        <f>F24+(4/0.017)*(F10*F51+F25*F50)</f>
        <v>-1.1144766586130244</v>
      </c>
    </row>
    <row r="85" spans="1:6" ht="12.75">
      <c r="A85" s="168" t="s">
        <v>179</v>
      </c>
      <c r="B85" s="168">
        <f>B25+(5/0.017)*(B11*B51+B26*B50)</f>
        <v>0.31948204696047355</v>
      </c>
      <c r="C85" s="168">
        <f>C25+(5/0.017)*(C11*C51+C26*C50)</f>
        <v>0.43155386816640395</v>
      </c>
      <c r="D85" s="168">
        <f>D25+(5/0.017)*(D11*D51+D26*D50)</f>
        <v>-0.3202908573469814</v>
      </c>
      <c r="E85" s="168">
        <f>E25+(5/0.017)*(E11*E51+E26*E50)</f>
        <v>-0.24746544310732377</v>
      </c>
      <c r="F85" s="168">
        <f>F25+(5/0.017)*(F11*F51+F26*F50)</f>
        <v>-1.1487841235481735</v>
      </c>
    </row>
    <row r="86" spans="1:6" ht="12.75">
      <c r="A86" s="168" t="s">
        <v>180</v>
      </c>
      <c r="B86" s="168">
        <f>B26+(6/0.017)*(B12*B51+B27*B50)</f>
        <v>0.2655134470787176</v>
      </c>
      <c r="C86" s="168">
        <f>C26+(6/0.017)*(C12*C51+C27*C50)</f>
        <v>-0.1815471343440091</v>
      </c>
      <c r="D86" s="168">
        <f>D26+(6/0.017)*(D12*D51+D27*D50)</f>
        <v>-0.2123266820466203</v>
      </c>
      <c r="E86" s="168">
        <f>E26+(6/0.017)*(E12*E51+E27*E50)</f>
        <v>0.06698385173803596</v>
      </c>
      <c r="F86" s="168">
        <f>F26+(6/0.017)*(F12*F51+F27*F50)</f>
        <v>1.1207951959798872</v>
      </c>
    </row>
    <row r="87" spans="1:6" ht="12.75">
      <c r="A87" s="168" t="s">
        <v>181</v>
      </c>
      <c r="B87" s="168">
        <f>B27+(7/0.017)*(B13*B51+B28*B50)</f>
        <v>0.39100718676751356</v>
      </c>
      <c r="C87" s="168">
        <f>C27+(7/0.017)*(C13*C51+C28*C50)</f>
        <v>0.2762889052740158</v>
      </c>
      <c r="D87" s="168">
        <f>D27+(7/0.017)*(D13*D51+D28*D50)</f>
        <v>0.07667032005327705</v>
      </c>
      <c r="E87" s="168">
        <f>E27+(7/0.017)*(E13*E51+E28*E50)</f>
        <v>0.2461436161212586</v>
      </c>
      <c r="F87" s="168">
        <f>F27+(7/0.017)*(F13*F51+F28*F50)</f>
        <v>0.631377554449779</v>
      </c>
    </row>
    <row r="88" spans="1:6" ht="12.75">
      <c r="A88" s="168" t="s">
        <v>182</v>
      </c>
      <c r="B88" s="168">
        <f>B28+(8/0.017)*(B14*B51+B29*B50)</f>
        <v>0.18882649906698085</v>
      </c>
      <c r="C88" s="168">
        <f>C28+(8/0.017)*(C14*C51+C29*C50)</f>
        <v>-0.11099302023231782</v>
      </c>
      <c r="D88" s="168">
        <f>D28+(8/0.017)*(D14*D51+D29*D50)</f>
        <v>-0.19225525081950653</v>
      </c>
      <c r="E88" s="168">
        <f>E28+(8/0.017)*(E14*E51+E29*E50)</f>
        <v>-0.2330570748078765</v>
      </c>
      <c r="F88" s="168">
        <f>F28+(8/0.017)*(F14*F51+F29*F50)</f>
        <v>-0.12682723467583507</v>
      </c>
    </row>
    <row r="89" spans="1:6" ht="12.75">
      <c r="A89" s="168" t="s">
        <v>183</v>
      </c>
      <c r="B89" s="168">
        <f>B29+(9/0.017)*(B15*B51+B30*B50)</f>
        <v>0.02527166927886282</v>
      </c>
      <c r="C89" s="168">
        <f>C29+(9/0.017)*(C15*C51+C30*C50)</f>
        <v>0.07210784993930824</v>
      </c>
      <c r="D89" s="168">
        <f>D29+(9/0.017)*(D15*D51+D30*D50)</f>
        <v>-0.052515927672214816</v>
      </c>
      <c r="E89" s="168">
        <f>E29+(9/0.017)*(E15*E51+E30*E50)</f>
        <v>-0.004245291834187268</v>
      </c>
      <c r="F89" s="168">
        <f>F29+(9/0.017)*(F15*F51+F30*F50)</f>
        <v>0.05263678836465152</v>
      </c>
    </row>
    <row r="90" spans="1:6" ht="12.75">
      <c r="A90" s="168" t="s">
        <v>184</v>
      </c>
      <c r="B90" s="168">
        <f>B30+(10/0.017)*(B16*B51+B31*B50)</f>
        <v>0.07863115167379203</v>
      </c>
      <c r="C90" s="168">
        <f>C30+(10/0.017)*(C16*C51+C31*C50)</f>
        <v>-0.030646541085231065</v>
      </c>
      <c r="D90" s="168">
        <f>D30+(10/0.017)*(D16*D51+D31*D50)</f>
        <v>-0.0008102858554650114</v>
      </c>
      <c r="E90" s="168">
        <f>E30+(10/0.017)*(E16*E51+E31*E50)</f>
        <v>0.013718792030145859</v>
      </c>
      <c r="F90" s="168">
        <f>F30+(10/0.017)*(F16*F51+F31*F50)</f>
        <v>0.2158244630467702</v>
      </c>
    </row>
    <row r="91" spans="1:6" ht="12.75">
      <c r="A91" s="168" t="s">
        <v>185</v>
      </c>
      <c r="B91" s="168">
        <f>B31+(11/0.017)*(B17*B51+B32*B50)</f>
        <v>0.15254444313390658</v>
      </c>
      <c r="C91" s="168">
        <f>C31+(11/0.017)*(C17*C51+C32*C50)</f>
        <v>0.08489732716277557</v>
      </c>
      <c r="D91" s="168">
        <f>D31+(11/0.017)*(D17*D51+D32*D50)</f>
        <v>0.07859156964177932</v>
      </c>
      <c r="E91" s="168">
        <f>E31+(11/0.017)*(E17*E51+E32*E50)</f>
        <v>0.09447607815920411</v>
      </c>
      <c r="F91" s="168">
        <f>F31+(11/0.017)*(F17*F51+F32*F50)</f>
        <v>0.13223611533674431</v>
      </c>
    </row>
    <row r="92" spans="1:6" ht="12.75">
      <c r="A92" s="168" t="s">
        <v>186</v>
      </c>
      <c r="B92" s="168">
        <f>B32+(12/0.017)*(B18*B51+B33*B50)</f>
        <v>0.02887522560226074</v>
      </c>
      <c r="C92" s="168">
        <f>C32+(12/0.017)*(C18*C51+C33*C50)</f>
        <v>0.05254025955600203</v>
      </c>
      <c r="D92" s="168">
        <f>D32+(12/0.017)*(D18*D51+D33*D50)</f>
        <v>0.003917512621786037</v>
      </c>
      <c r="E92" s="168">
        <f>E32+(12/0.017)*(E18*E51+E33*E50)</f>
        <v>0.03405069394331611</v>
      </c>
      <c r="F92" s="168">
        <f>F32+(12/0.017)*(F18*F51+F33*F50)</f>
        <v>-0.026901760798923674</v>
      </c>
    </row>
    <row r="93" spans="1:6" ht="12.75">
      <c r="A93" s="168" t="s">
        <v>187</v>
      </c>
      <c r="B93" s="168">
        <f>B33+(13/0.017)*(B19*B51+B34*B50)</f>
        <v>-0.07950674791306711</v>
      </c>
      <c r="C93" s="168">
        <f>C33+(13/0.017)*(C19*C51+C34*C50)</f>
        <v>-0.07449125589211533</v>
      </c>
      <c r="D93" s="168">
        <f>D33+(13/0.017)*(D19*D51+D34*D50)</f>
        <v>-0.09516079321991189</v>
      </c>
      <c r="E93" s="168">
        <f>E33+(13/0.017)*(E19*E51+E34*E50)</f>
        <v>-0.08650856056302042</v>
      </c>
      <c r="F93" s="168">
        <f>F33+(13/0.017)*(F19*F51+F34*F50)</f>
        <v>-0.06156355391372441</v>
      </c>
    </row>
    <row r="94" spans="1:6" ht="12.75">
      <c r="A94" s="168" t="s">
        <v>188</v>
      </c>
      <c r="B94" s="168">
        <f>B34+(14/0.017)*(B20*B51+B35*B50)</f>
        <v>-0.005817999234091884</v>
      </c>
      <c r="C94" s="168">
        <f>C34+(14/0.017)*(C20*C51+C35*C50)</f>
        <v>0.0015390772111245335</v>
      </c>
      <c r="D94" s="168">
        <f>D34+(14/0.017)*(D20*D51+D35*D50)</f>
        <v>0.006491566879855696</v>
      </c>
      <c r="E94" s="168">
        <f>E34+(14/0.017)*(E20*E51+E35*E50)</f>
        <v>0.003351874773084844</v>
      </c>
      <c r="F94" s="168">
        <f>F34+(14/0.017)*(F20*F51+F35*F50)</f>
        <v>-0.030652870658389928</v>
      </c>
    </row>
    <row r="95" spans="1:6" ht="12.75">
      <c r="A95" s="168" t="s">
        <v>189</v>
      </c>
      <c r="B95" s="169">
        <f>B35</f>
        <v>-0.002197903</v>
      </c>
      <c r="C95" s="169">
        <f>C35</f>
        <v>0.003392941</v>
      </c>
      <c r="D95" s="169">
        <f>D35</f>
        <v>-2.814994E-05</v>
      </c>
      <c r="E95" s="169">
        <f>E35</f>
        <v>-0.00131227</v>
      </c>
      <c r="F95" s="169">
        <f>F35</f>
        <v>0.000304213</v>
      </c>
    </row>
    <row r="98" ht="12.75">
      <c r="A98" s="168" t="s">
        <v>157</v>
      </c>
    </row>
    <row r="100" spans="2:11" ht="12.75">
      <c r="B100" s="168" t="s">
        <v>85</v>
      </c>
      <c r="C100" s="168" t="s">
        <v>86</v>
      </c>
      <c r="D100" s="168" t="s">
        <v>87</v>
      </c>
      <c r="E100" s="168" t="s">
        <v>88</v>
      </c>
      <c r="F100" s="168" t="s">
        <v>89</v>
      </c>
      <c r="G100" s="168" t="s">
        <v>159</v>
      </c>
      <c r="H100" s="168" t="s">
        <v>160</v>
      </c>
      <c r="I100" s="168" t="s">
        <v>155</v>
      </c>
      <c r="K100" s="168" t="s">
        <v>190</v>
      </c>
    </row>
    <row r="101" spans="1:9" ht="12.75">
      <c r="A101" s="168" t="s">
        <v>158</v>
      </c>
      <c r="B101" s="168">
        <f>B61*10000/B62</f>
        <v>0</v>
      </c>
      <c r="C101" s="168">
        <f>C61*10000/C62</f>
        <v>0</v>
      </c>
      <c r="D101" s="168">
        <f>D61*10000/D62</f>
        <v>0</v>
      </c>
      <c r="E101" s="168">
        <f>E61*10000/E62</f>
        <v>0</v>
      </c>
      <c r="F101" s="168">
        <f>F61*10000/F62</f>
        <v>0</v>
      </c>
      <c r="G101" s="168">
        <f>AVERAGE(C101:E101)</f>
        <v>0</v>
      </c>
      <c r="H101" s="168">
        <f>STDEV(C101:E101)</f>
        <v>0</v>
      </c>
      <c r="I101" s="168">
        <f>(B101*B4+C101*C4+D101*D4+E101*E4+F101*F4)/SUM(B4:F4)</f>
        <v>0</v>
      </c>
    </row>
    <row r="102" spans="1:9" ht="12.75">
      <c r="A102" s="168" t="s">
        <v>161</v>
      </c>
      <c r="B102" s="168">
        <f>B62*10000/B62</f>
        <v>10000</v>
      </c>
      <c r="C102" s="168">
        <f>C62*10000/C62</f>
        <v>10000</v>
      </c>
      <c r="D102" s="168">
        <f>D62*10000/D62</f>
        <v>10000</v>
      </c>
      <c r="E102" s="168">
        <f>E62*10000/E62</f>
        <v>10000</v>
      </c>
      <c r="F102" s="168">
        <f>F62*10000/F62</f>
        <v>10000</v>
      </c>
      <c r="G102" s="168">
        <f>AVERAGE(C102:E102)</f>
        <v>10000</v>
      </c>
      <c r="H102" s="168">
        <f>STDEV(C102:E102)</f>
        <v>0</v>
      </c>
      <c r="I102" s="168">
        <f>(B102*B4+C102*C4+D102*D4+E102*E4+F102*F4)/SUM(B4:F4)</f>
        <v>10000</v>
      </c>
    </row>
    <row r="103" spans="1:11" ht="12.75">
      <c r="A103" s="168" t="s">
        <v>162</v>
      </c>
      <c r="B103" s="168">
        <f>B63*10000/B62</f>
        <v>0.8344462061350771</v>
      </c>
      <c r="C103" s="168">
        <f>C63*10000/C62</f>
        <v>0.5731701508676695</v>
      </c>
      <c r="D103" s="168">
        <f>D63*10000/D62</f>
        <v>-0.7034708744428811</v>
      </c>
      <c r="E103" s="168">
        <f>E63*10000/E62</f>
        <v>0.6567652286019086</v>
      </c>
      <c r="F103" s="168">
        <f>F63*10000/F62</f>
        <v>-0.8358678273677418</v>
      </c>
      <c r="G103" s="168">
        <f>AVERAGE(C103:E103)</f>
        <v>0.17548816834223233</v>
      </c>
      <c r="H103" s="168">
        <f>STDEV(C103:E103)</f>
        <v>0.7623475476615902</v>
      </c>
      <c r="I103" s="168">
        <f>(B103*B4+C103*C4+D103*D4+E103*E4+F103*F4)/SUM(B4:F4)</f>
        <v>0.13438190824040414</v>
      </c>
      <c r="K103" s="168">
        <f>(LN(H103)+LN(H123))/2-LN(K114*K115^3)</f>
        <v>-3.862388191296453</v>
      </c>
    </row>
    <row r="104" spans="1:11" ht="12.75">
      <c r="A104" s="168" t="s">
        <v>163</v>
      </c>
      <c r="B104" s="168">
        <f>B64*10000/B62</f>
        <v>1.0651013475054274</v>
      </c>
      <c r="C104" s="168">
        <f>C64*10000/C62</f>
        <v>0.4516431916425083</v>
      </c>
      <c r="D104" s="168">
        <f>D64*10000/D62</f>
        <v>0.6448171145981892</v>
      </c>
      <c r="E104" s="168">
        <f>E64*10000/E62</f>
        <v>0.20636684098342228</v>
      </c>
      <c r="F104" s="168">
        <f>F64*10000/F62</f>
        <v>0.9883248558746695</v>
      </c>
      <c r="G104" s="168">
        <f>AVERAGE(C104:E104)</f>
        <v>0.4342757157413733</v>
      </c>
      <c r="H104" s="168">
        <f>STDEV(C104:E104)</f>
        <v>0.21974048903786111</v>
      </c>
      <c r="I104" s="168">
        <f>(B104*B4+C104*C4+D104*D4+E104*E4+F104*F4)/SUM(B4:F4)</f>
        <v>0.5994668351687762</v>
      </c>
      <c r="K104" s="168">
        <f>(LN(H104)+LN(H124))/2-LN(K114*K115^4)</f>
        <v>-4.181973137848718</v>
      </c>
    </row>
    <row r="105" spans="1:11" ht="12.75">
      <c r="A105" s="168" t="s">
        <v>164</v>
      </c>
      <c r="B105" s="168">
        <f>B65*10000/B62</f>
        <v>0.38357059253801</v>
      </c>
      <c r="C105" s="168">
        <f>C65*10000/C62</f>
        <v>0.09316037926600289</v>
      </c>
      <c r="D105" s="168">
        <f>D65*10000/D62</f>
        <v>0.28917819361651603</v>
      </c>
      <c r="E105" s="168">
        <f>E65*10000/E62</f>
        <v>-0.34521668613181966</v>
      </c>
      <c r="F105" s="168">
        <f>F65*10000/F62</f>
        <v>-0.31367207535037256</v>
      </c>
      <c r="G105" s="168">
        <f>AVERAGE(C105:E105)</f>
        <v>0.012373962250233092</v>
      </c>
      <c r="H105" s="168">
        <f>STDEV(C105:E105)</f>
        <v>0.32482156600726303</v>
      </c>
      <c r="I105" s="168">
        <f>(B105*B4+C105*C4+D105*D4+E105*E4+F105*F4)/SUM(B4:F4)</f>
        <v>0.021948172432425275</v>
      </c>
      <c r="K105" s="168">
        <f>(LN(H105)+LN(H125))/2-LN(K114*K115^5)</f>
        <v>-3.6982970657798075</v>
      </c>
    </row>
    <row r="106" spans="1:11" ht="12.75">
      <c r="A106" s="168" t="s">
        <v>165</v>
      </c>
      <c r="B106" s="168">
        <f>B66*10000/B62</f>
        <v>3.47389245975233</v>
      </c>
      <c r="C106" s="168">
        <f>C66*10000/C62</f>
        <v>4.299074122426838</v>
      </c>
      <c r="D106" s="168">
        <f>D66*10000/D62</f>
        <v>4.672326085064411</v>
      </c>
      <c r="E106" s="168">
        <f>E66*10000/E62</f>
        <v>4.485586114892265</v>
      </c>
      <c r="F106" s="168">
        <f>F66*10000/F62</f>
        <v>14.059295485471615</v>
      </c>
      <c r="G106" s="168">
        <f>AVERAGE(C106:E106)</f>
        <v>4.485662107461171</v>
      </c>
      <c r="H106" s="168">
        <f>STDEV(C106:E106)</f>
        <v>0.18662599292260007</v>
      </c>
      <c r="I106" s="168">
        <f>(B106*B4+C106*C4+D106*D4+E106*E4+F106*F4)/SUM(B4:F4)</f>
        <v>5.626833586768635</v>
      </c>
      <c r="K106" s="168">
        <f>(LN(H106)+LN(H126))/2-LN(K114*K115^6)</f>
        <v>-3.882091845590619</v>
      </c>
    </row>
    <row r="107" spans="1:11" ht="12.75">
      <c r="A107" s="168" t="s">
        <v>166</v>
      </c>
      <c r="B107" s="168">
        <f>B67*10000/B62</f>
        <v>0.0367878953686643</v>
      </c>
      <c r="C107" s="168">
        <f>C67*10000/C62</f>
        <v>0.28944238640150405</v>
      </c>
      <c r="D107" s="168">
        <f>D67*10000/D62</f>
        <v>0.32840669863412014</v>
      </c>
      <c r="E107" s="168">
        <f>E67*10000/E62</f>
        <v>0.09602964797451981</v>
      </c>
      <c r="F107" s="168">
        <f>F67*10000/F62</f>
        <v>-0.42698555687137807</v>
      </c>
      <c r="G107" s="168">
        <f>AVERAGE(C107:E107)</f>
        <v>0.23795957767004802</v>
      </c>
      <c r="H107" s="168">
        <f>STDEV(C107:E107)</f>
        <v>0.12444931946167227</v>
      </c>
      <c r="I107" s="168">
        <f>(B107*B4+C107*C4+D107*D4+E107*E4+F107*F4)/SUM(B4:F4)</f>
        <v>0.11966474401104381</v>
      </c>
      <c r="K107" s="168">
        <f>(LN(H107)+LN(H127))/2-LN(K114*K115^7)</f>
        <v>-3.669829456378011</v>
      </c>
    </row>
    <row r="108" spans="1:9" ht="12.75">
      <c r="A108" s="168" t="s">
        <v>167</v>
      </c>
      <c r="B108" s="168">
        <f>B68*10000/B62</f>
        <v>-0.07704856805512543</v>
      </c>
      <c r="C108" s="168">
        <f>C68*10000/C62</f>
        <v>0.05241421651559752</v>
      </c>
      <c r="D108" s="168">
        <f>D68*10000/D62</f>
        <v>0.13382684285469498</v>
      </c>
      <c r="E108" s="168">
        <f>E68*10000/E62</f>
        <v>0.08658698991355092</v>
      </c>
      <c r="F108" s="168">
        <f>F68*10000/F62</f>
        <v>-0.27224886689632616</v>
      </c>
      <c r="G108" s="168">
        <f>AVERAGE(C108:E108)</f>
        <v>0.09094268309461447</v>
      </c>
      <c r="H108" s="168">
        <f>STDEV(C108:E108)</f>
        <v>0.04088071647088698</v>
      </c>
      <c r="I108" s="168">
        <f>(B108*B4+C108*C4+D108*D4+E108*E4+F108*F4)/SUM(B4:F4)</f>
        <v>0.017964253392800403</v>
      </c>
    </row>
    <row r="109" spans="1:9" ht="12.75">
      <c r="A109" s="168" t="s">
        <v>168</v>
      </c>
      <c r="B109" s="168">
        <f>B69*10000/B62</f>
        <v>0.02078936650666551</v>
      </c>
      <c r="C109" s="168">
        <f>C69*10000/C62</f>
        <v>-0.012742087105187825</v>
      </c>
      <c r="D109" s="168">
        <f>D69*10000/D62</f>
        <v>0.010728015036953312</v>
      </c>
      <c r="E109" s="168">
        <f>E69*10000/E62</f>
        <v>-0.07706616498510936</v>
      </c>
      <c r="F109" s="168">
        <f>F69*10000/F62</f>
        <v>-0.08812075889235262</v>
      </c>
      <c r="G109" s="168">
        <f>AVERAGE(C109:E109)</f>
        <v>-0.02636007901778129</v>
      </c>
      <c r="H109" s="168">
        <f>STDEV(C109:E109)</f>
        <v>0.04545373240158814</v>
      </c>
      <c r="I109" s="168">
        <f>(B109*B4+C109*C4+D109*D4+E109*E4+F109*F4)/SUM(B4:F4)</f>
        <v>-0.027878090881371453</v>
      </c>
    </row>
    <row r="110" spans="1:11" ht="12.75">
      <c r="A110" s="168" t="s">
        <v>169</v>
      </c>
      <c r="B110" s="168">
        <f>B70*10000/B62</f>
        <v>-0.33408141727815993</v>
      </c>
      <c r="C110" s="168">
        <f>C70*10000/C62</f>
        <v>-0.05269308578478411</v>
      </c>
      <c r="D110" s="168">
        <f>D70*10000/D62</f>
        <v>0.030604778626243914</v>
      </c>
      <c r="E110" s="168">
        <f>E70*10000/E62</f>
        <v>0.003032340076015886</v>
      </c>
      <c r="F110" s="168">
        <f>F70*10000/F62</f>
        <v>-0.3948386897996033</v>
      </c>
      <c r="G110" s="168">
        <f>AVERAGE(C110:E110)</f>
        <v>-0.006351989027508105</v>
      </c>
      <c r="H110" s="168">
        <f>STDEV(C110:E110)</f>
        <v>0.04243445272890812</v>
      </c>
      <c r="I110" s="168">
        <f>(B110*B4+C110*C4+D110*D4+E110*E4+F110*F4)/SUM(B4:F4)</f>
        <v>-0.10570434949106249</v>
      </c>
      <c r="K110" s="168">
        <f>EXP(AVERAGE(K103:K107))</f>
        <v>0.021090850895592136</v>
      </c>
    </row>
    <row r="111" spans="1:9" ht="12.75">
      <c r="A111" s="168" t="s">
        <v>170</v>
      </c>
      <c r="B111" s="168">
        <f>B71*10000/B62</f>
        <v>0.027468339510200713</v>
      </c>
      <c r="C111" s="168">
        <f>C71*10000/C62</f>
        <v>0.11650151431949957</v>
      </c>
      <c r="D111" s="168">
        <f>D71*10000/D62</f>
        <v>0.0787894124615344</v>
      </c>
      <c r="E111" s="168">
        <f>E71*10000/E62</f>
        <v>0.11664081562839891</v>
      </c>
      <c r="F111" s="168">
        <f>F71*10000/F62</f>
        <v>-0.04809516362635167</v>
      </c>
      <c r="G111" s="168">
        <f>AVERAGE(C111:E111)</f>
        <v>0.10397724746981096</v>
      </c>
      <c r="H111" s="168">
        <f>STDEV(C111:E111)</f>
        <v>0.021813416181716862</v>
      </c>
      <c r="I111" s="168">
        <f>(B111*B4+C111*C4+D111*D4+E111*E4+F111*F4)/SUM(B4:F4)</f>
        <v>0.07253680106908227</v>
      </c>
    </row>
    <row r="112" spans="1:9" ht="12.75">
      <c r="A112" s="168" t="s">
        <v>171</v>
      </c>
      <c r="B112" s="168">
        <f>B72*10000/B62</f>
        <v>-0.09189910589130743</v>
      </c>
      <c r="C112" s="168">
        <f>C72*10000/C62</f>
        <v>-0.05283659762445472</v>
      </c>
      <c r="D112" s="168">
        <f>D72*10000/D62</f>
        <v>-0.06727828620071391</v>
      </c>
      <c r="E112" s="168">
        <f>E72*10000/E62</f>
        <v>-0.07069444313197357</v>
      </c>
      <c r="F112" s="168">
        <f>F72*10000/F62</f>
        <v>-0.05404830931965788</v>
      </c>
      <c r="G112" s="168">
        <f>AVERAGE(C112:E112)</f>
        <v>-0.06360310898571407</v>
      </c>
      <c r="H112" s="168">
        <f>STDEV(C112:E112)</f>
        <v>0.009479232944381312</v>
      </c>
      <c r="I112" s="168">
        <f>(B112*B4+C112*C4+D112*D4+E112*E4+F112*F4)/SUM(B4:F4)</f>
        <v>-0.06638703021127132</v>
      </c>
    </row>
    <row r="113" spans="1:9" ht="12.75">
      <c r="A113" s="168" t="s">
        <v>172</v>
      </c>
      <c r="B113" s="168">
        <f>B73*10000/B62</f>
        <v>-0.007527145856077852</v>
      </c>
      <c r="C113" s="168">
        <f>C73*10000/C62</f>
        <v>-0.016510791849524916</v>
      </c>
      <c r="D113" s="168">
        <f>D73*10000/D62</f>
        <v>-0.023264286181202572</v>
      </c>
      <c r="E113" s="168">
        <f>E73*10000/E62</f>
        <v>-0.022913641900289685</v>
      </c>
      <c r="F113" s="168">
        <f>F73*10000/F62</f>
        <v>-0.00411605623993697</v>
      </c>
      <c r="G113" s="168">
        <f>AVERAGE(C113:E113)</f>
        <v>-0.020896239977005723</v>
      </c>
      <c r="H113" s="168">
        <f>STDEV(C113:E113)</f>
        <v>0.00380195401235376</v>
      </c>
      <c r="I113" s="168">
        <f>(B113*B4+C113*C4+D113*D4+E113*E4+F113*F4)/SUM(B4:F4)</f>
        <v>-0.016717686954705387</v>
      </c>
    </row>
    <row r="114" spans="1:11" ht="12.75">
      <c r="A114" s="168" t="s">
        <v>173</v>
      </c>
      <c r="B114" s="168">
        <f>B74*10000/B62</f>
        <v>-0.1819348564636337</v>
      </c>
      <c r="C114" s="168">
        <f>C74*10000/C62</f>
        <v>-0.1855100599879054</v>
      </c>
      <c r="D114" s="168">
        <f>D74*10000/D62</f>
        <v>-0.196364359873252</v>
      </c>
      <c r="E114" s="168">
        <f>E74*10000/E62</f>
        <v>-0.18752023282870992</v>
      </c>
      <c r="F114" s="168">
        <f>F74*10000/F62</f>
        <v>-0.1295460854638995</v>
      </c>
      <c r="G114" s="168">
        <f>AVERAGE(C114:E114)</f>
        <v>-0.1897982175632891</v>
      </c>
      <c r="H114" s="168">
        <f>STDEV(C114:E114)</f>
        <v>0.005774588066561627</v>
      </c>
      <c r="I114" s="168">
        <f>(B114*B4+C114*C4+D114*D4+E114*E4+F114*F4)/SUM(B4:F4)</f>
        <v>-0.18056882645961222</v>
      </c>
      <c r="J114" s="168" t="s">
        <v>191</v>
      </c>
      <c r="K114" s="168">
        <v>285</v>
      </c>
    </row>
    <row r="115" spans="1:11" ht="12.75">
      <c r="A115" s="168" t="s">
        <v>174</v>
      </c>
      <c r="B115" s="168">
        <f>B75*10000/B62</f>
        <v>0.0004967697575556403</v>
      </c>
      <c r="C115" s="168">
        <f>C75*10000/C62</f>
        <v>-0.003980359621199061</v>
      </c>
      <c r="D115" s="168">
        <f>D75*10000/D62</f>
        <v>-0.0013075543119049073</v>
      </c>
      <c r="E115" s="168">
        <f>E75*10000/E62</f>
        <v>-0.003331612012136014</v>
      </c>
      <c r="F115" s="168">
        <f>F75*10000/F62</f>
        <v>0.0017017415118781134</v>
      </c>
      <c r="G115" s="168">
        <f>AVERAGE(C115:E115)</f>
        <v>-0.002873175315079994</v>
      </c>
      <c r="H115" s="168">
        <f>STDEV(C115:E115)</f>
        <v>0.0013941288352420935</v>
      </c>
      <c r="I115" s="168">
        <f>(B115*B4+C115*C4+D115*D4+E115*E4+F115*F4)/SUM(B4:F4)</f>
        <v>-0.0017737846794353516</v>
      </c>
      <c r="J115" s="168" t="s">
        <v>192</v>
      </c>
      <c r="K115" s="168">
        <v>0.5536</v>
      </c>
    </row>
    <row r="118" ht="12.75">
      <c r="A118" s="168" t="s">
        <v>157</v>
      </c>
    </row>
    <row r="120" spans="2:9" ht="12.75">
      <c r="B120" s="168" t="s">
        <v>85</v>
      </c>
      <c r="C120" s="168" t="s">
        <v>86</v>
      </c>
      <c r="D120" s="168" t="s">
        <v>87</v>
      </c>
      <c r="E120" s="168" t="s">
        <v>88</v>
      </c>
      <c r="F120" s="168" t="s">
        <v>89</v>
      </c>
      <c r="G120" s="168" t="s">
        <v>159</v>
      </c>
      <c r="H120" s="168" t="s">
        <v>160</v>
      </c>
      <c r="I120" s="168" t="s">
        <v>155</v>
      </c>
    </row>
    <row r="121" spans="1:9" ht="12.75">
      <c r="A121" s="168" t="s">
        <v>175</v>
      </c>
      <c r="B121" s="168">
        <f>B81*10000/B62</f>
        <v>0</v>
      </c>
      <c r="C121" s="168">
        <f>C81*10000/C62</f>
        <v>0</v>
      </c>
      <c r="D121" s="168">
        <f>D81*10000/D62</f>
        <v>0</v>
      </c>
      <c r="E121" s="168">
        <f>E81*10000/E62</f>
        <v>0</v>
      </c>
      <c r="F121" s="168">
        <f>F81*10000/F62</f>
        <v>0</v>
      </c>
      <c r="G121" s="168">
        <f>AVERAGE(C121:E121)</f>
        <v>0</v>
      </c>
      <c r="H121" s="168">
        <f>STDEV(C121:E121)</f>
        <v>0</v>
      </c>
      <c r="I121" s="168">
        <f>(B121*B4+C121*C4+D121*D4+E121*E4+F121*F4)/SUM(B4:F4)</f>
        <v>0</v>
      </c>
    </row>
    <row r="122" spans="1:9" ht="12.75">
      <c r="A122" s="168" t="s">
        <v>176</v>
      </c>
      <c r="B122" s="168">
        <f>B82*10000/B62</f>
        <v>65.34538070554552</v>
      </c>
      <c r="C122" s="168">
        <f>C82*10000/C62</f>
        <v>15.718492631007361</v>
      </c>
      <c r="D122" s="168">
        <f>D82*10000/D62</f>
        <v>-21.93290027101155</v>
      </c>
      <c r="E122" s="168">
        <f>E82*10000/E62</f>
        <v>-11.763225823322568</v>
      </c>
      <c r="F122" s="168">
        <f>F82*10000/F62</f>
        <v>-38.79725916600414</v>
      </c>
      <c r="G122" s="168">
        <f>AVERAGE(C122:E122)</f>
        <v>-5.992544487775586</v>
      </c>
      <c r="H122" s="168">
        <f>STDEV(C122:E122)</f>
        <v>19.477741634308448</v>
      </c>
      <c r="I122" s="168">
        <f>(B122*B4+C122*C4+D122*D4+E122*E4+F122*F4)/SUM(B4:F4)</f>
        <v>-0.1390676948018544</v>
      </c>
    </row>
    <row r="123" spans="1:9" ht="12.75">
      <c r="A123" s="168" t="s">
        <v>177</v>
      </c>
      <c r="B123" s="168">
        <f>B83*10000/B62</f>
        <v>2.6711007960470825</v>
      </c>
      <c r="C123" s="168">
        <f>C83*10000/C62</f>
        <v>2.8637484309100625</v>
      </c>
      <c r="D123" s="168">
        <f>D83*10000/D62</f>
        <v>0.5298237183340998</v>
      </c>
      <c r="E123" s="168">
        <f>E83*10000/E62</f>
        <v>0.5046007775283748</v>
      </c>
      <c r="F123" s="168">
        <f>F83*10000/F62</f>
        <v>8.312986708881388</v>
      </c>
      <c r="G123" s="168">
        <f>AVERAGE(C123:E123)</f>
        <v>1.2993909755908457</v>
      </c>
      <c r="H123" s="168">
        <f>STDEV(C123:E123)</f>
        <v>1.3548319951917778</v>
      </c>
      <c r="I123" s="168">
        <f>(B123*B4+C123*C4+D123*D4+E123*E4+F123*F4)/SUM(B4:F4)</f>
        <v>2.4395025137252757</v>
      </c>
    </row>
    <row r="124" spans="1:9" ht="12.75">
      <c r="A124" s="168" t="s">
        <v>178</v>
      </c>
      <c r="B124" s="168">
        <f>B84*10000/B62</f>
        <v>0.40848569329282003</v>
      </c>
      <c r="C124" s="168">
        <f>C84*10000/C62</f>
        <v>-0.5399164815749357</v>
      </c>
      <c r="D124" s="168">
        <f>D84*10000/D62</f>
        <v>-0.5126089385120612</v>
      </c>
      <c r="E124" s="168">
        <f>E84*10000/E62</f>
        <v>-1.8427696071460837</v>
      </c>
      <c r="F124" s="168">
        <f>F84*10000/F62</f>
        <v>-1.1146898783019532</v>
      </c>
      <c r="G124" s="168">
        <f>AVERAGE(C124:E124)</f>
        <v>-0.9650983424110269</v>
      </c>
      <c r="H124" s="168">
        <f>STDEV(C124:E124)</f>
        <v>0.7602082360664468</v>
      </c>
      <c r="I124" s="168">
        <f>(B124*B4+C124*C4+D124*D4+E124*E4+F124*F4)/SUM(B4:F4)</f>
        <v>-0.787602923988372</v>
      </c>
    </row>
    <row r="125" spans="1:9" ht="12.75">
      <c r="A125" s="168" t="s">
        <v>179</v>
      </c>
      <c r="B125" s="168">
        <f>B85*10000/B62</f>
        <v>0.3194999636872471</v>
      </c>
      <c r="C125" s="168">
        <f>C85*10000/C62</f>
        <v>0.43157735569345546</v>
      </c>
      <c r="D125" s="168">
        <f>D85*10000/D62</f>
        <v>-0.32029583290971025</v>
      </c>
      <c r="E125" s="168">
        <f>E85*10000/E62</f>
        <v>-0.2474696036461405</v>
      </c>
      <c r="F125" s="168">
        <f>F85*10000/F62</f>
        <v>-1.1490039068801765</v>
      </c>
      <c r="G125" s="168">
        <f>AVERAGE(C125:E125)</f>
        <v>-0.04539602695413177</v>
      </c>
      <c r="H125" s="168">
        <f>STDEV(C125:E125)</f>
        <v>0.4146729081250652</v>
      </c>
      <c r="I125" s="168">
        <f>(B125*B4+C125*C4+D125*D4+E125*E4+F125*F4)/SUM(B4:F4)</f>
        <v>-0.14118231051144445</v>
      </c>
    </row>
    <row r="126" spans="1:9" ht="12.75">
      <c r="A126" s="168" t="s">
        <v>180</v>
      </c>
      <c r="B126" s="168">
        <f>B86*10000/B62</f>
        <v>0.26552833721708774</v>
      </c>
      <c r="C126" s="168">
        <f>C86*10000/C62</f>
        <v>-0.18155701513420375</v>
      </c>
      <c r="D126" s="168">
        <f>D86*10000/D62</f>
        <v>-0.212329980438383</v>
      </c>
      <c r="E126" s="168">
        <f>E86*10000/E62</f>
        <v>0.06698497791109571</v>
      </c>
      <c r="F126" s="168">
        <f>F86*10000/F62</f>
        <v>1.1210096245201289</v>
      </c>
      <c r="G126" s="168">
        <f>AVERAGE(C126:E126)</f>
        <v>-0.10896733922049702</v>
      </c>
      <c r="H126" s="168">
        <f>STDEV(C126:E126)</f>
        <v>0.15315403121167095</v>
      </c>
      <c r="I126" s="168">
        <f>(B126*B4+C126*C4+D126*D4+E126*E4+F126*F4)/SUM(B4:F4)</f>
        <v>0.11019276867049489</v>
      </c>
    </row>
    <row r="127" spans="1:9" ht="12.75">
      <c r="A127" s="168" t="s">
        <v>181</v>
      </c>
      <c r="B127" s="168">
        <f>B87*10000/B62</f>
        <v>0.39102911466298834</v>
      </c>
      <c r="C127" s="168">
        <f>C87*10000/C62</f>
        <v>0.27630394243070777</v>
      </c>
      <c r="D127" s="168">
        <f>D87*10000/D62</f>
        <v>0.07667151108941848</v>
      </c>
      <c r="E127" s="168">
        <f>E87*10000/E62</f>
        <v>0.24614775443671993</v>
      </c>
      <c r="F127" s="168">
        <f>F87*10000/F62</f>
        <v>0.6314983484787217</v>
      </c>
      <c r="G127" s="168">
        <f>AVERAGE(C127:E127)</f>
        <v>0.19970773598561542</v>
      </c>
      <c r="H127" s="168">
        <f>STDEV(C127:E127)</f>
        <v>0.10761404832136381</v>
      </c>
      <c r="I127" s="168">
        <f>(B127*B4+C127*C4+D127*D4+E127*E4+F127*F4)/SUM(B4:F4)</f>
        <v>0.28526612115884603</v>
      </c>
    </row>
    <row r="128" spans="1:9" ht="12.75">
      <c r="A128" s="168" t="s">
        <v>182</v>
      </c>
      <c r="B128" s="168">
        <f>B88*10000/B62</f>
        <v>0.18883708855964115</v>
      </c>
      <c r="C128" s="168">
        <f>C88*10000/C62</f>
        <v>-0.11099906108088284</v>
      </c>
      <c r="D128" s="168">
        <f>D88*10000/D62</f>
        <v>-0.19225823741134476</v>
      </c>
      <c r="E128" s="168">
        <f>E88*10000/E62</f>
        <v>-0.2330609931044842</v>
      </c>
      <c r="F128" s="168">
        <f>F88*10000/F62</f>
        <v>-0.12685149903643544</v>
      </c>
      <c r="G128" s="168">
        <f>AVERAGE(C128:E128)</f>
        <v>-0.1787727638655706</v>
      </c>
      <c r="H128" s="168">
        <f>STDEV(C128:E128)</f>
        <v>0.0621383320495402</v>
      </c>
      <c r="I128" s="168">
        <f>(B128*B4+C128*C4+D128*D4+E128*E4+F128*F4)/SUM(B4:F4)</f>
        <v>-0.11891687150735823</v>
      </c>
    </row>
    <row r="129" spans="1:9" ht="12.75">
      <c r="A129" s="168" t="s">
        <v>183</v>
      </c>
      <c r="B129" s="168">
        <f>B89*10000/B62</f>
        <v>0.025273086527806504</v>
      </c>
      <c r="C129" s="168">
        <f>C89*10000/C62</f>
        <v>0.07211177444375835</v>
      </c>
      <c r="D129" s="168">
        <f>D89*10000/D62</f>
        <v>-0.05251674348161557</v>
      </c>
      <c r="E129" s="168">
        <f>E89*10000/E62</f>
        <v>-0.0042453632086031975</v>
      </c>
      <c r="F129" s="168">
        <f>F89*10000/F62</f>
        <v>0.052646858741231047</v>
      </c>
      <c r="G129" s="168">
        <f>AVERAGE(C129:E129)</f>
        <v>0.005116555917846528</v>
      </c>
      <c r="H129" s="168">
        <f>STDEV(C129:E129)</f>
        <v>0.06283948613225963</v>
      </c>
      <c r="I129" s="168">
        <f>(B129*B4+C129*C4+D129*D4+E129*E4+F129*F4)/SUM(B4:F4)</f>
        <v>0.01441213419970897</v>
      </c>
    </row>
    <row r="130" spans="1:9" ht="12.75">
      <c r="A130" s="168" t="s">
        <v>184</v>
      </c>
      <c r="B130" s="168">
        <f>B90*10000/B62</f>
        <v>0.07863556135149954</v>
      </c>
      <c r="C130" s="168">
        <f>C90*10000/C62</f>
        <v>-0.030648209037984757</v>
      </c>
      <c r="D130" s="168">
        <f>D90*10000/D62</f>
        <v>-0.0008102984428617782</v>
      </c>
      <c r="E130" s="168">
        <f>E90*10000/E62</f>
        <v>0.01371902267878125</v>
      </c>
      <c r="F130" s="168">
        <f>F90*10000/F62</f>
        <v>0.21586575419855739</v>
      </c>
      <c r="G130" s="168">
        <f>AVERAGE(C130:E130)</f>
        <v>-0.005913161600688427</v>
      </c>
      <c r="H130" s="168">
        <f>STDEV(C130:E130)</f>
        <v>0.022619509761662174</v>
      </c>
      <c r="I130" s="168">
        <f>(B130*B4+C130*C4+D130*D4+E130*E4+F130*F4)/SUM(B4:F4)</f>
        <v>0.03605061663631383</v>
      </c>
    </row>
    <row r="131" spans="1:9" ht="12.75">
      <c r="A131" s="168" t="s">
        <v>185</v>
      </c>
      <c r="B131" s="168">
        <f>B91*10000/B62</f>
        <v>0.15255299790915752</v>
      </c>
      <c r="C131" s="168">
        <f>C91*10000/C62</f>
        <v>0.0849019477406812</v>
      </c>
      <c r="D131" s="168">
        <f>D91*10000/D62</f>
        <v>0.07859279052359891</v>
      </c>
      <c r="E131" s="168">
        <f>E91*10000/E62</f>
        <v>0.0944776665482151</v>
      </c>
      <c r="F131" s="168">
        <f>F91*10000/F62</f>
        <v>0.13226141451475704</v>
      </c>
      <c r="G131" s="168">
        <f>AVERAGE(C131:E131)</f>
        <v>0.08599080160416507</v>
      </c>
      <c r="H131" s="168">
        <f>STDEV(C131:E131)</f>
        <v>0.007998220028942196</v>
      </c>
      <c r="I131" s="168">
        <f>(B131*B4+C131*C4+D131*D4+E131*E4+F131*F4)/SUM(B4:F4)</f>
        <v>0.10178232619631135</v>
      </c>
    </row>
    <row r="132" spans="1:9" ht="12.75">
      <c r="A132" s="168" t="s">
        <v>186</v>
      </c>
      <c r="B132" s="168">
        <f>B92*10000/B62</f>
        <v>0.028876844940600915</v>
      </c>
      <c r="C132" s="168">
        <f>C92*10000/C62</f>
        <v>0.052543119084924476</v>
      </c>
      <c r="D132" s="168">
        <f>D92*10000/D62</f>
        <v>0.003917573478439744</v>
      </c>
      <c r="E132" s="168">
        <f>E92*10000/E62</f>
        <v>0.03405126642419307</v>
      </c>
      <c r="F132" s="168">
        <f>F92*10000/F62</f>
        <v>-0.02690690759587528</v>
      </c>
      <c r="G132" s="168">
        <f>AVERAGE(C132:E132)</f>
        <v>0.03017065299585243</v>
      </c>
      <c r="H132" s="168">
        <f>STDEV(C132:E132)</f>
        <v>0.024543946133766772</v>
      </c>
      <c r="I132" s="168">
        <f>(B132*B4+C132*C4+D132*D4+E132*E4+F132*F4)/SUM(B4:F4)</f>
        <v>0.022316163804737364</v>
      </c>
    </row>
    <row r="133" spans="1:9" ht="12.75">
      <c r="A133" s="168" t="s">
        <v>187</v>
      </c>
      <c r="B133" s="168">
        <f>B93*10000/B62</f>
        <v>-0.07951120669468745</v>
      </c>
      <c r="C133" s="168">
        <f>C93*10000/C62</f>
        <v>-0.07449531011458194</v>
      </c>
      <c r="D133" s="168">
        <f>D93*10000/D62</f>
        <v>-0.09516227149656305</v>
      </c>
      <c r="E133" s="168">
        <f>E93*10000/E62</f>
        <v>-0.08651001499730297</v>
      </c>
      <c r="F133" s="168">
        <f>F93*10000/F62</f>
        <v>-0.0615753321431861</v>
      </c>
      <c r="G133" s="168">
        <f>AVERAGE(C133:E133)</f>
        <v>-0.08538919886948265</v>
      </c>
      <c r="H133" s="168">
        <f>STDEV(C133:E133)</f>
        <v>0.01037896886908141</v>
      </c>
      <c r="I133" s="168">
        <f>(B133*B4+C133*C4+D133*D4+E133*E4+F133*F4)/SUM(B4:F4)</f>
        <v>-0.08134183355226965</v>
      </c>
    </row>
    <row r="134" spans="1:9" ht="12.75">
      <c r="A134" s="168" t="s">
        <v>188</v>
      </c>
      <c r="B134" s="168">
        <f>B94*10000/B62</f>
        <v>-0.0058183255106499495</v>
      </c>
      <c r="C134" s="168">
        <f>C94*10000/C62</f>
        <v>0.0015391609761427553</v>
      </c>
      <c r="D134" s="168">
        <f>D94*10000/D62</f>
        <v>0.00649166772319068</v>
      </c>
      <c r="E134" s="168">
        <f>E94*10000/E62</f>
        <v>0.0033519311268323695</v>
      </c>
      <c r="F134" s="168">
        <f>F94*10000/F62</f>
        <v>-0.03065873511099739</v>
      </c>
      <c r="G134" s="168">
        <f>AVERAGE(C134:E134)</f>
        <v>0.0037942532753886017</v>
      </c>
      <c r="H134" s="168">
        <f>STDEV(C134:E134)</f>
        <v>0.0025057069725361644</v>
      </c>
      <c r="I134" s="168">
        <f>(B134*B4+C134*C4+D134*D4+E134*E4+F134*F4)/SUM(B4:F4)</f>
        <v>-0.00221901509065194</v>
      </c>
    </row>
    <row r="135" spans="1:9" ht="12.75">
      <c r="A135" s="168" t="s">
        <v>189</v>
      </c>
      <c r="B135" s="168">
        <f>B95*10000/B62</f>
        <v>-0.002198026259594398</v>
      </c>
      <c r="C135" s="168">
        <f>C95*10000/C62</f>
        <v>0.003393125662447495</v>
      </c>
      <c r="D135" s="168">
        <f>D95*10000/D62</f>
        <v>-2.815037729563012E-05</v>
      </c>
      <c r="E135" s="168">
        <f>E95*10000/E62</f>
        <v>-0.0013122920626775377</v>
      </c>
      <c r="F135" s="168">
        <f>F95*10000/F62</f>
        <v>0.00030427120148921637</v>
      </c>
      <c r="G135" s="168">
        <f>AVERAGE(C135:E135)</f>
        <v>0.0006842277408247757</v>
      </c>
      <c r="H135" s="168">
        <f>STDEV(C135:E135)</f>
        <v>0.002432252233910535</v>
      </c>
      <c r="I135" s="168">
        <f>(B135*B4+C135*C4+D135*D4+E135*E4+F135*F4)/SUM(B4:F4)</f>
        <v>0.00021898807044528804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2003-06-25T11:25:02Z</cp:lastPrinted>
  <dcterms:created xsi:type="dcterms:W3CDTF">1999-06-17T15:15:05Z</dcterms:created>
  <dcterms:modified xsi:type="dcterms:W3CDTF">2003-09-26T12:47:14Z</dcterms:modified>
  <cp:category/>
  <cp:version/>
  <cp:contentType/>
  <cp:contentStatus/>
</cp:coreProperties>
</file>