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51_pos5ap2" sheetId="2" r:id="rId2"/>
    <sheet name="HCMQAP051_pos2ap2" sheetId="3" r:id="rId3"/>
    <sheet name="HCMQAP051_pos3ap2" sheetId="4" r:id="rId4"/>
    <sheet name="HCMQAP051_pos4ap2" sheetId="5" r:id="rId5"/>
    <sheet name="HCMQAP051_pos1ap2" sheetId="6" r:id="rId6"/>
    <sheet name="Lmag_hcmqap" sheetId="7" r:id="rId7"/>
    <sheet name="Result_HCMQAP" sheetId="8" r:id="rId8"/>
  </sheets>
  <definedNames>
    <definedName name="_xlnm.Print_Area" localSheetId="5">'HCMQAP051_pos1ap2'!$A$1:$N$28</definedName>
    <definedName name="_xlnm.Print_Area" localSheetId="2">'HCMQAP051_pos2ap2'!$A$1:$N$28</definedName>
    <definedName name="_xlnm.Print_Area" localSheetId="3">'HCMQAP051_pos3ap2'!$A$1:$N$28</definedName>
    <definedName name="_xlnm.Print_Area" localSheetId="4">'HCMQAP051_pos4ap2'!$A$1:$N$28</definedName>
    <definedName name="_xlnm.Print_Area" localSheetId="1">'HCMQAP051_pos5ap2'!$A$1:$N$28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<sst xmlns="http://schemas.openxmlformats.org/spreadsheetml/2006/main" count="510" uniqueCount="192">
  <si>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</si>
  <si>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</si>
  <si>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</si>
  <si>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</si>
  <si>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</si>
  <si>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</si>
  <si>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</si>
  <si>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</si>
  <si>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</si>
  <si>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</si>
  <si>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</si>
  <si>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</si>
  <si>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</si>
  <si>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</si>
  <si>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</si>
  <si>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</si>
  <si>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</si>
  <si>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</si>
  <si>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</si>
  <si>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</si>
  <si>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</si>
  <si>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</si>
  <si>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</si>
  <si>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</si>
  <si>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</si>
  <si>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</si>
  <si>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</si>
  <si>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</si>
  <si>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</si>
  <si>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</si>
  <si>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</si>
  <si>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</si>
  <si>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</si>
  <si>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</si>
  <si>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</si>
  <si>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</si>
  <si>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</si>
  <si>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</si>
  <si>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</si>
  <si>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</si>
  <si>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</si>
  <si>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</si>
  <si>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</si>
  <si>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</si>
  <si>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</si>
  <si>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</si>
  <si>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</si>
  <si>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</si>
  <si>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</si>
  <si>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</si>
  <si>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</si>
  <si>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</si>
  <si>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</si>
  <si>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</si>
  <si>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</si>
  <si>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</si>
  <si>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</si>
  <si>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</si>
  <si>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</si>
  <si>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</si>
  <si>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</si>
  <si>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</si>
  <si>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</si>
  <si>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</si>
  <si>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</si>
  <si>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</si>
  <si>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</si>
  <si>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</si>
  <si>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HCMQAP051_pos5ap2</t>
  </si>
  <si>
    <t>25/06/2003</t>
  </si>
  <si>
    <t>±12.5</t>
  </si>
  <si>
    <t>THCMQAP051_pos5ap2.xls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</si>
  <si>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</si>
  <si>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HCMQAP051_pos2ap2</t>
  </si>
  <si>
    <t>THCMQAP051_pos2ap2.xls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</si>
  <si>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</si>
  <si>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HCMQAP051_pos3ap2</t>
  </si>
  <si>
    <t>THCMQAP051_pos3ap2.xls</t>
  </si>
  <si>
    <t>HCMQAP051_pos4ap2</t>
  </si>
  <si>
    <t>THCMQAP051_pos4ap2.xls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</si>
  <si>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-2.247 mT)</t>
    </r>
  </si>
  <si>
    <t>HCMQAP051_pos1ap2</t>
  </si>
  <si>
    <t>THCMQAP051_pos1ap2.xls</t>
  </si>
  <si>
    <t>Sommaire : Valeurs intégrales calculées avec les fichiers: HCMQAP051_pos5ap2+HCMQAP051_pos2ap2+HCMQAP051_pos3ap2+HCMQAP051_pos4ap2+HCMQAP051_pos1ap2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</si>
  <si>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</si>
  <si>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</si>
  <si>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</si>
  <si>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</si>
  <si>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</si>
  <si>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</si>
  <si>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</si>
  <si>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</si>
  <si>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</si>
  <si>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</si>
  <si>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</si>
  <si>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</si>
  <si>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</si>
  <si>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</si>
  <si>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</si>
  <si>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</si>
  <si>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</si>
  <si>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</si>
  <si>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</si>
  <si>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</si>
  <si>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</si>
  <si>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</si>
  <si>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</si>
  <si>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</si>
  <si>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</si>
  <si>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</si>
  <si>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</si>
  <si>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</si>
  <si>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</si>
  <si>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</si>
  <si>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</si>
  <si>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</si>
  <si>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</si>
  <si>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</si>
  <si>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</si>
  <si>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</si>
  <si>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</si>
  <si>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</si>
  <si>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</si>
  <si>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</si>
  <si>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</si>
  <si>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</si>
  <si>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</si>
  <si>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</si>
  <si>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</si>
  <si>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Wed 25/06/2003       08:12:35</t>
  </si>
  <si>
    <t>LISSNER</t>
  </si>
  <si>
    <t>HCMQAP051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</si>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</sst>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5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285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1760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1760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1760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1760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1760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2.63320257E-05</v>
      </c>
      <c r="L2" s="54">
        <v>4.4707567454167453E-07</v>
      </c>
      <c r="M2" s="54">
        <v>9.104920799999998E-05</v>
      </c>
      <c r="N2" s="55">
        <v>2.9503334563857727E-07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-3.113193430000001E-05</v>
      </c>
      <c r="L3" s="54">
        <v>6.524083327713645E-08</v>
      </c>
      <c r="M3" s="54">
        <v>9.577512000000002E-06</v>
      </c>
      <c r="N3" s="55">
        <v>7.225023568122038E-08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-0.0020935280708313736</v>
      </c>
      <c r="L4" s="54">
        <v>3.705624612755834E-05</v>
      </c>
      <c r="M4" s="54">
        <v>5.0802563376427475E-08</v>
      </c>
      <c r="N4" s="55">
        <v>-8.849266799999999</v>
      </c>
    </row>
    <row r="5" spans="1:14" ht="15" customHeight="1" thickBot="1">
      <c r="A5" t="s">
        <v>18</v>
      </c>
      <c r="B5" s="58">
        <v>37797.338541666664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1760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1.5509419000000002</v>
      </c>
      <c r="E8" s="77">
        <v>0.020639305044976436</v>
      </c>
      <c r="F8" s="78">
        <v>10.314737</v>
      </c>
      <c r="G8" s="77">
        <v>0.026968611680931474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-3.1152284000000003</v>
      </c>
      <c r="E9" s="80">
        <v>0.07213205946414199</v>
      </c>
      <c r="F9" s="84">
        <v>3.2500459</v>
      </c>
      <c r="G9" s="80">
        <v>0.04751328547408388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-1.4526994500000001</v>
      </c>
      <c r="E10" s="80">
        <v>0.029882906341535006</v>
      </c>
      <c r="F10" s="84">
        <v>-7.710207</v>
      </c>
      <c r="G10" s="80">
        <v>0.02843178273889572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14.471241000000001</v>
      </c>
      <c r="E11" s="77">
        <v>0.012032897987068804</v>
      </c>
      <c r="F11" s="78">
        <v>1.8577117</v>
      </c>
      <c r="G11" s="77">
        <v>0.010428549278758165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0.19594995199999998</v>
      </c>
      <c r="E12" s="80">
        <v>0.005460376875035735</v>
      </c>
      <c r="F12" s="80">
        <v>0.29157851</v>
      </c>
      <c r="G12" s="80">
        <v>0.01051753005569224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24.25232</v>
      </c>
      <c r="D13" s="85">
        <v>-0.0385212828</v>
      </c>
      <c r="E13" s="80">
        <v>0.0029476073772759367</v>
      </c>
      <c r="F13" s="80">
        <v>0.37056576</v>
      </c>
      <c r="G13" s="80">
        <v>0.00533225103079029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0.13693020699999997</v>
      </c>
      <c r="E14" s="80">
        <v>0.005379035131258996</v>
      </c>
      <c r="F14" s="80">
        <v>0.17800190000000002</v>
      </c>
      <c r="G14" s="80">
        <v>0.002931853513903922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-0.29264787999999997</v>
      </c>
      <c r="E15" s="77">
        <v>0.0027812606817083562</v>
      </c>
      <c r="F15" s="77">
        <v>0.22592184999999998</v>
      </c>
      <c r="G15" s="77">
        <v>0.0026635568728691885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-0.017901935600000002</v>
      </c>
      <c r="E16" s="80">
        <v>0.004921082897960908</v>
      </c>
      <c r="F16" s="80">
        <v>0.0159550746</v>
      </c>
      <c r="G16" s="80">
        <v>0.0012444475121852012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0.3149999976158142</v>
      </c>
      <c r="D17" s="85">
        <v>0.060057649000000005</v>
      </c>
      <c r="E17" s="80">
        <v>0.0007369801647289154</v>
      </c>
      <c r="F17" s="80">
        <v>0.012992461</v>
      </c>
      <c r="G17" s="80">
        <v>0.0033417595690674725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-7.120999813079834</v>
      </c>
      <c r="D18" s="85">
        <v>-0.0060215314</v>
      </c>
      <c r="E18" s="80">
        <v>0.0011813494949806077</v>
      </c>
      <c r="F18" s="80">
        <v>0.105814458</v>
      </c>
      <c r="G18" s="80">
        <v>0.0033272473971658768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-0.1080000028014183</v>
      </c>
      <c r="D19" s="85">
        <v>-0.14486244999999998</v>
      </c>
      <c r="E19" s="80">
        <v>0.0012381938414487116</v>
      </c>
      <c r="F19" s="80">
        <v>-0.035767045</v>
      </c>
      <c r="G19" s="80">
        <v>0.0022630686145519623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0.20069619999999996</v>
      </c>
      <c r="D20" s="90">
        <v>0.0009167098999999998</v>
      </c>
      <c r="E20" s="91">
        <v>0.0013471428584935748</v>
      </c>
      <c r="F20" s="91">
        <v>0.00231289874</v>
      </c>
      <c r="G20" s="91">
        <v>0.0007544862723937787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0.7428689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-0.5070260676918376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-2.0938559999999997</v>
      </c>
      <c r="I25" s="103" t="s">
        <v>65</v>
      </c>
      <c r="J25" s="104"/>
      <c r="K25" s="103"/>
      <c r="L25" s="106">
        <v>14.589993448949794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10.430686466208472</v>
      </c>
      <c r="I26" s="108" t="s">
        <v>67</v>
      </c>
      <c r="J26" s="109"/>
      <c r="K26" s="108"/>
      <c r="L26" s="111">
        <v>0.3697072679511682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HCMQAP051_pos5ap2res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7.9173116E-05</v>
      </c>
      <c r="L2" s="54">
        <v>5.604129494247027E-07</v>
      </c>
      <c r="M2" s="54">
        <v>0.00019772956</v>
      </c>
      <c r="N2" s="55">
        <v>1.486394174438834E-07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-2.8784924E-05</v>
      </c>
      <c r="L3" s="54">
        <v>2.485417260021847E-07</v>
      </c>
      <c r="M3" s="54">
        <v>1.2339319999999997E-05</v>
      </c>
      <c r="N3" s="55">
        <v>2.0037742287994814E-07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-0.0037548412862750766</v>
      </c>
      <c r="L4" s="54">
        <v>5.1321260196202E-05</v>
      </c>
      <c r="M4" s="54">
        <v>8.77934925128737E-08</v>
      </c>
      <c r="N4" s="55">
        <v>-6.833586399999999</v>
      </c>
    </row>
    <row r="5" spans="1:14" ht="15" customHeight="1" thickBot="1">
      <c r="A5" t="s">
        <v>18</v>
      </c>
      <c r="B5" s="58">
        <v>37797.3247337963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1760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1.7657181000000002</v>
      </c>
      <c r="E8" s="77">
        <v>0.018384578437906283</v>
      </c>
      <c r="F8" s="77">
        <v>1.6805230000000002</v>
      </c>
      <c r="G8" s="77">
        <v>0.020806346361133304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-0.219583739</v>
      </c>
      <c r="E9" s="80">
        <v>0.017241051247438827</v>
      </c>
      <c r="F9" s="80">
        <v>-0.030786380000000002</v>
      </c>
      <c r="G9" s="80">
        <v>0.040565066027415754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-0.78201296</v>
      </c>
      <c r="E10" s="80">
        <v>0.007497556435231645</v>
      </c>
      <c r="F10" s="80">
        <v>-0.92237814</v>
      </c>
      <c r="G10" s="80">
        <v>0.008122606813788777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2.856286</v>
      </c>
      <c r="E11" s="77">
        <v>0.008011100142985365</v>
      </c>
      <c r="F11" s="77">
        <v>-0.28836303500000005</v>
      </c>
      <c r="G11" s="77">
        <v>0.005893685673064714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0.49708831</v>
      </c>
      <c r="E12" s="80">
        <v>0.004210057240753349</v>
      </c>
      <c r="F12" s="80">
        <v>-0.037926221</v>
      </c>
      <c r="G12" s="80">
        <v>0.003528985277343046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23.394776</v>
      </c>
      <c r="D13" s="85">
        <v>-0.026607276300000003</v>
      </c>
      <c r="E13" s="80">
        <v>0.002982201878354857</v>
      </c>
      <c r="F13" s="80">
        <v>-0.1524101</v>
      </c>
      <c r="G13" s="80">
        <v>0.005534939211229201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-0.040335846</v>
      </c>
      <c r="E14" s="80">
        <v>0.0027721465514081306</v>
      </c>
      <c r="F14" s="80">
        <v>0.21895059</v>
      </c>
      <c r="G14" s="80">
        <v>0.003907304636370437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-0.055370921000000003</v>
      </c>
      <c r="E15" s="77">
        <v>0.0013081119488380566</v>
      </c>
      <c r="F15" s="77">
        <v>-0.0415260043</v>
      </c>
      <c r="G15" s="77">
        <v>0.004899840414727574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-0.033249365999999995</v>
      </c>
      <c r="E16" s="80">
        <v>0.0021958277564517663</v>
      </c>
      <c r="F16" s="80">
        <v>-0.036916857000000004</v>
      </c>
      <c r="G16" s="80">
        <v>0.0020367913651318276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-0.20100000500679016</v>
      </c>
      <c r="D17" s="85">
        <v>0.13681519</v>
      </c>
      <c r="E17" s="80">
        <v>0.0010015828280287165</v>
      </c>
      <c r="F17" s="80">
        <v>-0.079207843</v>
      </c>
      <c r="G17" s="80">
        <v>0.001366309553222159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67.64700317382812</v>
      </c>
      <c r="D18" s="85">
        <v>0.044110784</v>
      </c>
      <c r="E18" s="80">
        <v>0.0007452607756242464</v>
      </c>
      <c r="F18" s="84">
        <v>0.15714425</v>
      </c>
      <c r="G18" s="80">
        <v>0.002583613914654717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-0.4099999964237213</v>
      </c>
      <c r="D19" s="83">
        <v>-0.16952037</v>
      </c>
      <c r="E19" s="80">
        <v>0.001425347431892701</v>
      </c>
      <c r="F19" s="80">
        <v>-6.18551000000001E-05</v>
      </c>
      <c r="G19" s="80">
        <v>0.00103773860254885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0.34618279999999996</v>
      </c>
      <c r="D20" s="90">
        <v>-0.0048968572</v>
      </c>
      <c r="E20" s="91">
        <v>0.00071289428904352</v>
      </c>
      <c r="F20" s="91">
        <v>0.0021227851</v>
      </c>
      <c r="G20" s="91">
        <v>0.0007090673175676201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0.8999409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-0.39153599037430087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-3.755192</v>
      </c>
      <c r="I25" s="103" t="s">
        <v>65</v>
      </c>
      <c r="J25" s="104"/>
      <c r="K25" s="103"/>
      <c r="L25" s="106">
        <v>2.870805279664647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2.4376049643444304</v>
      </c>
      <c r="I26" s="108" t="s">
        <v>67</v>
      </c>
      <c r="J26" s="109"/>
      <c r="K26" s="108"/>
      <c r="L26" s="111">
        <v>0.06921233940210271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3.449614279999999E-05</v>
      </c>
      <c r="L2" s="54">
        <v>2.525956164810042E-07</v>
      </c>
      <c r="M2" s="54">
        <v>0.00019840584</v>
      </c>
      <c r="N2" s="55">
        <v>1.723323109681043E-07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-2.7842165200000003E-05</v>
      </c>
      <c r="L3" s="54">
        <v>3.032601553180494E-07</v>
      </c>
      <c r="M3" s="54">
        <v>1.0546000000000004E-05</v>
      </c>
      <c r="N3" s="55">
        <v>1.5067850211622082E-07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-0.003752051540513563</v>
      </c>
      <c r="L4" s="54">
        <v>6.225015213000022E-05</v>
      </c>
      <c r="M4" s="54">
        <v>4.6995122187269843E-08</v>
      </c>
      <c r="N4" s="55">
        <v>-8.294721</v>
      </c>
    </row>
    <row r="5" spans="1:14" ht="15" customHeight="1" thickBot="1">
      <c r="A5" t="s">
        <v>18</v>
      </c>
      <c r="B5" s="58">
        <v>37797.329247685186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1760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0.6361243999999999</v>
      </c>
      <c r="E8" s="77">
        <v>0.011637497484686054</v>
      </c>
      <c r="F8" s="77">
        <v>0.9467733500000002</v>
      </c>
      <c r="G8" s="77">
        <v>0.007676100573701122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-0.49733372000000003</v>
      </c>
      <c r="E9" s="80">
        <v>0.018604856372211112</v>
      </c>
      <c r="F9" s="80">
        <v>1.3218090100000002</v>
      </c>
      <c r="G9" s="80">
        <v>0.02759216901416815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0.45296629</v>
      </c>
      <c r="E10" s="80">
        <v>0.007652551556079016</v>
      </c>
      <c r="F10" s="80">
        <v>-2.0895397000000004</v>
      </c>
      <c r="G10" s="80">
        <v>0.008162693064079187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3.1906054</v>
      </c>
      <c r="E11" s="77">
        <v>0.005684036861156498</v>
      </c>
      <c r="F11" s="77">
        <v>-0.01747357</v>
      </c>
      <c r="G11" s="77">
        <v>0.006582061557414974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0.43106375999999996</v>
      </c>
      <c r="E12" s="80">
        <v>0.007617816148244151</v>
      </c>
      <c r="F12" s="80">
        <v>-0.39821587999999997</v>
      </c>
      <c r="G12" s="80">
        <v>0.004861935806715802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23.709107</v>
      </c>
      <c r="D13" s="85">
        <v>0.02140901</v>
      </c>
      <c r="E13" s="80">
        <v>0.00409556285842741</v>
      </c>
      <c r="F13" s="80">
        <v>0.09382570000000001</v>
      </c>
      <c r="G13" s="80">
        <v>0.002600564567742462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-0.02582876</v>
      </c>
      <c r="E14" s="80">
        <v>0.002836150420340926</v>
      </c>
      <c r="F14" s="80">
        <v>0.08668811600000001</v>
      </c>
      <c r="G14" s="80">
        <v>0.004630602339627583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-0.009327203789999999</v>
      </c>
      <c r="E15" s="77">
        <v>0.0022847045155510387</v>
      </c>
      <c r="F15" s="77">
        <v>-0.099210457</v>
      </c>
      <c r="G15" s="77">
        <v>0.0031475836758801698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0.03260555999999999</v>
      </c>
      <c r="E16" s="80">
        <v>0.0031911247806675207</v>
      </c>
      <c r="F16" s="80">
        <v>-0.045756611</v>
      </c>
      <c r="G16" s="80">
        <v>0.002988385243499181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0.421999990940094</v>
      </c>
      <c r="D17" s="85">
        <v>0.1213158</v>
      </c>
      <c r="E17" s="80">
        <v>0.0011931192132404087</v>
      </c>
      <c r="F17" s="80">
        <v>-0.006421022</v>
      </c>
      <c r="G17" s="80">
        <v>0.0035592868565017363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-3.052000045776367</v>
      </c>
      <c r="D18" s="85">
        <v>0.020287847999999997</v>
      </c>
      <c r="E18" s="80">
        <v>0.001438159663085474</v>
      </c>
      <c r="F18" s="84">
        <v>0.15403019</v>
      </c>
      <c r="G18" s="80">
        <v>0.0007467677519803315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0.1679999977350235</v>
      </c>
      <c r="D19" s="83">
        <v>-0.17613468999999998</v>
      </c>
      <c r="E19" s="80">
        <v>0.0012174975742903138</v>
      </c>
      <c r="F19" s="80">
        <v>0.006541070239999999</v>
      </c>
      <c r="G19" s="80">
        <v>0.0006886547099540415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0.1413613</v>
      </c>
      <c r="D20" s="90">
        <v>-0.0047247572</v>
      </c>
      <c r="E20" s="91">
        <v>0.0010735318956683877</v>
      </c>
      <c r="F20" s="91">
        <v>0.00290688312</v>
      </c>
      <c r="G20" s="91">
        <v>0.0012203247128193086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0.9012874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-0.47525290696749095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-3.7525679</v>
      </c>
      <c r="I25" s="103" t="s">
        <v>65</v>
      </c>
      <c r="J25" s="104"/>
      <c r="K25" s="103"/>
      <c r="L25" s="106">
        <v>3.190653247245414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1.14062878647945</v>
      </c>
      <c r="I26" s="108" t="s">
        <v>67</v>
      </c>
      <c r="J26" s="109"/>
      <c r="K26" s="108"/>
      <c r="L26" s="111">
        <v>0.09964793780449768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-7.623134E-06</v>
      </c>
      <c r="L2" s="54">
        <v>1.0847917963377147E-07</v>
      </c>
      <c r="M2" s="54">
        <v>0.00016660943</v>
      </c>
      <c r="N2" s="55">
        <v>1.3757352435019516E-07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-2.9056033999999997E-05</v>
      </c>
      <c r="L3" s="54">
        <v>2.572242630745261E-07</v>
      </c>
      <c r="M3" s="54">
        <v>1.0178170000000003E-05</v>
      </c>
      <c r="N3" s="55">
        <v>6.181763987725527E-08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-0.0037527265188127437</v>
      </c>
      <c r="L4" s="54">
        <v>5.6651331373585544E-05</v>
      </c>
      <c r="M4" s="54">
        <v>5.3767467163361376E-08</v>
      </c>
      <c r="N4" s="55">
        <v>-7.547449599999998</v>
      </c>
    </row>
    <row r="5" spans="1:14" ht="15" customHeight="1" thickBot="1">
      <c r="A5" t="s">
        <v>18</v>
      </c>
      <c r="B5" s="58">
        <v>37797.33373842593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1760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-0.18981961</v>
      </c>
      <c r="E8" s="77">
        <v>0.011063732538858909</v>
      </c>
      <c r="F8" s="77">
        <v>0.80772212</v>
      </c>
      <c r="G8" s="77">
        <v>0.009116692266425813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-0.63824809</v>
      </c>
      <c r="E9" s="80">
        <v>0.01284303260065175</v>
      </c>
      <c r="F9" s="80">
        <v>0.761686307</v>
      </c>
      <c r="G9" s="80">
        <v>0.015274511411174642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1.401737</v>
      </c>
      <c r="E10" s="80">
        <v>0.005061231480590488</v>
      </c>
      <c r="F10" s="80">
        <v>-2.0294181</v>
      </c>
      <c r="G10" s="80">
        <v>0.009894717749386524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3.8640229000000006</v>
      </c>
      <c r="E11" s="77">
        <v>0.006400639548969845</v>
      </c>
      <c r="F11" s="77">
        <v>0.6954074199999999</v>
      </c>
      <c r="G11" s="77">
        <v>0.004576213075421473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0.022904659999999997</v>
      </c>
      <c r="E12" s="80">
        <v>0.002499914167006552</v>
      </c>
      <c r="F12" s="80">
        <v>-0.12581617699999997</v>
      </c>
      <c r="G12" s="80">
        <v>0.004012657330792375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24.002076</v>
      </c>
      <c r="D13" s="85">
        <v>0.0554592474</v>
      </c>
      <c r="E13" s="80">
        <v>0.002669330601020475</v>
      </c>
      <c r="F13" s="80">
        <v>0.16617424</v>
      </c>
      <c r="G13" s="80">
        <v>0.0029098745372263114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-0.11504999000000002</v>
      </c>
      <c r="E14" s="80">
        <v>0.0019305009304314783</v>
      </c>
      <c r="F14" s="80">
        <v>0.0056676009999999995</v>
      </c>
      <c r="G14" s="80">
        <v>0.004284496391650249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0.09204527500000001</v>
      </c>
      <c r="E15" s="77">
        <v>0.0012182084269529783</v>
      </c>
      <c r="F15" s="77">
        <v>-0.010439857</v>
      </c>
      <c r="G15" s="77">
        <v>0.0013702183873113027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0.048703032</v>
      </c>
      <c r="E16" s="80">
        <v>0.001068228779066527</v>
      </c>
      <c r="F16" s="80">
        <v>0.016135397200000002</v>
      </c>
      <c r="G16" s="80">
        <v>0.001999529850423768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-0.06199999898672104</v>
      </c>
      <c r="D17" s="85">
        <v>0.085051512</v>
      </c>
      <c r="E17" s="80">
        <v>0.0007674837007685154</v>
      </c>
      <c r="F17" s="80">
        <v>0.03831543799999999</v>
      </c>
      <c r="G17" s="80">
        <v>0.00330611880582598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122.06999969482422</v>
      </c>
      <c r="D18" s="85">
        <v>-0.012674823200000001</v>
      </c>
      <c r="E18" s="80">
        <v>0.0009161730451412999</v>
      </c>
      <c r="F18" s="80">
        <v>0.13843703999999998</v>
      </c>
      <c r="G18" s="80">
        <v>0.0010842889395357626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-0.34700000286102295</v>
      </c>
      <c r="D19" s="83">
        <v>-0.18477644</v>
      </c>
      <c r="E19" s="80">
        <v>0.0010734779449980128</v>
      </c>
      <c r="F19" s="80">
        <v>0.00732080603</v>
      </c>
      <c r="G19" s="80">
        <v>0.0010123811180807864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-0.045903799999999995</v>
      </c>
      <c r="D20" s="90">
        <v>-0.0025956353</v>
      </c>
      <c r="E20" s="91">
        <v>0.001413963335289271</v>
      </c>
      <c r="F20" s="91">
        <v>0.00116475374</v>
      </c>
      <c r="G20" s="91">
        <v>0.0014935456897387062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0.7540572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-0.4324373734319245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-3.7531541</v>
      </c>
      <c r="I25" s="103" t="s">
        <v>65</v>
      </c>
      <c r="J25" s="104"/>
      <c r="K25" s="103"/>
      <c r="L25" s="106">
        <v>3.9261004128161914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0.8297267667599054</v>
      </c>
      <c r="I26" s="108" t="s">
        <v>67</v>
      </c>
      <c r="J26" s="109"/>
      <c r="K26" s="108"/>
      <c r="L26" s="111">
        <v>0.0926354320117636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6.0130245E-05</v>
      </c>
      <c r="L2" s="54">
        <v>2.8489954813932873E-07</v>
      </c>
      <c r="M2" s="54">
        <v>0.0001024461</v>
      </c>
      <c r="N2" s="55">
        <v>1.928363718770947E-07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-3.1276339000000004E-05</v>
      </c>
      <c r="L3" s="54">
        <v>2.899029302602829E-07</v>
      </c>
      <c r="M3" s="54">
        <v>1.3495279999999998E-05</v>
      </c>
      <c r="N3" s="55">
        <v>1.6310199177211552E-07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-0.002246725855084997</v>
      </c>
      <c r="L4" s="54">
        <v>2.3751753083700357E-05</v>
      </c>
      <c r="M4" s="54">
        <v>6.445728718867282E-08</v>
      </c>
      <c r="N4" s="55">
        <v>-5.2856623</v>
      </c>
    </row>
    <row r="5" spans="1:14" ht="15" customHeight="1" thickBot="1">
      <c r="A5" t="s">
        <v>18</v>
      </c>
      <c r="B5" s="58">
        <v>37797.320231481484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1760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3.9686569</v>
      </c>
      <c r="E8" s="77">
        <v>0.025564443350958685</v>
      </c>
      <c r="F8" s="77">
        <v>1.8532871</v>
      </c>
      <c r="G8" s="77">
        <v>0.01218797901378191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0.20715257999999998</v>
      </c>
      <c r="E9" s="80">
        <v>0.0300124515788464</v>
      </c>
      <c r="F9" s="80">
        <v>-0.599564545</v>
      </c>
      <c r="G9" s="80">
        <v>0.03731635441608316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-1.6720504999999999</v>
      </c>
      <c r="E10" s="80">
        <v>0.01394758412414867</v>
      </c>
      <c r="F10" s="80">
        <v>-1.03842732</v>
      </c>
      <c r="G10" s="80">
        <v>0.01644438613111855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2.9103128999999996</v>
      </c>
      <c r="E11" s="77">
        <v>0.00929528948675036</v>
      </c>
      <c r="F11" s="77">
        <v>0.234228489</v>
      </c>
      <c r="G11" s="77">
        <v>0.007833145517420962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0.204409349</v>
      </c>
      <c r="E12" s="80">
        <v>0.0054833664419538155</v>
      </c>
      <c r="F12" s="80">
        <v>0.22203571000000002</v>
      </c>
      <c r="G12" s="80">
        <v>0.006996594067929162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23.117066</v>
      </c>
      <c r="D13" s="85">
        <v>0.06257290299999999</v>
      </c>
      <c r="E13" s="80">
        <v>0.006609053544585383</v>
      </c>
      <c r="F13" s="80">
        <v>-0.242950074</v>
      </c>
      <c r="G13" s="80">
        <v>0.004430753452700379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0.065982114</v>
      </c>
      <c r="E14" s="80">
        <v>0.0028505367026799523</v>
      </c>
      <c r="F14" s="80">
        <v>0.27457693999999994</v>
      </c>
      <c r="G14" s="80">
        <v>0.004533247729875388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-0.24350500999999997</v>
      </c>
      <c r="E15" s="77">
        <v>0.003957650602366392</v>
      </c>
      <c r="F15" s="77">
        <v>0.013655202</v>
      </c>
      <c r="G15" s="77">
        <v>0.002305876420597162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12.505799999999999</v>
      </c>
      <c r="D16" s="85">
        <v>-0.0430832999</v>
      </c>
      <c r="E16" s="80">
        <v>0.0021163702848575553</v>
      </c>
      <c r="F16" s="80">
        <v>0.034439588</v>
      </c>
      <c r="G16" s="80">
        <v>0.0037533364459379206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0.41499999165534973</v>
      </c>
      <c r="D17" s="85">
        <v>0.088705395</v>
      </c>
      <c r="E17" s="80">
        <v>0.0018336626679757914</v>
      </c>
      <c r="F17" s="80">
        <v>-0.12547432500000003</v>
      </c>
      <c r="G17" s="80">
        <v>0.003443981640072314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8.137999534606934</v>
      </c>
      <c r="D18" s="85">
        <v>0.077219173</v>
      </c>
      <c r="E18" s="80">
        <v>0.0033106713548032695</v>
      </c>
      <c r="F18" s="84">
        <v>0.16386320999999998</v>
      </c>
      <c r="G18" s="80">
        <v>0.0017876256323385335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0.36800000071525574</v>
      </c>
      <c r="D19" s="83">
        <v>-0.19426819</v>
      </c>
      <c r="E19" s="80">
        <v>0.0015125159904586666</v>
      </c>
      <c r="F19" s="80">
        <v>0.0014871255000000001</v>
      </c>
      <c r="G19" s="80">
        <v>0.0024538739932564997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0.4467715</v>
      </c>
      <c r="D20" s="90">
        <v>-0.0018213416000000004</v>
      </c>
      <c r="E20" s="91">
        <v>0.0020441965295315764</v>
      </c>
      <c r="F20" s="91">
        <v>0.0026875880899999995</v>
      </c>
      <c r="G20" s="91">
        <v>0.0018213076913087924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0.7798658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-0.30284639752482023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-2.2468513999999997</v>
      </c>
      <c r="I25" s="103" t="s">
        <v>65</v>
      </c>
      <c r="J25" s="104"/>
      <c r="K25" s="103"/>
      <c r="L25" s="106">
        <v>2.9197233021239586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4.380058294697004</v>
      </c>
      <c r="I26" s="108" t="s">
        <v>67</v>
      </c>
      <c r="J26" s="109"/>
      <c r="K26" s="108"/>
      <c r="L26" s="111">
        <v>0.24388758565527865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HCMQAP051_pos1ap2res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81</v>
      </c>
      <c r="C1" s="121" t="s">
        <v>73</v>
      </c>
      <c r="D1" s="121" t="s">
        <v>76</v>
      </c>
      <c r="E1" s="121" t="s">
        <v>78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-2.2468513999999997</v>
      </c>
      <c r="C2" s="123">
        <v>-3.755192</v>
      </c>
      <c r="D2" s="123">
        <v>-3.7525679</v>
      </c>
      <c r="E2" s="123">
        <v>-3.7531541</v>
      </c>
      <c r="F2" s="129">
        <v>-2.0938559999999997</v>
      </c>
      <c r="G2" s="164">
        <v>3.116884443268104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3.9686569</v>
      </c>
      <c r="C4" s="147">
        <v>1.7657181000000002</v>
      </c>
      <c r="D4" s="147">
        <v>0.6361243999999999</v>
      </c>
      <c r="E4" s="147">
        <v>-0.18981961</v>
      </c>
      <c r="F4" s="152">
        <v>1.5509419000000002</v>
      </c>
      <c r="G4" s="159">
        <v>1.312025143395745</v>
      </c>
    </row>
    <row r="5" spans="1:7" ht="12.75">
      <c r="A5" s="140" t="s">
        <v>93</v>
      </c>
      <c r="B5" s="134">
        <v>0.20715257999999998</v>
      </c>
      <c r="C5" s="118">
        <v>-0.219583739</v>
      </c>
      <c r="D5" s="118">
        <v>-0.49733372000000003</v>
      </c>
      <c r="E5" s="118">
        <v>-0.63824809</v>
      </c>
      <c r="F5" s="153">
        <v>-3.1152284000000003</v>
      </c>
      <c r="G5" s="160">
        <v>-0.7142654866248026</v>
      </c>
    </row>
    <row r="6" spans="1:7" ht="12.75">
      <c r="A6" s="140" t="s">
        <v>95</v>
      </c>
      <c r="B6" s="134">
        <v>-1.6720504999999999</v>
      </c>
      <c r="C6" s="118">
        <v>-0.78201296</v>
      </c>
      <c r="D6" s="118">
        <v>0.45296629</v>
      </c>
      <c r="E6" s="118">
        <v>1.401737</v>
      </c>
      <c r="F6" s="154">
        <v>-1.4526994500000001</v>
      </c>
      <c r="G6" s="160">
        <v>-0.1778327699552707</v>
      </c>
    </row>
    <row r="7" spans="1:7" ht="12.75">
      <c r="A7" s="140" t="s">
        <v>97</v>
      </c>
      <c r="B7" s="133">
        <v>2.9103128999999996</v>
      </c>
      <c r="C7" s="117">
        <v>2.856286</v>
      </c>
      <c r="D7" s="117">
        <v>3.1906054</v>
      </c>
      <c r="E7" s="117">
        <v>3.8640229000000006</v>
      </c>
      <c r="F7" s="155">
        <v>14.471241000000001</v>
      </c>
      <c r="G7" s="160">
        <v>4.745716656170532</v>
      </c>
    </row>
    <row r="8" spans="1:7" ht="12.75">
      <c r="A8" s="140" t="s">
        <v>99</v>
      </c>
      <c r="B8" s="134">
        <v>0.204409349</v>
      </c>
      <c r="C8" s="118">
        <v>0.49708831</v>
      </c>
      <c r="D8" s="118">
        <v>0.43106375999999996</v>
      </c>
      <c r="E8" s="118">
        <v>0.022904659999999997</v>
      </c>
      <c r="F8" s="154">
        <v>0.19594995199999998</v>
      </c>
      <c r="G8" s="160">
        <v>0.28457242315158227</v>
      </c>
    </row>
    <row r="9" spans="1:7" ht="12.75">
      <c r="A9" s="140" t="s">
        <v>101</v>
      </c>
      <c r="B9" s="134">
        <v>0.06257290299999999</v>
      </c>
      <c r="C9" s="118">
        <v>-0.026607276300000003</v>
      </c>
      <c r="D9" s="118">
        <v>0.02140901</v>
      </c>
      <c r="E9" s="118">
        <v>0.0554592474</v>
      </c>
      <c r="F9" s="154">
        <v>-0.0385212828</v>
      </c>
      <c r="G9" s="160">
        <v>0.015928115647300036</v>
      </c>
    </row>
    <row r="10" spans="1:7" ht="12.75">
      <c r="A10" s="140" t="s">
        <v>103</v>
      </c>
      <c r="B10" s="134">
        <v>0.065982114</v>
      </c>
      <c r="C10" s="118">
        <v>-0.040335846</v>
      </c>
      <c r="D10" s="118">
        <v>-0.02582876</v>
      </c>
      <c r="E10" s="118">
        <v>-0.11504999000000002</v>
      </c>
      <c r="F10" s="154">
        <v>0.13693020699999997</v>
      </c>
      <c r="G10" s="160">
        <v>-0.015718188292573463</v>
      </c>
    </row>
    <row r="11" spans="1:7" ht="12.75">
      <c r="A11" s="140" t="s">
        <v>105</v>
      </c>
      <c r="B11" s="133">
        <v>-0.24350500999999997</v>
      </c>
      <c r="C11" s="117">
        <v>-0.055370921000000003</v>
      </c>
      <c r="D11" s="117">
        <v>-0.009327203789999999</v>
      </c>
      <c r="E11" s="117">
        <v>0.09204527500000001</v>
      </c>
      <c r="F11" s="156">
        <v>-0.29264787999999997</v>
      </c>
      <c r="G11" s="160">
        <v>-0.06777189170286241</v>
      </c>
    </row>
    <row r="12" spans="1:7" ht="12.75">
      <c r="A12" s="140" t="s">
        <v>107</v>
      </c>
      <c r="B12" s="134">
        <v>-0.0430832999</v>
      </c>
      <c r="C12" s="118">
        <v>-0.033249365999999995</v>
      </c>
      <c r="D12" s="118">
        <v>0.03260555999999999</v>
      </c>
      <c r="E12" s="118">
        <v>0.048703032</v>
      </c>
      <c r="F12" s="154">
        <v>-0.017901935600000002</v>
      </c>
      <c r="G12" s="160">
        <v>0.0029484730912567036</v>
      </c>
    </row>
    <row r="13" spans="1:7" ht="12.75">
      <c r="A13" s="140" t="s">
        <v>109</v>
      </c>
      <c r="B13" s="134">
        <v>0.088705395</v>
      </c>
      <c r="C13" s="118">
        <v>0.13681519</v>
      </c>
      <c r="D13" s="118">
        <v>0.1213158</v>
      </c>
      <c r="E13" s="118">
        <v>0.085051512</v>
      </c>
      <c r="F13" s="154">
        <v>0.060057649000000005</v>
      </c>
      <c r="G13" s="161">
        <v>0.1034049207495284</v>
      </c>
    </row>
    <row r="14" spans="1:7" ht="12.75">
      <c r="A14" s="140" t="s">
        <v>111</v>
      </c>
      <c r="B14" s="134">
        <v>0.077219173</v>
      </c>
      <c r="C14" s="118">
        <v>0.044110784</v>
      </c>
      <c r="D14" s="118">
        <v>0.020287847999999997</v>
      </c>
      <c r="E14" s="118">
        <v>-0.012674823200000001</v>
      </c>
      <c r="F14" s="154">
        <v>-0.0060215314</v>
      </c>
      <c r="G14" s="160">
        <v>0.022760276249644534</v>
      </c>
    </row>
    <row r="15" spans="1:7" ht="12.75">
      <c r="A15" s="140" t="s">
        <v>113</v>
      </c>
      <c r="B15" s="135">
        <v>-0.19426819</v>
      </c>
      <c r="C15" s="119">
        <v>-0.16952037</v>
      </c>
      <c r="D15" s="119">
        <v>-0.17613468999999998</v>
      </c>
      <c r="E15" s="119">
        <v>-0.18477644</v>
      </c>
      <c r="F15" s="154">
        <v>-0.14486244999999998</v>
      </c>
      <c r="G15" s="160">
        <v>-0.1750360535722948</v>
      </c>
    </row>
    <row r="16" spans="1:7" ht="12.75">
      <c r="A16" s="140" t="s">
        <v>115</v>
      </c>
      <c r="B16" s="134">
        <v>-0.0018213416000000004</v>
      </c>
      <c r="C16" s="118">
        <v>-0.0048968572</v>
      </c>
      <c r="D16" s="118">
        <v>-0.0047247572</v>
      </c>
      <c r="E16" s="118">
        <v>-0.0025956353</v>
      </c>
      <c r="F16" s="154">
        <v>0.0009167098999999998</v>
      </c>
      <c r="G16" s="160">
        <v>-0.00307873487138714</v>
      </c>
    </row>
    <row r="17" spans="1:7" ht="12.75">
      <c r="A17" s="140" t="s">
        <v>92</v>
      </c>
      <c r="B17" s="133">
        <v>1.8532871</v>
      </c>
      <c r="C17" s="117">
        <v>1.6805230000000002</v>
      </c>
      <c r="D17" s="117">
        <v>0.9467733500000002</v>
      </c>
      <c r="E17" s="117">
        <v>0.80772212</v>
      </c>
      <c r="F17" s="155">
        <v>10.314737</v>
      </c>
      <c r="G17" s="160">
        <v>2.4777333761380143</v>
      </c>
    </row>
    <row r="18" spans="1:7" ht="12.75">
      <c r="A18" s="140" t="s">
        <v>94</v>
      </c>
      <c r="B18" s="134">
        <v>-0.599564545</v>
      </c>
      <c r="C18" s="118">
        <v>-0.030786380000000002</v>
      </c>
      <c r="D18" s="118">
        <v>1.3218090100000002</v>
      </c>
      <c r="E18" s="118">
        <v>0.761686307</v>
      </c>
      <c r="F18" s="153">
        <v>3.2500459</v>
      </c>
      <c r="G18" s="160">
        <v>0.843584824438152</v>
      </c>
    </row>
    <row r="19" spans="1:7" ht="12.75">
      <c r="A19" s="140" t="s">
        <v>96</v>
      </c>
      <c r="B19" s="134">
        <v>-1.03842732</v>
      </c>
      <c r="C19" s="118">
        <v>-0.92237814</v>
      </c>
      <c r="D19" s="118">
        <v>-2.0895397000000004</v>
      </c>
      <c r="E19" s="118">
        <v>-2.0294181</v>
      </c>
      <c r="F19" s="153">
        <v>-7.710207</v>
      </c>
      <c r="G19" s="161">
        <v>-2.397111145439023</v>
      </c>
    </row>
    <row r="20" spans="1:7" ht="12.75">
      <c r="A20" s="140" t="s">
        <v>98</v>
      </c>
      <c r="B20" s="133">
        <v>0.234228489</v>
      </c>
      <c r="C20" s="117">
        <v>-0.28836303500000005</v>
      </c>
      <c r="D20" s="117">
        <v>-0.01747357</v>
      </c>
      <c r="E20" s="117">
        <v>0.6954074199999999</v>
      </c>
      <c r="F20" s="155">
        <v>1.8577117</v>
      </c>
      <c r="G20" s="160">
        <v>0.3767300293083662</v>
      </c>
    </row>
    <row r="21" spans="1:7" ht="12.75">
      <c r="A21" s="140" t="s">
        <v>100</v>
      </c>
      <c r="B21" s="134">
        <v>0.22203571000000002</v>
      </c>
      <c r="C21" s="118">
        <v>-0.037926221</v>
      </c>
      <c r="D21" s="118">
        <v>-0.39821587999999997</v>
      </c>
      <c r="E21" s="118">
        <v>-0.12581617699999997</v>
      </c>
      <c r="F21" s="154">
        <v>0.29157851</v>
      </c>
      <c r="G21" s="160">
        <v>-0.06406739316873217</v>
      </c>
    </row>
    <row r="22" spans="1:7" ht="12.75">
      <c r="A22" s="140" t="s">
        <v>102</v>
      </c>
      <c r="B22" s="134">
        <v>-0.242950074</v>
      </c>
      <c r="C22" s="118">
        <v>-0.1524101</v>
      </c>
      <c r="D22" s="118">
        <v>0.09382570000000001</v>
      </c>
      <c r="E22" s="118">
        <v>0.16617424</v>
      </c>
      <c r="F22" s="154">
        <v>0.37056576</v>
      </c>
      <c r="G22" s="160">
        <v>0.04060310539389006</v>
      </c>
    </row>
    <row r="23" spans="1:7" ht="12.75">
      <c r="A23" s="140" t="s">
        <v>104</v>
      </c>
      <c r="B23" s="134">
        <v>0.27457693999999994</v>
      </c>
      <c r="C23" s="118">
        <v>0.21895059</v>
      </c>
      <c r="D23" s="118">
        <v>0.08668811600000001</v>
      </c>
      <c r="E23" s="118">
        <v>0.0056676009999999995</v>
      </c>
      <c r="F23" s="154">
        <v>0.17800190000000002</v>
      </c>
      <c r="G23" s="160">
        <v>0.1383458679288158</v>
      </c>
    </row>
    <row r="24" spans="1:7" ht="12.75">
      <c r="A24" s="140" t="s">
        <v>106</v>
      </c>
      <c r="B24" s="133">
        <v>0.013655202</v>
      </c>
      <c r="C24" s="117">
        <v>-0.0415260043</v>
      </c>
      <c r="D24" s="117">
        <v>-0.099210457</v>
      </c>
      <c r="E24" s="117">
        <v>-0.010439857</v>
      </c>
      <c r="F24" s="156">
        <v>0.22592184999999998</v>
      </c>
      <c r="G24" s="160">
        <v>-0.004081976802759548</v>
      </c>
    </row>
    <row r="25" spans="1:7" ht="12.75">
      <c r="A25" s="140" t="s">
        <v>108</v>
      </c>
      <c r="B25" s="134">
        <v>0.034439588</v>
      </c>
      <c r="C25" s="118">
        <v>-0.036916857000000004</v>
      </c>
      <c r="D25" s="118">
        <v>-0.045756611</v>
      </c>
      <c r="E25" s="118">
        <v>0.016135397200000002</v>
      </c>
      <c r="F25" s="154">
        <v>0.0159550746</v>
      </c>
      <c r="G25" s="160">
        <v>-0.00890854705471456</v>
      </c>
    </row>
    <row r="26" spans="1:7" ht="12.75">
      <c r="A26" s="140" t="s">
        <v>110</v>
      </c>
      <c r="B26" s="134">
        <v>-0.12547432500000003</v>
      </c>
      <c r="C26" s="118">
        <v>-0.079207843</v>
      </c>
      <c r="D26" s="118">
        <v>-0.006421022</v>
      </c>
      <c r="E26" s="118">
        <v>0.03831543799999999</v>
      </c>
      <c r="F26" s="154">
        <v>0.012992461</v>
      </c>
      <c r="G26" s="160">
        <v>-0.02771827654790694</v>
      </c>
    </row>
    <row r="27" spans="1:7" ht="12.75">
      <c r="A27" s="140" t="s">
        <v>112</v>
      </c>
      <c r="B27" s="135">
        <v>0.16386320999999998</v>
      </c>
      <c r="C27" s="119">
        <v>0.15714425</v>
      </c>
      <c r="D27" s="119">
        <v>0.15403019</v>
      </c>
      <c r="E27" s="118">
        <v>0.13843703999999998</v>
      </c>
      <c r="F27" s="154">
        <v>0.105814458</v>
      </c>
      <c r="G27" s="161">
        <v>0.14597377948844514</v>
      </c>
    </row>
    <row r="28" spans="1:7" ht="12.75">
      <c r="A28" s="140" t="s">
        <v>114</v>
      </c>
      <c r="B28" s="134">
        <v>0.0014871255000000001</v>
      </c>
      <c r="C28" s="118">
        <v>-6.18551000000001E-05</v>
      </c>
      <c r="D28" s="118">
        <v>0.006541070239999999</v>
      </c>
      <c r="E28" s="118">
        <v>0.00732080603</v>
      </c>
      <c r="F28" s="154">
        <v>-0.035767045</v>
      </c>
      <c r="G28" s="160">
        <v>-0.0012665379868453913</v>
      </c>
    </row>
    <row r="29" spans="1:7" ht="13.5" thickBot="1">
      <c r="A29" s="141" t="s">
        <v>116</v>
      </c>
      <c r="B29" s="136">
        <v>0.0026875880899999995</v>
      </c>
      <c r="C29" s="120">
        <v>0.0021227851</v>
      </c>
      <c r="D29" s="120">
        <v>0.00290688312</v>
      </c>
      <c r="E29" s="120">
        <v>0.00116475374</v>
      </c>
      <c r="F29" s="157">
        <v>0.00231289874</v>
      </c>
      <c r="G29" s="162">
        <v>0.0021877681349167753</v>
      </c>
    </row>
    <row r="30" spans="1:7" ht="13.5" thickTop="1">
      <c r="A30" s="142" t="s">
        <v>117</v>
      </c>
      <c r="B30" s="137">
        <v>-0.30284639752482023</v>
      </c>
      <c r="C30" s="126">
        <v>-0.39153599037430087</v>
      </c>
      <c r="D30" s="126">
        <v>-0.47525290696749095</v>
      </c>
      <c r="E30" s="126">
        <v>-0.4324373734319245</v>
      </c>
      <c r="F30" s="122">
        <v>-0.5070260676918376</v>
      </c>
      <c r="G30" s="163" t="s">
        <v>128</v>
      </c>
    </row>
    <row r="31" spans="1:7" ht="13.5" thickBot="1">
      <c r="A31" s="143" t="s">
        <v>118</v>
      </c>
      <c r="B31" s="132">
        <v>23.117066</v>
      </c>
      <c r="C31" s="123">
        <v>23.394776</v>
      </c>
      <c r="D31" s="123">
        <v>23.709107</v>
      </c>
      <c r="E31" s="123">
        <v>24.002076</v>
      </c>
      <c r="F31" s="124">
        <v>24.25232</v>
      </c>
      <c r="G31" s="165">
        <v>-209.67</v>
      </c>
    </row>
    <row r="32" spans="1:7" ht="15.75" thickBot="1" thickTop="1">
      <c r="A32" s="144" t="s">
        <v>119</v>
      </c>
      <c r="B32" s="138">
        <v>0.39149999618530273</v>
      </c>
      <c r="C32" s="127">
        <v>-0.30550000071525574</v>
      </c>
      <c r="D32" s="127">
        <v>0.29499999433755875</v>
      </c>
      <c r="E32" s="127">
        <v>-0.204500000923872</v>
      </c>
      <c r="F32" s="125">
        <v>0.10349999740719795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0.002246</v>
      </c>
      <c r="C4" s="166">
        <v>0.003753</v>
      </c>
      <c r="D4" s="166">
        <v>0.003751</v>
      </c>
      <c r="E4" s="166">
        <v>0.003751</v>
      </c>
      <c r="F4" s="166">
        <v>0.002093</v>
      </c>
      <c r="G4" s="166">
        <v>0.011694</v>
      </c>
    </row>
    <row r="5" spans="1:7" ht="12.75">
      <c r="A5" s="166" t="s">
        <v>137</v>
      </c>
      <c r="B5" s="166">
        <v>2.182471</v>
      </c>
      <c r="C5" s="166">
        <v>0.250467</v>
      </c>
      <c r="D5" s="166">
        <v>-0.57858</v>
      </c>
      <c r="E5" s="166">
        <v>-0.335583</v>
      </c>
      <c r="F5" s="166">
        <v>-1.257292</v>
      </c>
      <c r="G5" s="166">
        <v>-7.463256</v>
      </c>
    </row>
    <row r="6" spans="1:7" ht="12.75">
      <c r="A6" s="166" t="s">
        <v>138</v>
      </c>
      <c r="B6" s="167">
        <v>-381.9078</v>
      </c>
      <c r="C6" s="167">
        <v>-326.6747</v>
      </c>
      <c r="D6" s="167">
        <v>-208.2246</v>
      </c>
      <c r="E6" s="167">
        <v>-96.6302</v>
      </c>
      <c r="F6" s="167">
        <v>-243.4753</v>
      </c>
      <c r="G6" s="167">
        <v>971.2458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3.962079</v>
      </c>
      <c r="C8" s="167">
        <v>1.761447</v>
      </c>
      <c r="D8" s="167">
        <v>0.626021</v>
      </c>
      <c r="E8" s="167">
        <v>-0.1495761</v>
      </c>
      <c r="F8" s="167">
        <v>1.643669</v>
      </c>
      <c r="G8" s="167">
        <v>2.489521</v>
      </c>
    </row>
    <row r="9" spans="1:7" ht="12.75">
      <c r="A9" s="166" t="s">
        <v>93</v>
      </c>
      <c r="B9" s="167">
        <v>0.1019226</v>
      </c>
      <c r="C9" s="167">
        <v>-0.2344966</v>
      </c>
      <c r="D9" s="167">
        <v>-0.4687123</v>
      </c>
      <c r="E9" s="167">
        <v>-0.7519314</v>
      </c>
      <c r="F9" s="167">
        <v>-3.295661</v>
      </c>
      <c r="G9" s="167">
        <v>0.7777655</v>
      </c>
    </row>
    <row r="10" spans="1:7" ht="12.75">
      <c r="A10" s="166" t="s">
        <v>140</v>
      </c>
      <c r="B10" s="167">
        <v>-1.446237</v>
      </c>
      <c r="C10" s="167">
        <v>-0.6502814</v>
      </c>
      <c r="D10" s="167">
        <v>0.3944916</v>
      </c>
      <c r="E10" s="167">
        <v>1.135388</v>
      </c>
      <c r="F10" s="167">
        <v>-1.449679</v>
      </c>
      <c r="G10" s="167">
        <v>2.445301</v>
      </c>
    </row>
    <row r="11" spans="1:7" ht="12.75">
      <c r="A11" s="166" t="s">
        <v>97</v>
      </c>
      <c r="B11" s="167">
        <v>2.918181</v>
      </c>
      <c r="C11" s="167">
        <v>2.873417</v>
      </c>
      <c r="D11" s="167">
        <v>3.181962</v>
      </c>
      <c r="E11" s="167">
        <v>3.849814</v>
      </c>
      <c r="F11" s="167">
        <v>14.48009</v>
      </c>
      <c r="G11" s="167">
        <v>4.74674</v>
      </c>
    </row>
    <row r="12" spans="1:7" ht="12.75">
      <c r="A12" s="166" t="s">
        <v>99</v>
      </c>
      <c r="B12" s="167">
        <v>0.199939</v>
      </c>
      <c r="C12" s="167">
        <v>0.4947603</v>
      </c>
      <c r="D12" s="167">
        <v>0.4230777</v>
      </c>
      <c r="E12" s="167">
        <v>0.0182851</v>
      </c>
      <c r="F12" s="167">
        <v>0.210005</v>
      </c>
      <c r="G12" s="167">
        <v>-0.09302219</v>
      </c>
    </row>
    <row r="13" spans="1:7" ht="12.75">
      <c r="A13" s="166" t="s">
        <v>101</v>
      </c>
      <c r="B13" s="167">
        <v>0.07651999</v>
      </c>
      <c r="C13" s="167">
        <v>-0.03656649</v>
      </c>
      <c r="D13" s="167">
        <v>0.01949333</v>
      </c>
      <c r="E13" s="167">
        <v>0.07086946</v>
      </c>
      <c r="F13" s="167">
        <v>-0.02399435</v>
      </c>
      <c r="G13" s="167">
        <v>-0.02072937</v>
      </c>
    </row>
    <row r="14" spans="1:7" ht="12.75">
      <c r="A14" s="166" t="s">
        <v>103</v>
      </c>
      <c r="B14" s="167">
        <v>0.02663899</v>
      </c>
      <c r="C14" s="167">
        <v>-0.04510164</v>
      </c>
      <c r="D14" s="167">
        <v>-0.02300122</v>
      </c>
      <c r="E14" s="167">
        <v>-0.1289094</v>
      </c>
      <c r="F14" s="167">
        <v>0.1470131</v>
      </c>
      <c r="G14" s="167">
        <v>-0.1363336</v>
      </c>
    </row>
    <row r="15" spans="1:7" ht="12.75">
      <c r="A15" s="166" t="s">
        <v>105</v>
      </c>
      <c r="B15" s="167">
        <v>-0.2436139</v>
      </c>
      <c r="C15" s="167">
        <v>-0.04996367</v>
      </c>
      <c r="D15" s="167">
        <v>-0.002916556</v>
      </c>
      <c r="E15" s="167">
        <v>0.09279149</v>
      </c>
      <c r="F15" s="167">
        <v>-0.2833152</v>
      </c>
      <c r="G15" s="167">
        <v>-0.06351315</v>
      </c>
    </row>
    <row r="16" spans="1:7" ht="12.75">
      <c r="A16" s="166" t="s">
        <v>107</v>
      </c>
      <c r="B16" s="167">
        <v>-0.03211387</v>
      </c>
      <c r="C16" s="167">
        <v>-0.01481006</v>
      </c>
      <c r="D16" s="167">
        <v>0.03011603</v>
      </c>
      <c r="E16" s="167">
        <v>0.03758266</v>
      </c>
      <c r="F16" s="167">
        <v>-0.01606791</v>
      </c>
      <c r="G16" s="167">
        <v>-0.006489666</v>
      </c>
    </row>
    <row r="17" spans="1:7" ht="12.75">
      <c r="A17" s="166" t="s">
        <v>141</v>
      </c>
      <c r="B17" s="167">
        <v>0.1104483</v>
      </c>
      <c r="C17" s="167">
        <v>0.1334869</v>
      </c>
      <c r="D17" s="167">
        <v>0.1125064</v>
      </c>
      <c r="E17" s="167">
        <v>0.09291686</v>
      </c>
      <c r="F17" s="167">
        <v>0.06550884</v>
      </c>
      <c r="G17" s="167">
        <v>-0.106244</v>
      </c>
    </row>
    <row r="18" spans="1:7" ht="12.75">
      <c r="A18" s="166" t="s">
        <v>142</v>
      </c>
      <c r="B18" s="167">
        <v>0.06121062</v>
      </c>
      <c r="C18" s="167">
        <v>0.03763738</v>
      </c>
      <c r="D18" s="167">
        <v>0.02371789</v>
      </c>
      <c r="E18" s="167">
        <v>-0.001098214</v>
      </c>
      <c r="F18" s="167">
        <v>-0.00459469</v>
      </c>
      <c r="G18" s="167">
        <v>-0.1463642</v>
      </c>
    </row>
    <row r="19" spans="1:7" ht="12.75">
      <c r="A19" s="166" t="s">
        <v>113</v>
      </c>
      <c r="B19" s="167">
        <v>-0.1942527</v>
      </c>
      <c r="C19" s="167">
        <v>-0.1696023</v>
      </c>
      <c r="D19" s="167">
        <v>-0.1762667</v>
      </c>
      <c r="E19" s="167">
        <v>-0.1847329</v>
      </c>
      <c r="F19" s="167">
        <v>-0.1456224</v>
      </c>
      <c r="G19" s="167">
        <v>-0.1751762</v>
      </c>
    </row>
    <row r="20" spans="1:7" ht="12.75">
      <c r="A20" s="166" t="s">
        <v>115</v>
      </c>
      <c r="B20" s="167">
        <v>-0.0019365</v>
      </c>
      <c r="C20" s="167">
        <v>-0.00490513</v>
      </c>
      <c r="D20" s="167">
        <v>-0.004604479</v>
      </c>
      <c r="E20" s="167">
        <v>-0.002600931</v>
      </c>
      <c r="F20" s="167">
        <v>0.000999746</v>
      </c>
      <c r="G20" s="167">
        <v>0.002185646</v>
      </c>
    </row>
    <row r="21" spans="1:7" ht="12.75">
      <c r="A21" s="166" t="s">
        <v>143</v>
      </c>
      <c r="B21" s="167">
        <v>-944.1072</v>
      </c>
      <c r="C21" s="167">
        <v>-1013.724</v>
      </c>
      <c r="D21" s="167">
        <v>-1014.914</v>
      </c>
      <c r="E21" s="167">
        <v>-929.3165</v>
      </c>
      <c r="F21" s="167">
        <v>-921.0593</v>
      </c>
      <c r="G21" s="167">
        <v>-239.6194</v>
      </c>
    </row>
    <row r="22" spans="1:7" ht="12.75">
      <c r="A22" s="166" t="s">
        <v>144</v>
      </c>
      <c r="B22" s="167">
        <v>43.64971</v>
      </c>
      <c r="C22" s="167">
        <v>5.009337</v>
      </c>
      <c r="D22" s="167">
        <v>-11.57161</v>
      </c>
      <c r="E22" s="167">
        <v>-6.71167</v>
      </c>
      <c r="F22" s="167">
        <v>-25.1459</v>
      </c>
      <c r="G22" s="167">
        <v>0</v>
      </c>
    </row>
    <row r="23" spans="1:7" ht="12.75">
      <c r="A23" s="166" t="s">
        <v>92</v>
      </c>
      <c r="B23" s="167">
        <v>1.870482</v>
      </c>
      <c r="C23" s="167">
        <v>1.693121</v>
      </c>
      <c r="D23" s="167">
        <v>0.9420013</v>
      </c>
      <c r="E23" s="167">
        <v>0.7992353</v>
      </c>
      <c r="F23" s="167">
        <v>10.38422</v>
      </c>
      <c r="G23" s="167">
        <v>-1.329642</v>
      </c>
    </row>
    <row r="24" spans="1:7" ht="12.75">
      <c r="A24" s="166" t="s">
        <v>94</v>
      </c>
      <c r="B24" s="167">
        <v>-0.6431073</v>
      </c>
      <c r="C24" s="167">
        <v>-0.07511706</v>
      </c>
      <c r="D24" s="167">
        <v>1.356524</v>
      </c>
      <c r="E24" s="167">
        <v>0.8604573</v>
      </c>
      <c r="F24" s="167">
        <v>3.301477</v>
      </c>
      <c r="G24" s="167">
        <v>-0.8656402</v>
      </c>
    </row>
    <row r="25" spans="1:7" ht="12.75">
      <c r="A25" s="166" t="s">
        <v>96</v>
      </c>
      <c r="B25" s="167">
        <v>-1.065406</v>
      </c>
      <c r="C25" s="167">
        <v>-0.866836</v>
      </c>
      <c r="D25" s="167">
        <v>-2.012121</v>
      </c>
      <c r="E25" s="167">
        <v>-2.155653</v>
      </c>
      <c r="F25" s="167">
        <v>-8.051854</v>
      </c>
      <c r="G25" s="167">
        <v>-0.1911798</v>
      </c>
    </row>
    <row r="26" spans="1:7" ht="12.75">
      <c r="A26" s="166" t="s">
        <v>98</v>
      </c>
      <c r="B26" s="167">
        <v>0.291171</v>
      </c>
      <c r="C26" s="167">
        <v>-0.2707664</v>
      </c>
      <c r="D26" s="167">
        <v>-0.008640442</v>
      </c>
      <c r="E26" s="167">
        <v>0.6987181</v>
      </c>
      <c r="F26" s="167">
        <v>1.739004</v>
      </c>
      <c r="G26" s="167">
        <v>0.37657</v>
      </c>
    </row>
    <row r="27" spans="1:7" ht="12.75">
      <c r="A27" s="166" t="s">
        <v>100</v>
      </c>
      <c r="B27" s="167">
        <v>0.1797062</v>
      </c>
      <c r="C27" s="167">
        <v>-0.06399094</v>
      </c>
      <c r="D27" s="167">
        <v>-0.4183328</v>
      </c>
      <c r="E27" s="167">
        <v>-0.1636244</v>
      </c>
      <c r="F27" s="167">
        <v>0.2715874</v>
      </c>
      <c r="G27" s="167">
        <v>-0.2822312</v>
      </c>
    </row>
    <row r="28" spans="1:7" ht="12.75">
      <c r="A28" s="166" t="s">
        <v>102</v>
      </c>
      <c r="B28" s="167">
        <v>-0.209246</v>
      </c>
      <c r="C28" s="167">
        <v>-0.1376557</v>
      </c>
      <c r="D28" s="167">
        <v>0.09217557</v>
      </c>
      <c r="E28" s="167">
        <v>0.1710743</v>
      </c>
      <c r="F28" s="167">
        <v>0.3650207</v>
      </c>
      <c r="G28" s="167">
        <v>-0.04905176</v>
      </c>
    </row>
    <row r="29" spans="1:7" ht="12.75">
      <c r="A29" s="166" t="s">
        <v>104</v>
      </c>
      <c r="B29" s="167">
        <v>0.2785391</v>
      </c>
      <c r="C29" s="167">
        <v>0.2093727</v>
      </c>
      <c r="D29" s="167">
        <v>0.08555993</v>
      </c>
      <c r="E29" s="167">
        <v>0.0007424011</v>
      </c>
      <c r="F29" s="167">
        <v>0.1868026</v>
      </c>
      <c r="G29" s="167">
        <v>-0.02384743</v>
      </c>
    </row>
    <row r="30" spans="1:7" ht="12.75">
      <c r="A30" s="166" t="s">
        <v>106</v>
      </c>
      <c r="B30" s="167">
        <v>0.006967055</v>
      </c>
      <c r="C30" s="167">
        <v>-0.05024088</v>
      </c>
      <c r="D30" s="167">
        <v>-0.09947596</v>
      </c>
      <c r="E30" s="167">
        <v>-0.01682911</v>
      </c>
      <c r="F30" s="167">
        <v>0.2276034</v>
      </c>
      <c r="G30" s="167">
        <v>-0.008524323</v>
      </c>
    </row>
    <row r="31" spans="1:7" ht="12.75">
      <c r="A31" s="166" t="s">
        <v>108</v>
      </c>
      <c r="B31" s="167">
        <v>0.01869747</v>
      </c>
      <c r="C31" s="167">
        <v>-0.03093478</v>
      </c>
      <c r="D31" s="167">
        <v>-0.03367289</v>
      </c>
      <c r="E31" s="167">
        <v>0.01522413</v>
      </c>
      <c r="F31" s="167">
        <v>0.02011108</v>
      </c>
      <c r="G31" s="167">
        <v>-0.005939404</v>
      </c>
    </row>
    <row r="32" spans="1:7" ht="12.75">
      <c r="A32" s="166" t="s">
        <v>110</v>
      </c>
      <c r="B32" s="167">
        <v>-0.09804588</v>
      </c>
      <c r="C32" s="167">
        <v>-0.0606594</v>
      </c>
      <c r="D32" s="167">
        <v>-0.01232652</v>
      </c>
      <c r="E32" s="167">
        <v>0.01366215</v>
      </c>
      <c r="F32" s="167">
        <v>0.01144759</v>
      </c>
      <c r="G32" s="167">
        <v>0.02684375</v>
      </c>
    </row>
    <row r="33" spans="1:7" ht="12.75">
      <c r="A33" s="166" t="s">
        <v>112</v>
      </c>
      <c r="B33" s="167">
        <v>0.1682939</v>
      </c>
      <c r="C33" s="167">
        <v>0.1546467</v>
      </c>
      <c r="D33" s="167">
        <v>0.1509404</v>
      </c>
      <c r="E33" s="167">
        <v>0.1412921</v>
      </c>
      <c r="F33" s="167">
        <v>0.1088406</v>
      </c>
      <c r="G33" s="167">
        <v>0.02267105</v>
      </c>
    </row>
    <row r="34" spans="1:7" ht="12.75">
      <c r="A34" s="166" t="s">
        <v>114</v>
      </c>
      <c r="B34" s="167">
        <v>-0.00433807</v>
      </c>
      <c r="C34" s="167">
        <v>-0.0005965818</v>
      </c>
      <c r="D34" s="167">
        <v>0.007984538</v>
      </c>
      <c r="E34" s="167">
        <v>0.008227935</v>
      </c>
      <c r="F34" s="167">
        <v>-0.0331761</v>
      </c>
      <c r="G34" s="167">
        <v>-0.001355831</v>
      </c>
    </row>
    <row r="35" spans="1:7" ht="12.75">
      <c r="A35" s="166" t="s">
        <v>116</v>
      </c>
      <c r="B35" s="167">
        <v>0.002617232</v>
      </c>
      <c r="C35" s="167">
        <v>0.00210539</v>
      </c>
      <c r="D35" s="167">
        <v>0.002957981</v>
      </c>
      <c r="E35" s="167">
        <v>0.001175481</v>
      </c>
      <c r="F35" s="167">
        <v>0.00229778</v>
      </c>
      <c r="G35" s="167">
        <v>0.00305893</v>
      </c>
    </row>
    <row r="36" spans="1:6" ht="12.75">
      <c r="A36" s="166" t="s">
        <v>145</v>
      </c>
      <c r="B36" s="167">
        <v>24.25232</v>
      </c>
      <c r="C36" s="167">
        <v>24.24622</v>
      </c>
      <c r="D36" s="167">
        <v>24.25537</v>
      </c>
      <c r="E36" s="167">
        <v>24.25842</v>
      </c>
      <c r="F36" s="167">
        <v>24.26148</v>
      </c>
    </row>
    <row r="37" spans="1:6" ht="12.75">
      <c r="A37" s="166" t="s">
        <v>146</v>
      </c>
      <c r="B37" s="167">
        <v>0.1169841</v>
      </c>
      <c r="C37" s="167">
        <v>0.07375082</v>
      </c>
      <c r="D37" s="167">
        <v>0.04781087</v>
      </c>
      <c r="E37" s="167">
        <v>0.02492269</v>
      </c>
      <c r="F37" s="167">
        <v>-0.01017253</v>
      </c>
    </row>
    <row r="38" spans="1:7" ht="12.75">
      <c r="A38" s="166" t="s">
        <v>147</v>
      </c>
      <c r="B38" s="167">
        <v>0.0006562364</v>
      </c>
      <c r="C38" s="167">
        <v>0.0005562101</v>
      </c>
      <c r="D38" s="167">
        <v>0.0003519848</v>
      </c>
      <c r="E38" s="167">
        <v>0.0001632109</v>
      </c>
      <c r="F38" s="167">
        <v>0.0004099681</v>
      </c>
      <c r="G38" s="167">
        <v>0.0001975126</v>
      </c>
    </row>
    <row r="39" spans="1:7" ht="12.75">
      <c r="A39" s="166" t="s">
        <v>148</v>
      </c>
      <c r="B39" s="167">
        <v>0.001602118</v>
      </c>
      <c r="C39" s="167">
        <v>0.001723052</v>
      </c>
      <c r="D39" s="167">
        <v>0.001725761</v>
      </c>
      <c r="E39" s="167">
        <v>0.001579948</v>
      </c>
      <c r="F39" s="167">
        <v>0.001566832</v>
      </c>
      <c r="G39" s="167">
        <v>0.000827043</v>
      </c>
    </row>
    <row r="40" spans="2:5" ht="12.75">
      <c r="B40" s="166" t="s">
        <v>149</v>
      </c>
      <c r="C40" s="166">
        <v>0.003752</v>
      </c>
      <c r="D40" s="166" t="s">
        <v>150</v>
      </c>
      <c r="E40" s="166">
        <v>3.116885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0.0006562364576783727</v>
      </c>
      <c r="C50" s="166">
        <f>-0.017/(C7*C7+C22*C22)*(C21*C22+C6*C7)</f>
        <v>0.0005562101249016185</v>
      </c>
      <c r="D50" s="166">
        <f>-0.017/(D7*D7+D22*D22)*(D21*D22+D6*D7)</f>
        <v>0.00035198483655614625</v>
      </c>
      <c r="E50" s="166">
        <f>-0.017/(E7*E7+E22*E22)*(E21*E22+E6*E7)</f>
        <v>0.00016321093131466035</v>
      </c>
      <c r="F50" s="166">
        <f>-0.017/(F7*F7+F22*F22)*(F21*F22+F6*F7)</f>
        <v>0.00040996807064630063</v>
      </c>
      <c r="G50" s="166">
        <f>(B50*B$4+C50*C$4+D50*D$4+E50*E$4+F50*F$4)/SUM(B$4:F$4)</f>
        <v>0.0004073314210496025</v>
      </c>
    </row>
    <row r="51" spans="1:7" ht="12.75">
      <c r="A51" s="166" t="s">
        <v>153</v>
      </c>
      <c r="B51" s="166">
        <f>-0.017/(B7*B7+B22*B22)*(B21*B7-B6*B22)</f>
        <v>0.0016021177868930916</v>
      </c>
      <c r="C51" s="166">
        <f>-0.017/(C7*C7+C22*C22)*(C21*C7-C6*C22)</f>
        <v>0.0017230521756041559</v>
      </c>
      <c r="D51" s="166">
        <f>-0.017/(D7*D7+D22*D22)*(D21*D7-D6*D22)</f>
        <v>0.0017257611031254545</v>
      </c>
      <c r="E51" s="166">
        <f>-0.017/(E7*E7+E22*E22)*(E21*E7-E6*E22)</f>
        <v>0.001579947591791138</v>
      </c>
      <c r="F51" s="166">
        <f>-0.017/(F7*F7+F22*F22)*(F21*F7-F6*F22)</f>
        <v>0.0015668317116107665</v>
      </c>
      <c r="G51" s="166">
        <f>(B51*B$4+C51*C$4+D51*D$4+E51*E$4+F51*F$4)/SUM(B$4:F$4)</f>
        <v>0.0016508954374398971</v>
      </c>
    </row>
    <row r="58" ht="12.75">
      <c r="A58" s="166" t="s">
        <v>155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9999.953332730087</v>
      </c>
      <c r="C62" s="166">
        <f>C7+(2/0.017)*(C8*C50-C23*C51)</f>
        <v>9999.77204692156</v>
      </c>
      <c r="D62" s="166">
        <f>D7+(2/0.017)*(D8*D50-D23*D51)</f>
        <v>9999.834668317262</v>
      </c>
      <c r="E62" s="166">
        <f>E7+(2/0.017)*(E8*E50-E23*E51)</f>
        <v>9999.848569136224</v>
      </c>
      <c r="F62" s="166">
        <f>F7+(2/0.017)*(F8*F50-F23*F51)</f>
        <v>9998.165120777925</v>
      </c>
    </row>
    <row r="63" spans="1:6" ht="12.75">
      <c r="A63" s="166" t="s">
        <v>161</v>
      </c>
      <c r="B63" s="166">
        <f>B8+(3/0.017)*(B9*B50-B24*B51)</f>
        <v>4.155705877092735</v>
      </c>
      <c r="C63" s="166">
        <f>C8+(3/0.017)*(C9*C50-C24*C51)</f>
        <v>1.7612707465558206</v>
      </c>
      <c r="D63" s="166">
        <f>D8+(3/0.017)*(D9*D50-D24*D51)</f>
        <v>0.18378288641820423</v>
      </c>
      <c r="E63" s="166">
        <f>E8+(3/0.017)*(E9*E50-E24*E51)</f>
        <v>-0.4111409581857955</v>
      </c>
      <c r="F63" s="166">
        <f>F8+(3/0.017)*(F9*F50-F24*F51)</f>
        <v>0.4923793575715585</v>
      </c>
    </row>
    <row r="64" spans="1:6" ht="12.75">
      <c r="A64" s="166" t="s">
        <v>162</v>
      </c>
      <c r="B64" s="166">
        <f>B9+(4/0.017)*(B10*B50-B25*B51)</f>
        <v>0.2802361192986411</v>
      </c>
      <c r="C64" s="166">
        <f>C9+(4/0.017)*(C10*C50-C25*C51)</f>
        <v>0.031835295759248206</v>
      </c>
      <c r="D64" s="166">
        <f>D9+(4/0.017)*(D10*D50-D25*D51)</f>
        <v>0.38100422186603883</v>
      </c>
      <c r="E64" s="166">
        <f>E9+(4/0.017)*(E10*E50-E25*E51)</f>
        <v>0.09303954093431333</v>
      </c>
      <c r="F64" s="166">
        <f>F9+(4/0.017)*(F10*F50-F25*F51)</f>
        <v>-0.46705439252387304</v>
      </c>
    </row>
    <row r="65" spans="1:6" ht="12.75">
      <c r="A65" s="166" t="s">
        <v>163</v>
      </c>
      <c r="B65" s="166">
        <f>B10+(5/0.017)*(B11*B50-B26*B51)</f>
        <v>-1.0201997870067991</v>
      </c>
      <c r="C65" s="166">
        <f>C10+(5/0.017)*(C11*C50-C26*C51)</f>
        <v>-0.042996616745606286</v>
      </c>
      <c r="D65" s="166">
        <f>D10+(5/0.017)*(D11*D50-D26*D51)</f>
        <v>0.7282897509456705</v>
      </c>
      <c r="E65" s="166">
        <f>E10+(5/0.017)*(E11*E50-E26*E51)</f>
        <v>0.9955038084977466</v>
      </c>
      <c r="F65" s="166">
        <f>F10+(5/0.017)*(F11*F50-F26*F51)</f>
        <v>-0.5050766628626994</v>
      </c>
    </row>
    <row r="66" spans="1:6" ht="12.75">
      <c r="A66" s="166" t="s">
        <v>164</v>
      </c>
      <c r="B66" s="166">
        <f>B11+(6/0.017)*(B12*B50-B27*B51)</f>
        <v>2.862873974709455</v>
      </c>
      <c r="C66" s="166">
        <f>C11+(6/0.017)*(C12*C50-C27*C51)</f>
        <v>3.0094583235218764</v>
      </c>
      <c r="D66" s="166">
        <f>D11+(6/0.017)*(D12*D50-D27*D51)</f>
        <v>3.489324144524686</v>
      </c>
      <c r="E66" s="166">
        <f>E11+(6/0.017)*(E12*E50-E27*E51)</f>
        <v>3.9421089311547473</v>
      </c>
      <c r="F66" s="166">
        <f>F11+(6/0.017)*(F12*F50-F27*F51)</f>
        <v>14.360288915487821</v>
      </c>
    </row>
    <row r="67" spans="1:6" ht="12.75">
      <c r="A67" s="166" t="s">
        <v>165</v>
      </c>
      <c r="B67" s="166">
        <f>B12+(7/0.017)*(B13*B50-B28*B51)</f>
        <v>0.35865450701811263</v>
      </c>
      <c r="C67" s="166">
        <f>C12+(7/0.017)*(C13*C50-C28*C51)</f>
        <v>0.5840511888114349</v>
      </c>
      <c r="D67" s="166">
        <f>D12+(7/0.017)*(D13*D50-D28*D51)</f>
        <v>0.3604023119098219</v>
      </c>
      <c r="E67" s="166">
        <f>E12+(7/0.017)*(E13*E50-E28*E51)</f>
        <v>-0.08824738847870077</v>
      </c>
      <c r="F67" s="166">
        <f>F12+(7/0.017)*(F13*F50-F28*F51)</f>
        <v>-0.02954443992422967</v>
      </c>
    </row>
    <row r="68" spans="1:6" ht="12.75">
      <c r="A68" s="166" t="s">
        <v>166</v>
      </c>
      <c r="B68" s="166">
        <f>B13+(8/0.017)*(B14*B50-B29*B51)</f>
        <v>-0.1252545841277477</v>
      </c>
      <c r="C68" s="166">
        <f>C13+(8/0.017)*(C14*C50-C29*C51)</f>
        <v>-0.21814111355989838</v>
      </c>
      <c r="D68" s="166">
        <f>D13+(8/0.017)*(D14*D50-D29*D51)</f>
        <v>-0.053801766396436995</v>
      </c>
      <c r="E68" s="166">
        <f>E13+(8/0.017)*(E14*E50-E29*E51)</f>
        <v>0.06041657620738721</v>
      </c>
      <c r="F68" s="166">
        <f>F13+(8/0.017)*(F14*F50-F29*F51)</f>
        <v>-0.13336731965863988</v>
      </c>
    </row>
    <row r="69" spans="1:6" ht="12.75">
      <c r="A69" s="166" t="s">
        <v>167</v>
      </c>
      <c r="B69" s="166">
        <f>B14+(9/0.017)*(B15*B50-B30*B51)</f>
        <v>-0.06390649762557539</v>
      </c>
      <c r="C69" s="166">
        <f>C14+(9/0.017)*(C15*C50-C30*C51)</f>
        <v>-0.013984214934516667</v>
      </c>
      <c r="D69" s="166">
        <f>D14+(9/0.017)*(D15*D50-D30*D51)</f>
        <v>0.06734033475258061</v>
      </c>
      <c r="E69" s="166">
        <f>E14+(9/0.017)*(E15*E50-E30*E51)</f>
        <v>-0.10681508965546069</v>
      </c>
      <c r="F69" s="166">
        <f>F14+(9/0.017)*(F15*F50-F30*F51)</f>
        <v>-0.10327499979251803</v>
      </c>
    </row>
    <row r="70" spans="1:6" ht="12.75">
      <c r="A70" s="166" t="s">
        <v>168</v>
      </c>
      <c r="B70" s="166">
        <f>B15+(10/0.017)*(B16*B50-B31*B51)</f>
        <v>-0.27363145385179044</v>
      </c>
      <c r="C70" s="166">
        <f>C15+(10/0.017)*(C16*C50-C31*C51)</f>
        <v>-0.02345500255386149</v>
      </c>
      <c r="D70" s="166">
        <f>D15+(10/0.017)*(D16*D50-D31*D51)</f>
        <v>0.037502120287701224</v>
      </c>
      <c r="E70" s="166">
        <f>E15+(10/0.017)*(E16*E50-E31*E51)</f>
        <v>0.0822506508289806</v>
      </c>
      <c r="F70" s="166">
        <f>F15+(10/0.017)*(F16*F50-F31*F51)</f>
        <v>-0.30572579291809376</v>
      </c>
    </row>
    <row r="71" spans="1:6" ht="12.75">
      <c r="A71" s="166" t="s">
        <v>169</v>
      </c>
      <c r="B71" s="166">
        <f>B16+(11/0.017)*(B17*B50-B32*B51)</f>
        <v>0.11642576198294248</v>
      </c>
      <c r="C71" s="166">
        <f>C16+(11/0.017)*(C17*C50-C32*C51)</f>
        <v>0.10086210712284108</v>
      </c>
      <c r="D71" s="166">
        <f>D16+(11/0.017)*(D17*D50-D32*D51)</f>
        <v>0.06950455536780013</v>
      </c>
      <c r="E71" s="166">
        <f>E16+(11/0.017)*(E17*E50-E32*E51)</f>
        <v>0.03342826170039357</v>
      </c>
      <c r="F71" s="166">
        <f>F16+(11/0.017)*(F17*F50-F32*F51)</f>
        <v>-0.010296089833697179</v>
      </c>
    </row>
    <row r="72" spans="1:6" ht="12.75">
      <c r="A72" s="166" t="s">
        <v>170</v>
      </c>
      <c r="B72" s="166">
        <f>B17+(12/0.017)*(B18*B50-B33*B51)</f>
        <v>-0.05152206012318375</v>
      </c>
      <c r="C72" s="166">
        <f>C17+(12/0.017)*(C18*C50-C33*C51)</f>
        <v>-0.03982842309710602</v>
      </c>
      <c r="D72" s="166">
        <f>D17+(12/0.017)*(D18*D50-D33*D51)</f>
        <v>-0.06547388252359343</v>
      </c>
      <c r="E72" s="166">
        <f>E17+(12/0.017)*(E18*E50-E33*E51)</f>
        <v>-0.06478668376270737</v>
      </c>
      <c r="F72" s="166">
        <f>F17+(12/0.017)*(F18*F50-F33*F51)</f>
        <v>-0.056198392789595736</v>
      </c>
    </row>
    <row r="73" spans="1:6" ht="12.75">
      <c r="A73" s="166" t="s">
        <v>171</v>
      </c>
      <c r="B73" s="166">
        <f>B18+(13/0.017)*(B19*B50-B34*B51)</f>
        <v>-0.030956018838278816</v>
      </c>
      <c r="C73" s="166">
        <f>C18+(13/0.017)*(C19*C50-C34*C51)</f>
        <v>-0.03371470668684805</v>
      </c>
      <c r="D73" s="166">
        <f>D18+(13/0.017)*(D19*D50-D34*D51)</f>
        <v>-0.0342641064150611</v>
      </c>
      <c r="E73" s="166">
        <f>E18+(13/0.017)*(E19*E50-E34*E51)</f>
        <v>-0.03409537586162273</v>
      </c>
      <c r="F73" s="166">
        <f>F18+(13/0.017)*(F19*F50-F34*F51)</f>
        <v>-0.010497583806063571</v>
      </c>
    </row>
    <row r="74" spans="1:6" ht="12.75">
      <c r="A74" s="166" t="s">
        <v>172</v>
      </c>
      <c r="B74" s="166">
        <f>B19+(14/0.017)*(B20*B50-B35*B51)</f>
        <v>-0.19875239539758113</v>
      </c>
      <c r="C74" s="166">
        <f>C19+(14/0.017)*(C20*C50-C35*C51)</f>
        <v>-0.17483663629760912</v>
      </c>
      <c r="D74" s="166">
        <f>D19+(14/0.017)*(D20*D50-D35*D51)</f>
        <v>-0.18180532675209146</v>
      </c>
      <c r="E74" s="166">
        <f>E19+(14/0.017)*(E20*E50-E35*E51)</f>
        <v>-0.1866119460260694</v>
      </c>
      <c r="F74" s="166">
        <f>F19+(14/0.017)*(F20*F50-F35*F51)</f>
        <v>-0.14824976404951065</v>
      </c>
    </row>
    <row r="75" spans="1:6" ht="12.75">
      <c r="A75" s="166" t="s">
        <v>173</v>
      </c>
      <c r="B75" s="167">
        <f>B20</f>
        <v>-0.0019365</v>
      </c>
      <c r="C75" s="167">
        <f>C20</f>
        <v>-0.00490513</v>
      </c>
      <c r="D75" s="167">
        <f>D20</f>
        <v>-0.004604479</v>
      </c>
      <c r="E75" s="167">
        <f>E20</f>
        <v>-0.002600931</v>
      </c>
      <c r="F75" s="167">
        <f>F20</f>
        <v>0.000999746</v>
      </c>
    </row>
    <row r="78" ht="12.75">
      <c r="A78" s="166" t="s">
        <v>155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44.5409094965655</v>
      </c>
      <c r="C82" s="166">
        <f>C22+(2/0.017)*(C8*C51+C23*C50)</f>
        <v>5.4771953680523495</v>
      </c>
      <c r="D82" s="166">
        <f>D22+(2/0.017)*(D8*D51+D23*D50)</f>
        <v>-11.405500251158132</v>
      </c>
      <c r="E82" s="166">
        <f>E22+(2/0.017)*(E8*E51+E23*E50)</f>
        <v>-6.724126289568465</v>
      </c>
      <c r="F82" s="166">
        <f>F22+(2/0.017)*(F8*F51+F23*F50)</f>
        <v>-24.3420704292755</v>
      </c>
    </row>
    <row r="83" spans="1:6" ht="12.75">
      <c r="A83" s="166" t="s">
        <v>176</v>
      </c>
      <c r="B83" s="166">
        <f>B23+(3/0.017)*(B9*B51+B24*B50)</f>
        <v>1.8248222742154037</v>
      </c>
      <c r="C83" s="166">
        <f>C23+(3/0.017)*(C9*C51+C24*C50)</f>
        <v>1.6144449859776555</v>
      </c>
      <c r="D83" s="166">
        <f>D23+(3/0.017)*(D9*D51+D24*D50)</f>
        <v>0.8835172569167096</v>
      </c>
      <c r="E83" s="166">
        <f>E23+(3/0.017)*(E9*E51+E24*E50)</f>
        <v>0.6143689175295339</v>
      </c>
      <c r="F83" s="166">
        <f>F23+(3/0.017)*(F9*F51+F24*F50)</f>
        <v>9.711823645374285</v>
      </c>
    </row>
    <row r="84" spans="1:6" ht="12.75">
      <c r="A84" s="166" t="s">
        <v>177</v>
      </c>
      <c r="B84" s="166">
        <f>B24+(4/0.017)*(B10*B51+B25*B50)</f>
        <v>-1.3528014838099267</v>
      </c>
      <c r="C84" s="166">
        <f>C24+(4/0.017)*(C10*C51+C25*C50)</f>
        <v>-0.45220217549509073</v>
      </c>
      <c r="D84" s="166">
        <f>D24+(4/0.017)*(D10*D51+D25*D50)</f>
        <v>1.3500680417584792</v>
      </c>
      <c r="E84" s="166">
        <f>E24+(4/0.017)*(E10*E51+E25*E50)</f>
        <v>1.1997578653240741</v>
      </c>
      <c r="F84" s="166">
        <f>F24+(4/0.017)*(F10*F51+F25*F50)</f>
        <v>1.9903226286207336</v>
      </c>
    </row>
    <row r="85" spans="1:6" ht="12.75">
      <c r="A85" s="166" t="s">
        <v>178</v>
      </c>
      <c r="B85" s="166">
        <f>B25+(5/0.017)*(B11*B51+B26*B50)</f>
        <v>0.36587244443886413</v>
      </c>
      <c r="C85" s="166">
        <f>C25+(5/0.017)*(C11*C51+C26*C50)</f>
        <v>0.5450594117955309</v>
      </c>
      <c r="D85" s="166">
        <f>D25+(5/0.017)*(D11*D51+D26*D50)</f>
        <v>-0.39792542745349</v>
      </c>
      <c r="E85" s="166">
        <f>E25+(5/0.017)*(E11*E51+E26*E50)</f>
        <v>-0.33314041471434774</v>
      </c>
      <c r="F85" s="166">
        <f>F25+(5/0.017)*(F11*F51+F26*F50)</f>
        <v>-1.169265672439959</v>
      </c>
    </row>
    <row r="86" spans="1:6" ht="12.75">
      <c r="A86" s="166" t="s">
        <v>179</v>
      </c>
      <c r="B86" s="166">
        <f>B26+(6/0.017)*(B12*B51+B27*B50)</f>
        <v>0.44584944293098555</v>
      </c>
      <c r="C86" s="166">
        <f>C26+(6/0.017)*(C12*C51+C27*C50)</f>
        <v>0.017553153854444503</v>
      </c>
      <c r="D86" s="166">
        <f>D26+(6/0.017)*(D12*D51+D27*D50)</f>
        <v>0.19708340600907237</v>
      </c>
      <c r="E86" s="166">
        <f>E26+(6/0.017)*(E12*E51+E27*E50)</f>
        <v>0.6994889972944204</v>
      </c>
      <c r="F86" s="166">
        <f>F26+(6/0.017)*(F12*F51+F27*F50)</f>
        <v>1.8944338785835284</v>
      </c>
    </row>
    <row r="87" spans="1:6" ht="12.75">
      <c r="A87" s="166" t="s">
        <v>180</v>
      </c>
      <c r="B87" s="166">
        <f>B27+(7/0.017)*(B13*B51+B28*B50)</f>
        <v>0.17364468720350526</v>
      </c>
      <c r="C87" s="166">
        <f>C27+(7/0.017)*(C13*C51+C28*C50)</f>
        <v>-0.1214615429219936</v>
      </c>
      <c r="D87" s="166">
        <f>D27+(7/0.017)*(D13*D51+D28*D50)</f>
        <v>-0.39112123321310843</v>
      </c>
      <c r="E87" s="166">
        <f>E27+(7/0.017)*(E13*E51+E28*E50)</f>
        <v>-0.10602212944712977</v>
      </c>
      <c r="F87" s="166">
        <f>F27+(7/0.017)*(F13*F51+F28*F50)</f>
        <v>0.3177263450304894</v>
      </c>
    </row>
    <row r="88" spans="1:6" ht="12.75">
      <c r="A88" s="166" t="s">
        <v>181</v>
      </c>
      <c r="B88" s="166">
        <f>B28+(8/0.017)*(B14*B51+B29*B50)</f>
        <v>-0.1031442061116286</v>
      </c>
      <c r="C88" s="166">
        <f>C28+(8/0.017)*(C14*C51+C29*C50)</f>
        <v>-0.11942382390933003</v>
      </c>
      <c r="D88" s="166">
        <f>D28+(8/0.017)*(D14*D51+D29*D50)</f>
        <v>0.0876678933771172</v>
      </c>
      <c r="E88" s="166">
        <f>E28+(8/0.017)*(E14*E51+E29*E50)</f>
        <v>0.07528656912268214</v>
      </c>
      <c r="F88" s="166">
        <f>F28+(8/0.017)*(F14*F51+F29*F50)</f>
        <v>0.509457353466314</v>
      </c>
    </row>
    <row r="89" spans="1:6" ht="12.75">
      <c r="A89" s="166" t="s">
        <v>182</v>
      </c>
      <c r="B89" s="166">
        <f>B29+(9/0.017)*(B15*B51+B30*B50)</f>
        <v>0.07433115050137051</v>
      </c>
      <c r="C89" s="166">
        <f>C29+(9/0.017)*(C15*C51+C30*C50)</f>
        <v>0.14900149600519308</v>
      </c>
      <c r="D89" s="166">
        <f>D29+(9/0.017)*(D15*D51+D30*D50)</f>
        <v>0.06435841377671905</v>
      </c>
      <c r="E89" s="166">
        <f>E29+(9/0.017)*(E15*E51+E30*E50)</f>
        <v>0.07690304627830773</v>
      </c>
      <c r="F89" s="166">
        <f>F29+(9/0.017)*(F15*F51+F30*F50)</f>
        <v>0.0011923637213367422</v>
      </c>
    </row>
    <row r="90" spans="1:6" ht="12.75">
      <c r="A90" s="166" t="s">
        <v>183</v>
      </c>
      <c r="B90" s="166">
        <f>B30+(10/0.017)*(B16*B51+B31*B50)</f>
        <v>-0.016080145501544005</v>
      </c>
      <c r="C90" s="166">
        <f>C30+(10/0.017)*(C16*C51+C31*C50)</f>
        <v>-0.07537308232437187</v>
      </c>
      <c r="D90" s="166">
        <f>D30+(10/0.017)*(D16*D51+D31*D50)</f>
        <v>-0.07587553266380224</v>
      </c>
      <c r="E90" s="166">
        <f>E30+(10/0.017)*(E16*E51+E31*E50)</f>
        <v>0.01956111211521211</v>
      </c>
      <c r="F90" s="166">
        <f>F30+(10/0.017)*(F16*F51+F31*F50)</f>
        <v>0.2176440998464151</v>
      </c>
    </row>
    <row r="91" spans="1:6" ht="12.75">
      <c r="A91" s="166" t="s">
        <v>184</v>
      </c>
      <c r="B91" s="166">
        <f>B31+(11/0.017)*(B17*B51+B32*B50)</f>
        <v>0.0915627026347294</v>
      </c>
      <c r="C91" s="166">
        <f>C31+(11/0.017)*(C17*C51+C32*C50)</f>
        <v>0.09606055712359812</v>
      </c>
      <c r="D91" s="166">
        <f>D31+(11/0.017)*(D17*D51+D32*D50)</f>
        <v>0.08915208819393196</v>
      </c>
      <c r="E91" s="166">
        <f>E31+(11/0.017)*(E17*E51+E32*E50)</f>
        <v>0.11165762385938846</v>
      </c>
      <c r="F91" s="166">
        <f>F31+(11/0.017)*(F17*F51+F32*F50)</f>
        <v>0.08956279865738488</v>
      </c>
    </row>
    <row r="92" spans="1:6" ht="12.75">
      <c r="A92" s="166" t="s">
        <v>185</v>
      </c>
      <c r="B92" s="166">
        <f>B32+(12/0.017)*(B18*B51+B33*B50)</f>
        <v>0.0491356841178581</v>
      </c>
      <c r="C92" s="166">
        <f>C32+(12/0.017)*(C18*C51+C33*C50)</f>
        <v>0.04583511516399774</v>
      </c>
      <c r="D92" s="166">
        <f>D32+(12/0.017)*(D18*D51+D33*D50)</f>
        <v>0.05406887578865472</v>
      </c>
      <c r="E92" s="166">
        <f>E32+(12/0.017)*(E18*E51+E33*E50)</f>
        <v>0.028715299174470216</v>
      </c>
      <c r="F92" s="166">
        <f>F32+(12/0.017)*(F18*F51+F33*F50)</f>
        <v>0.037863165147975206</v>
      </c>
    </row>
    <row r="93" spans="1:6" ht="12.75">
      <c r="A93" s="166" t="s">
        <v>186</v>
      </c>
      <c r="B93" s="166">
        <f>B33+(13/0.017)*(B19*B51+B34*B50)</f>
        <v>-0.07187154539150528</v>
      </c>
      <c r="C93" s="166">
        <f>C33+(13/0.017)*(C19*C51+C34*C50)</f>
        <v>-0.06907981052467588</v>
      </c>
      <c r="D93" s="166">
        <f>D33+(13/0.017)*(D19*D51+D34*D50)</f>
        <v>-0.07952954813728841</v>
      </c>
      <c r="E93" s="166">
        <f>E33+(13/0.017)*(E19*E51+E34*E50)</f>
        <v>-0.08087439118181208</v>
      </c>
      <c r="F93" s="166">
        <f>F33+(13/0.017)*(F19*F51+F34*F50)</f>
        <v>-0.07603999807898078</v>
      </c>
    </row>
    <row r="94" spans="1:6" ht="12.75">
      <c r="A94" s="166" t="s">
        <v>187</v>
      </c>
      <c r="B94" s="166">
        <f>B34+(14/0.017)*(B20*B51+B35*B50)</f>
        <v>-0.005478640148707286</v>
      </c>
      <c r="C94" s="166">
        <f>C34+(14/0.017)*(C20*C51+C35*C50)</f>
        <v>-0.006592498245033195</v>
      </c>
      <c r="D94" s="166">
        <f>D34+(14/0.017)*(D20*D51+D35*D50)</f>
        <v>0.0022980128121461623</v>
      </c>
      <c r="E94" s="166">
        <f>E34+(14/0.017)*(E20*E51+E35*E50)</f>
        <v>0.005001772264966401</v>
      </c>
      <c r="F94" s="166">
        <f>F34+(14/0.017)*(F20*F51+F35*F50)</f>
        <v>-0.03111031750728474</v>
      </c>
    </row>
    <row r="95" spans="1:6" ht="12.75">
      <c r="A95" s="166" t="s">
        <v>188</v>
      </c>
      <c r="B95" s="167">
        <f>B35</f>
        <v>0.002617232</v>
      </c>
      <c r="C95" s="167">
        <f>C35</f>
        <v>0.00210539</v>
      </c>
      <c r="D95" s="167">
        <f>D35</f>
        <v>0.002957981</v>
      </c>
      <c r="E95" s="167">
        <f>E35</f>
        <v>0.001175481</v>
      </c>
      <c r="F95" s="167">
        <f>F35</f>
        <v>0.00229778</v>
      </c>
    </row>
    <row r="98" ht="12.75">
      <c r="A98" s="166" t="s">
        <v>156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161</v>
      </c>
      <c r="B103" s="166">
        <f>B63*10000/B62</f>
        <v>4.155725270728024</v>
      </c>
      <c r="C103" s="166">
        <f>C63*10000/C62</f>
        <v>1.7613108961799082</v>
      </c>
      <c r="D103" s="166">
        <f>D63*10000/D62</f>
        <v>0.1837859249818283</v>
      </c>
      <c r="E103" s="166">
        <f>E63*10000/E62</f>
        <v>-0.41114718422312013</v>
      </c>
      <c r="F103" s="166">
        <f>F63*10000/F62</f>
        <v>0.49246971981719784</v>
      </c>
      <c r="G103" s="166">
        <f>AVERAGE(C103:E103)</f>
        <v>0.5113165456462054</v>
      </c>
      <c r="H103" s="166">
        <f>STDEV(C103:E103)</f>
        <v>1.1226534453613444</v>
      </c>
      <c r="I103" s="166">
        <f>(B103*B4+C103*C4+D103*D4+E103*E4+F103*F4)/SUM(B4:F4)</f>
        <v>1.0338505701924874</v>
      </c>
      <c r="K103" s="166">
        <f>(LN(H103)+LN(H123))/2-LN(K114*K115^3)</f>
        <v>-4.150060185261358</v>
      </c>
    </row>
    <row r="104" spans="1:11" ht="12.75">
      <c r="A104" s="166" t="s">
        <v>162</v>
      </c>
      <c r="B104" s="166">
        <f>B64*10000/B62</f>
        <v>0.28023742709020605</v>
      </c>
      <c r="C104" s="166">
        <f>C64*10000/C62</f>
        <v>0.03183602147115817</v>
      </c>
      <c r="D104" s="166">
        <f>D64*10000/D62</f>
        <v>0.38101052117709955</v>
      </c>
      <c r="E104" s="166">
        <f>E64*10000/E62</f>
        <v>0.09304094986145373</v>
      </c>
      <c r="F104" s="166">
        <f>F64*10000/F62</f>
        <v>-0.46714010709150305</v>
      </c>
      <c r="G104" s="166">
        <f>AVERAGE(C104:E104)</f>
        <v>0.1686291641699038</v>
      </c>
      <c r="H104" s="166">
        <f>STDEV(C104:E104)</f>
        <v>0.18645613805391004</v>
      </c>
      <c r="I104" s="166">
        <f>(B104*B4+C104*C4+D104*D4+E104*E4+F104*F4)/SUM(B4:F4)</f>
        <v>0.09935466676599698</v>
      </c>
      <c r="K104" s="166">
        <f>(LN(H104)+LN(H124))/2-LN(K114*K115^4)</f>
        <v>-4.12701914055637</v>
      </c>
    </row>
    <row r="105" spans="1:11" ht="12.75">
      <c r="A105" s="166" t="s">
        <v>163</v>
      </c>
      <c r="B105" s="166">
        <f>B65*10000/B62</f>
        <v>-1.0202045480229</v>
      </c>
      <c r="C105" s="166">
        <f>C65*10000/C62</f>
        <v>-0.042997596889063926</v>
      </c>
      <c r="D105" s="166">
        <f>D65*10000/D62</f>
        <v>0.728301792081753</v>
      </c>
      <c r="E105" s="166">
        <f>E65*10000/E62</f>
        <v>0.9955188837261932</v>
      </c>
      <c r="F105" s="166">
        <f>F65*10000/F62</f>
        <v>-0.5051693553380732</v>
      </c>
      <c r="G105" s="166">
        <f>AVERAGE(C105:E105)</f>
        <v>0.5602743596396275</v>
      </c>
      <c r="H105" s="166">
        <f>STDEV(C105:E105)</f>
        <v>0.5392624905064275</v>
      </c>
      <c r="I105" s="166">
        <f>(B105*B4+C105*C4+D105*D4+E105*E4+F105*F4)/SUM(B4:F4)</f>
        <v>0.18955896487424193</v>
      </c>
      <c r="K105" s="166">
        <f>(LN(H105)+LN(H125))/2-LN(K114*K115^5)</f>
        <v>-3.3252269799026433</v>
      </c>
    </row>
    <row r="106" spans="1:11" ht="12.75">
      <c r="A106" s="166" t="s">
        <v>164</v>
      </c>
      <c r="B106" s="166">
        <f>B66*10000/B62</f>
        <v>2.8628873350230544</v>
      </c>
      <c r="C106" s="166">
        <f>C66*10000/C62</f>
        <v>3.0095269266146336</v>
      </c>
      <c r="D106" s="166">
        <f>D66*10000/D62</f>
        <v>3.4893818350617365</v>
      </c>
      <c r="E106" s="166">
        <f>E66*10000/E62</f>
        <v>3.9421686277547927</v>
      </c>
      <c r="F106" s="166">
        <f>F66*10000/F62</f>
        <v>14.36292433863154</v>
      </c>
      <c r="G106" s="166">
        <f>AVERAGE(C106:E106)</f>
        <v>3.4803591298103878</v>
      </c>
      <c r="H106" s="166">
        <f>STDEV(C106:E106)</f>
        <v>0.46638631260355373</v>
      </c>
      <c r="I106" s="166">
        <f>(B106*B4+C106*C4+D106*D4+E106*E4+F106*F4)/SUM(B4:F4)</f>
        <v>4.852003715328146</v>
      </c>
      <c r="K106" s="166">
        <f>(LN(H106)+LN(H126))/2-LN(K114*K115^6)</f>
        <v>-3.0059424060161484</v>
      </c>
    </row>
    <row r="107" spans="1:11" ht="12.75">
      <c r="A107" s="166" t="s">
        <v>165</v>
      </c>
      <c r="B107" s="166">
        <f>B67*10000/B62</f>
        <v>0.358656180768592</v>
      </c>
      <c r="C107" s="166">
        <f>C67*10000/C62</f>
        <v>0.5840645027415756</v>
      </c>
      <c r="D107" s="166">
        <f>D67*10000/D62</f>
        <v>0.360408270600407</v>
      </c>
      <c r="E107" s="166">
        <f>E67*10000/E62</f>
        <v>-0.08824872483676369</v>
      </c>
      <c r="F107" s="166">
        <f>F67*10000/F62</f>
        <v>-0.029549861967003512</v>
      </c>
      <c r="G107" s="166">
        <f>AVERAGE(C107:E107)</f>
        <v>0.28540801616840633</v>
      </c>
      <c r="H107" s="166">
        <f>STDEV(C107:E107)</f>
        <v>0.34237413397896993</v>
      </c>
      <c r="I107" s="166">
        <f>(B107*B4+C107*C4+D107*D4+E107*E4+F107*F4)/SUM(B4:F4)</f>
        <v>0.25372312786057966</v>
      </c>
      <c r="K107" s="166">
        <f>(LN(H107)+LN(H127))/2-LN(K114*K115^7)</f>
        <v>-2.9644742158768365</v>
      </c>
    </row>
    <row r="108" spans="1:9" ht="12.75">
      <c r="A108" s="166" t="s">
        <v>166</v>
      </c>
      <c r="B108" s="166">
        <f>B68*10000/B62</f>
        <v>-0.12525516865942407</v>
      </c>
      <c r="C108" s="166">
        <f>C68*10000/C62</f>
        <v>-0.2181460862670898</v>
      </c>
      <c r="D108" s="166">
        <f>D68*10000/D62</f>
        <v>-0.05380265592480098</v>
      </c>
      <c r="E108" s="166">
        <f>E68*10000/E62</f>
        <v>0.06041749111467388</v>
      </c>
      <c r="F108" s="166">
        <f>F68*10000/F62</f>
        <v>-0.13339179544202506</v>
      </c>
      <c r="G108" s="166">
        <f>AVERAGE(C108:E108)</f>
        <v>-0.07051041702573897</v>
      </c>
      <c r="H108" s="166">
        <f>STDEV(C108:E108)</f>
        <v>0.14003134871051542</v>
      </c>
      <c r="I108" s="166">
        <f>(B108*B4+C108*C4+D108*D4+E108*E4+F108*F4)/SUM(B4:F4)</f>
        <v>-0.08685405615187893</v>
      </c>
    </row>
    <row r="109" spans="1:9" ht="12.75">
      <c r="A109" s="166" t="s">
        <v>167</v>
      </c>
      <c r="B109" s="166">
        <f>B69*10000/B62</f>
        <v>-0.06390679586114456</v>
      </c>
      <c r="C109" s="166">
        <f>C69*10000/C62</f>
        <v>-0.013984533716267783</v>
      </c>
      <c r="D109" s="166">
        <f>D69*10000/D62</f>
        <v>0.06734144812007418</v>
      </c>
      <c r="E109" s="166">
        <f>E69*10000/E62</f>
        <v>-0.10681670719008424</v>
      </c>
      <c r="F109" s="166">
        <f>F69*10000/F62</f>
        <v>-0.1032939529853279</v>
      </c>
      <c r="G109" s="166">
        <f>AVERAGE(C109:E109)</f>
        <v>-0.01781993092875928</v>
      </c>
      <c r="H109" s="166">
        <f>STDEV(C109:E109)</f>
        <v>0.08714240339290916</v>
      </c>
      <c r="I109" s="166">
        <f>(B109*B4+C109*C4+D109*D4+E109*E4+F109*F4)/SUM(B4:F4)</f>
        <v>-0.035929495890161776</v>
      </c>
    </row>
    <row r="110" spans="1:11" ht="12.75">
      <c r="A110" s="166" t="s">
        <v>168</v>
      </c>
      <c r="B110" s="166">
        <f>B70*10000/B62</f>
        <v>-0.27363273082104106</v>
      </c>
      <c r="C110" s="166">
        <f>C70*10000/C62</f>
        <v>-0.023455537230053294</v>
      </c>
      <c r="D110" s="166">
        <f>D70*10000/D62</f>
        <v>0.037502740326817774</v>
      </c>
      <c r="E110" s="166">
        <f>E70*10000/E62</f>
        <v>0.08225189637655216</v>
      </c>
      <c r="F110" s="166">
        <f>F70*10000/F62</f>
        <v>-0.3057819002036108</v>
      </c>
      <c r="G110" s="166">
        <f>AVERAGE(C110:E110)</f>
        <v>0.03209969982443888</v>
      </c>
      <c r="H110" s="166">
        <f>STDEV(C110:E110)</f>
        <v>0.05306043737971339</v>
      </c>
      <c r="I110" s="166">
        <f>(B110*B4+C110*C4+D110*D4+E110*E4+F110*F4)/SUM(B4:F4)</f>
        <v>-0.057291882743379825</v>
      </c>
      <c r="K110" s="166">
        <f>EXP(AVERAGE(K103:K107))</f>
        <v>0.029761353619581987</v>
      </c>
    </row>
    <row r="111" spans="1:9" ht="12.75">
      <c r="A111" s="166" t="s">
        <v>169</v>
      </c>
      <c r="B111" s="166">
        <f>B71*10000/B62</f>
        <v>0.11642630531272398</v>
      </c>
      <c r="C111" s="166">
        <f>C71*10000/C62</f>
        <v>0.10086440635803451</v>
      </c>
      <c r="D111" s="166">
        <f>D71*10000/D62</f>
        <v>0.0695057045173089</v>
      </c>
      <c r="E111" s="166">
        <f>E71*10000/E62</f>
        <v>0.0334287679151136</v>
      </c>
      <c r="F111" s="166">
        <f>F71*10000/F62</f>
        <v>-0.010297979388538117</v>
      </c>
      <c r="G111" s="166">
        <f>AVERAGE(C111:E111)</f>
        <v>0.06793295959681901</v>
      </c>
      <c r="H111" s="166">
        <f>STDEV(C111:E111)</f>
        <v>0.033745317867665464</v>
      </c>
      <c r="I111" s="166">
        <f>(B111*B4+C111*C4+D111*D4+E111*E4+F111*F4)/SUM(B4:F4)</f>
        <v>0.0644216451217063</v>
      </c>
    </row>
    <row r="112" spans="1:9" ht="12.75">
      <c r="A112" s="166" t="s">
        <v>170</v>
      </c>
      <c r="B112" s="166">
        <f>B72*10000/B62</f>
        <v>-0.05152230056369444</v>
      </c>
      <c r="C112" s="166">
        <f>C72*10000/C62</f>
        <v>-0.039829331018967816</v>
      </c>
      <c r="D112" s="166">
        <f>D72*10000/D62</f>
        <v>-0.06547496503220802</v>
      </c>
      <c r="E112" s="166">
        <f>E72*10000/E62</f>
        <v>-0.06478766484791236</v>
      </c>
      <c r="F112" s="166">
        <f>F72*10000/F62</f>
        <v>-0.05620870640834457</v>
      </c>
      <c r="G112" s="166">
        <f>AVERAGE(C112:E112)</f>
        <v>-0.05669732029969606</v>
      </c>
      <c r="H112" s="166">
        <f>STDEV(C112:E112)</f>
        <v>0.014612148786776944</v>
      </c>
      <c r="I112" s="166">
        <f>(B112*B4+C112*C4+D112*D4+E112*E4+F112*F4)/SUM(B4:F4)</f>
        <v>-0.05588421915949986</v>
      </c>
    </row>
    <row r="113" spans="1:9" ht="12.75">
      <c r="A113" s="166" t="s">
        <v>171</v>
      </c>
      <c r="B113" s="166">
        <f>B73*10000/B62</f>
        <v>-0.030956163302241647</v>
      </c>
      <c r="C113" s="166">
        <f>C73*10000/C62</f>
        <v>-0.033715475241485285</v>
      </c>
      <c r="D113" s="166">
        <f>D73*10000/D62</f>
        <v>-0.03426467291866431</v>
      </c>
      <c r="E113" s="166">
        <f>E73*10000/E62</f>
        <v>-0.03409589217866311</v>
      </c>
      <c r="F113" s="166">
        <f>F73*10000/F62</f>
        <v>-0.010499510339399944</v>
      </c>
      <c r="G113" s="166">
        <f>AVERAGE(C113:E113)</f>
        <v>-0.03402534677960423</v>
      </c>
      <c r="H113" s="166">
        <f>STDEV(C113:E113)</f>
        <v>0.0002813130145417934</v>
      </c>
      <c r="I113" s="166">
        <f>(B113*B4+C113*C4+D113*D4+E113*E4+F113*F4)/SUM(B4:F4)</f>
        <v>-0.030425655776488925</v>
      </c>
    </row>
    <row r="114" spans="1:11" ht="12.75">
      <c r="A114" s="166" t="s">
        <v>172</v>
      </c>
      <c r="B114" s="166">
        <f>B74*10000/B62</f>
        <v>-0.19875332292507783</v>
      </c>
      <c r="C114" s="166">
        <f>C74*10000/C62</f>
        <v>-0.17484062184340768</v>
      </c>
      <c r="D114" s="166">
        <f>D74*10000/D62</f>
        <v>-0.18180833261984825</v>
      </c>
      <c r="E114" s="166">
        <f>E74*10000/E62</f>
        <v>-0.18661477194968037</v>
      </c>
      <c r="F114" s="166">
        <f>F74*10000/F62</f>
        <v>-0.14827697108284585</v>
      </c>
      <c r="G114" s="166">
        <f>AVERAGE(C114:E114)</f>
        <v>-0.1810879088043121</v>
      </c>
      <c r="H114" s="166">
        <f>STDEV(C114:E114)</f>
        <v>0.00592004311950183</v>
      </c>
      <c r="I114" s="166">
        <f>(B114*B4+C114*C4+D114*D4+E114*E4+F114*F4)/SUM(B4:F4)</f>
        <v>-0.17922762490603644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-0.0019365090371589928</v>
      </c>
      <c r="C115" s="166">
        <f>C75*10000/C62</f>
        <v>-0.004905241816497256</v>
      </c>
      <c r="D115" s="166">
        <f>D75*10000/D62</f>
        <v>-0.0046045551278847555</v>
      </c>
      <c r="E115" s="166">
        <f>E75*10000/E62</f>
        <v>-0.0026009703867192315</v>
      </c>
      <c r="F115" s="166">
        <f>F75*10000/F62</f>
        <v>0.0009999294749817183</v>
      </c>
      <c r="G115" s="166">
        <f>AVERAGE(C115:E115)</f>
        <v>-0.004036922443700414</v>
      </c>
      <c r="H115" s="166">
        <f>STDEV(C115:E115)</f>
        <v>0.0012526259831404437</v>
      </c>
      <c r="I115" s="166">
        <f>(B115*B4+C115*C4+D115*D4+E115*E4+F115*F4)/SUM(B4:F4)</f>
        <v>-0.00305847413421291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44.54111735780009</v>
      </c>
      <c r="C122" s="166">
        <f>C82*10000/C62</f>
        <v>5.477320225253044</v>
      </c>
      <c r="D122" s="166">
        <f>D82*10000/D62</f>
        <v>-11.405688823330726</v>
      </c>
      <c r="E122" s="166">
        <f>E82*10000/E62</f>
        <v>-6.7242281151356345</v>
      </c>
      <c r="F122" s="166">
        <f>F82*10000/F62</f>
        <v>-24.346537724895587</v>
      </c>
      <c r="G122" s="166">
        <f>AVERAGE(C122:E122)</f>
        <v>-4.217532237737772</v>
      </c>
      <c r="H122" s="166">
        <f>STDEV(C122:E122)</f>
        <v>8.716171281013409</v>
      </c>
      <c r="I122" s="166">
        <f>(B122*B4+C122*C4+D122*D4+E122*E4+F122*F4)/SUM(B4:F4)</f>
        <v>0.10472684985250187</v>
      </c>
    </row>
    <row r="123" spans="1:9" ht="12.75">
      <c r="A123" s="166" t="s">
        <v>176</v>
      </c>
      <c r="B123" s="166">
        <f>B83*10000/B62</f>
        <v>1.824830790202507</v>
      </c>
      <c r="C123" s="166">
        <f>C83*10000/C62</f>
        <v>1.614481788587035</v>
      </c>
      <c r="D123" s="166">
        <f>D83*10000/D62</f>
        <v>0.8835318644977006</v>
      </c>
      <c r="E123" s="166">
        <f>E83*10000/E62</f>
        <v>0.6143782211120048</v>
      </c>
      <c r="F123" s="166">
        <f>F83*10000/F62</f>
        <v>9.713605974751735</v>
      </c>
      <c r="G123" s="166">
        <f>AVERAGE(C123:E123)</f>
        <v>1.0374639580655802</v>
      </c>
      <c r="H123" s="166">
        <f>STDEV(C123:E123)</f>
        <v>0.5175162833106929</v>
      </c>
      <c r="I123" s="166">
        <f>(B123*B4+C123*C4+D123*D4+E123*E4+F123*F4)/SUM(B4:F4)</f>
        <v>2.3154391524714226</v>
      </c>
    </row>
    <row r="124" spans="1:9" ht="12.75">
      <c r="A124" s="166" t="s">
        <v>177</v>
      </c>
      <c r="B124" s="166">
        <f>B84*10000/B62</f>
        <v>-1.3528077969945869</v>
      </c>
      <c r="C124" s="166">
        <f>C84*10000/C62</f>
        <v>-0.4522124838178702</v>
      </c>
      <c r="D124" s="166">
        <f>D84*10000/D62</f>
        <v>1.350090363029636</v>
      </c>
      <c r="E124" s="166">
        <f>E84*10000/E62</f>
        <v>1.1997760336361853</v>
      </c>
      <c r="F124" s="166">
        <f>F84*10000/F62</f>
        <v>1.9906878958064989</v>
      </c>
      <c r="G124" s="166">
        <f>AVERAGE(C124:E124)</f>
        <v>0.699217970949317</v>
      </c>
      <c r="H124" s="166">
        <f>STDEV(C124:E124)</f>
        <v>0.9999963342579209</v>
      </c>
      <c r="I124" s="166">
        <f>(B124*B4+C124*C4+D124*D4+E124*E4+F124*F4)/SUM(B4:F4)</f>
        <v>0.576856409901128</v>
      </c>
    </row>
    <row r="125" spans="1:9" ht="12.75">
      <c r="A125" s="166" t="s">
        <v>178</v>
      </c>
      <c r="B125" s="166">
        <f>B85*10000/B62</f>
        <v>0.3658741518736441</v>
      </c>
      <c r="C125" s="166">
        <f>C85*10000/C62</f>
        <v>0.5450718368758495</v>
      </c>
      <c r="D125" s="166">
        <f>D85*10000/D62</f>
        <v>-0.3979320065303155</v>
      </c>
      <c r="E125" s="166">
        <f>E85*10000/E62</f>
        <v>-0.3331454595648182</v>
      </c>
      <c r="F125" s="166">
        <f>F85*10000/F62</f>
        <v>-1.1694802579425516</v>
      </c>
      <c r="G125" s="166">
        <f>AVERAGE(C125:E125)</f>
        <v>-0.06200187640642809</v>
      </c>
      <c r="H125" s="166">
        <f>STDEV(C125:E125)</f>
        <v>0.5267382596562337</v>
      </c>
      <c r="I125" s="166">
        <f>(B125*B4+C125*C4+D125*D4+E125*E4+F125*F4)/SUM(B4:F4)</f>
        <v>-0.14894099052798124</v>
      </c>
    </row>
    <row r="126" spans="1:9" ht="12.75">
      <c r="A126" s="166" t="s">
        <v>179</v>
      </c>
      <c r="B126" s="166">
        <f>B86*10000/B62</f>
        <v>0.4458515235983248</v>
      </c>
      <c r="C126" s="166">
        <f>C86*10000/C62</f>
        <v>0.017553553993111533</v>
      </c>
      <c r="D126" s="166">
        <f>D86*10000/D62</f>
        <v>0.19708666447606066</v>
      </c>
      <c r="E126" s="166">
        <f>E86*10000/E62</f>
        <v>0.699499589877131</v>
      </c>
      <c r="F126" s="166">
        <f>F86*10000/F62</f>
        <v>1.8947815481128287</v>
      </c>
      <c r="G126" s="166">
        <f>AVERAGE(C126:E126)</f>
        <v>0.30471326944876775</v>
      </c>
      <c r="H126" s="166">
        <f>STDEV(C126:E126)</f>
        <v>0.3534829748912179</v>
      </c>
      <c r="I126" s="166">
        <f>(B126*B4+C126*C4+D126*D4+E126*E4+F126*F4)/SUM(B4:F4)</f>
        <v>0.5384207919980094</v>
      </c>
    </row>
    <row r="127" spans="1:9" ht="12.75">
      <c r="A127" s="166" t="s">
        <v>180</v>
      </c>
      <c r="B127" s="166">
        <f>B87*10000/B62</f>
        <v>0.17364549755963565</v>
      </c>
      <c r="C127" s="166">
        <f>C87*10000/C62</f>
        <v>-0.12146431173837173</v>
      </c>
      <c r="D127" s="166">
        <f>D87*10000/D62</f>
        <v>-0.3911276997931856</v>
      </c>
      <c r="E127" s="166">
        <f>E87*10000/E62</f>
        <v>-0.10602373497370654</v>
      </c>
      <c r="F127" s="166">
        <f>F87*10000/F62</f>
        <v>0.3177846546764854</v>
      </c>
      <c r="G127" s="166">
        <f>AVERAGE(C127:E127)</f>
        <v>-0.20620524883508795</v>
      </c>
      <c r="H127" s="166">
        <f>STDEV(C127:E127)</f>
        <v>0.16033351958953848</v>
      </c>
      <c r="I127" s="166">
        <f>(B127*B4+C127*C4+D127*D4+E127*E4+F127*F4)/SUM(B4:F4)</f>
        <v>-0.08115554213209543</v>
      </c>
    </row>
    <row r="128" spans="1:9" ht="12.75">
      <c r="A128" s="166" t="s">
        <v>181</v>
      </c>
      <c r="B128" s="166">
        <f>B88*10000/B62</f>
        <v>-0.10314468745972558</v>
      </c>
      <c r="C128" s="166">
        <f>C88*10000/C62</f>
        <v>-0.1194265462742171</v>
      </c>
      <c r="D128" s="166">
        <f>D88*10000/D62</f>
        <v>0.08766934282911464</v>
      </c>
      <c r="E128" s="166">
        <f>E88*10000/E62</f>
        <v>0.07528770921096589</v>
      </c>
      <c r="F128" s="166">
        <f>F88*10000/F62</f>
        <v>0.50955084989302</v>
      </c>
      <c r="G128" s="166">
        <f>AVERAGE(C128:E128)</f>
        <v>0.014510168588621142</v>
      </c>
      <c r="H128" s="166">
        <f>STDEV(C128:E128)</f>
        <v>0.11615768981841212</v>
      </c>
      <c r="I128" s="166">
        <f>(B128*B4+C128*C4+D128*D4+E128*E4+F128*F4)/SUM(B4:F4)</f>
        <v>0.06399070378522205</v>
      </c>
    </row>
    <row r="129" spans="1:9" ht="12.75">
      <c r="A129" s="166" t="s">
        <v>182</v>
      </c>
      <c r="B129" s="166">
        <f>B89*10000/B62</f>
        <v>0.07433149738617567</v>
      </c>
      <c r="C129" s="166">
        <f>C89*10000/C62</f>
        <v>0.14900489261759056</v>
      </c>
      <c r="D129" s="166">
        <f>D89*10000/D62</f>
        <v>0.06435947784279625</v>
      </c>
      <c r="E129" s="166">
        <f>E89*10000/E62</f>
        <v>0.07690421084541536</v>
      </c>
      <c r="F129" s="166">
        <f>F89*10000/F62</f>
        <v>0.0011925825458301374</v>
      </c>
      <c r="G129" s="166">
        <f>AVERAGE(C129:E129)</f>
        <v>0.09675619376860073</v>
      </c>
      <c r="H129" s="166">
        <f>STDEV(C129:E129)</f>
        <v>0.04568136906974301</v>
      </c>
      <c r="I129" s="166">
        <f>(B129*B4+C129*C4+D129*D4+E129*E4+F129*F4)/SUM(B4:F4)</f>
        <v>0.08070668697326358</v>
      </c>
    </row>
    <row r="130" spans="1:9" ht="12.75">
      <c r="A130" s="166" t="s">
        <v>183</v>
      </c>
      <c r="B130" s="166">
        <f>B90*10000/B62</f>
        <v>-0.01608022054354324</v>
      </c>
      <c r="C130" s="166">
        <f>C90*10000/C62</f>
        <v>-0.07537480051615332</v>
      </c>
      <c r="D130" s="166">
        <f>D90*10000/D62</f>
        <v>-0.07587678714749223</v>
      </c>
      <c r="E130" s="166">
        <f>E90*10000/E62</f>
        <v>0.019561408335308197</v>
      </c>
      <c r="F130" s="166">
        <f>F90*10000/F62</f>
        <v>0.21768404223902327</v>
      </c>
      <c r="G130" s="166">
        <f>AVERAGE(C130:E130)</f>
        <v>-0.043896726442779116</v>
      </c>
      <c r="H130" s="166">
        <f>STDEV(C130:E130)</f>
        <v>0.0549569299522811</v>
      </c>
      <c r="I130" s="166">
        <f>(B130*B4+C130*C4+D130*D4+E130*E4+F130*F4)/SUM(B4:F4)</f>
        <v>-0.0047854358853500175</v>
      </c>
    </row>
    <row r="131" spans="1:9" ht="12.75">
      <c r="A131" s="166" t="s">
        <v>184</v>
      </c>
      <c r="B131" s="166">
        <f>B91*10000/B62</f>
        <v>0.09156312993485928</v>
      </c>
      <c r="C131" s="166">
        <f>C91*10000/C62</f>
        <v>0.09606274690348612</v>
      </c>
      <c r="D131" s="166">
        <f>D91*10000/D62</f>
        <v>0.08915356218477777</v>
      </c>
      <c r="E131" s="166">
        <f>E91*10000/E62</f>
        <v>0.11165931472603623</v>
      </c>
      <c r="F131" s="166">
        <f>F91*10000/F62</f>
        <v>0.08957923536515497</v>
      </c>
      <c r="G131" s="166">
        <f>AVERAGE(C131:E131)</f>
        <v>0.09895854127143337</v>
      </c>
      <c r="H131" s="166">
        <f>STDEV(C131:E131)</f>
        <v>0.011528939375682749</v>
      </c>
      <c r="I131" s="166">
        <f>(B131*B4+C131*C4+D131*D4+E131*E4+F131*F4)/SUM(B4:F4)</f>
        <v>0.09663413619816659</v>
      </c>
    </row>
    <row r="132" spans="1:9" ht="12.75">
      <c r="A132" s="166" t="s">
        <v>185</v>
      </c>
      <c r="B132" s="166">
        <f>B92*10000/B62</f>
        <v>0.049135913421751505</v>
      </c>
      <c r="C132" s="166">
        <f>C92*10000/C62</f>
        <v>0.04583616001337563</v>
      </c>
      <c r="D132" s="166">
        <f>D92*10000/D62</f>
        <v>0.05406976973325625</v>
      </c>
      <c r="E132" s="166">
        <f>E92*10000/E62</f>
        <v>0.028715734019310865</v>
      </c>
      <c r="F132" s="166">
        <f>F92*10000/F62</f>
        <v>0.037870113856480495</v>
      </c>
      <c r="G132" s="166">
        <f>AVERAGE(C132:E132)</f>
        <v>0.042873887921980915</v>
      </c>
      <c r="H132" s="166">
        <f>STDEV(C132:E132)</f>
        <v>0.012933989087037146</v>
      </c>
      <c r="I132" s="166">
        <f>(B132*B4+C132*C4+D132*D4+E132*E4+F132*F4)/SUM(B4:F4)</f>
        <v>0.04310458785128547</v>
      </c>
    </row>
    <row r="133" spans="1:9" ht="12.75">
      <c r="A133" s="166" t="s">
        <v>186</v>
      </c>
      <c r="B133" s="166">
        <f>B93*10000/B62</f>
        <v>-0.07187188079795132</v>
      </c>
      <c r="C133" s="166">
        <f>C93*10000/C62</f>
        <v>-0.06908138525611908</v>
      </c>
      <c r="D133" s="166">
        <f>D93*10000/D62</f>
        <v>-0.07953086303442991</v>
      </c>
      <c r="E133" s="166">
        <f>E93*10000/E62</f>
        <v>-0.08087561588824932</v>
      </c>
      <c r="F133" s="166">
        <f>F93*10000/F62</f>
        <v>-0.07605395306080356</v>
      </c>
      <c r="G133" s="166">
        <f>AVERAGE(C133:E133)</f>
        <v>-0.0764959547262661</v>
      </c>
      <c r="H133" s="166">
        <f>STDEV(C133:E133)</f>
        <v>0.006456312444436981</v>
      </c>
      <c r="I133" s="166">
        <f>(B133*B4+C133*C4+D133*D4+E133*E4+F133*F4)/SUM(B4:F4)</f>
        <v>-0.07576967483222043</v>
      </c>
    </row>
    <row r="134" spans="1:9" ht="12.75">
      <c r="A134" s="166" t="s">
        <v>187</v>
      </c>
      <c r="B134" s="166">
        <f>B94*10000/B62</f>
        <v>-0.0054786657161444595</v>
      </c>
      <c r="C134" s="166">
        <f>C94*10000/C62</f>
        <v>-0.006592648526485864</v>
      </c>
      <c r="D134" s="166">
        <f>D94*10000/D62</f>
        <v>0.002298050806206843</v>
      </c>
      <c r="E134" s="166">
        <f>E94*10000/E62</f>
        <v>0.005001848008382839</v>
      </c>
      <c r="F134" s="166">
        <f>F94*10000/F62</f>
        <v>-0.03111602692241209</v>
      </c>
      <c r="G134" s="166">
        <f>AVERAGE(C134:E134)</f>
        <v>0.00023575009603460603</v>
      </c>
      <c r="H134" s="166">
        <f>STDEV(C134:E134)</f>
        <v>0.006066127318038525</v>
      </c>
      <c r="I134" s="166">
        <f>(B134*B4+C134*C4+D134*D4+E134*E4+F134*F4)/SUM(B4:F4)</f>
        <v>-0.0047961534573197715</v>
      </c>
    </row>
    <row r="135" spans="1:9" ht="12.75">
      <c r="A135" s="166" t="s">
        <v>188</v>
      </c>
      <c r="B135" s="166">
        <f>B95*10000/B62</f>
        <v>0.0026172442139642165</v>
      </c>
      <c r="C135" s="166">
        <f>C95*10000/C62</f>
        <v>0.002105437994107222</v>
      </c>
      <c r="D135" s="166">
        <f>D95*10000/D62</f>
        <v>0.0029580299056061886</v>
      </c>
      <c r="E135" s="166">
        <f>E95*10000/E62</f>
        <v>0.0011754988006798753</v>
      </c>
      <c r="F135" s="166">
        <f>F95*10000/F62</f>
        <v>0.0022982016922533256</v>
      </c>
      <c r="G135" s="166">
        <f>AVERAGE(C135:E135)</f>
        <v>0.0020796555667977616</v>
      </c>
      <c r="H135" s="166">
        <f>STDEV(C135:E135)</f>
        <v>0.0008915451952514421</v>
      </c>
      <c r="I135" s="166">
        <f>(B135*B4+C135*C4+D135*D4+E135*E4+F135*F4)/SUM(B4:F4)</f>
        <v>0.0021864205217143307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2003-06-25T11:36:41Z</cp:lastPrinted>
  <dcterms:created xsi:type="dcterms:W3CDTF">1999-06-17T15:15:05Z</dcterms:created>
  <dcterms:modified xsi:type="dcterms:W3CDTF">2003-09-26T12:47:38Z</dcterms:modified>
  <cp:category/>
  <cp:version/>
  <cp:contentType/>
  <cp:contentStatus/>
</cp:coreProperties>
</file>