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4_pos5ap2" sheetId="2" r:id="rId2"/>
    <sheet name="HCMQAP054_pos2ap2" sheetId="3" r:id="rId3"/>
    <sheet name="HCMQAP054_pos3ap2" sheetId="4" r:id="rId4"/>
    <sheet name="HCMQAP054_pos4ap2" sheetId="5" r:id="rId5"/>
    <sheet name="HCMQAP054_pos1ap2" sheetId="6" r:id="rId6"/>
    <sheet name="Lmag_hcmqap" sheetId="7" r:id="rId7"/>
    <sheet name="Result_HCMQAP" sheetId="8" r:id="rId8"/>
  </sheets>
  <definedNames>
    <definedName name="_xlnm.Print_Area" localSheetId="5">'HCMQAP054_pos1ap2'!$A$1:$N$28</definedName>
    <definedName name="_xlnm.Print_Area" localSheetId="2">'HCMQAP054_pos2ap2'!$A$1:$N$28</definedName>
    <definedName name="_xlnm.Print_Area" localSheetId="3">'HCMQAP054_pos3ap2'!$A$1:$N$28</definedName>
    <definedName name="_xlnm.Print_Area" localSheetId="4">'HCMQAP054_pos4ap2'!$A$1:$N$28</definedName>
    <definedName name="_xlnm.Print_Area" localSheetId="1">'HCMQAP054_pos5ap2'!$A$1:$N$28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<sst xmlns="http://schemas.openxmlformats.org/spreadsheetml/2006/main" count="505" uniqueCount="190">
  <si>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</si>
  <si>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</si>
  <si>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</si>
  <si>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</si>
  <si>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</si>
  <si>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</si>
  <si>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</si>
  <si>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</si>
  <si>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</si>
  <si>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</si>
  <si>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</si>
  <si>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</si>
  <si>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</si>
  <si>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</si>
  <si>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</si>
  <si>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</si>
  <si>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</si>
  <si>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</si>
  <si>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</si>
  <si>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</si>
  <si>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</si>
  <si>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</si>
  <si>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</si>
  <si>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</si>
  <si>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</si>
  <si>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</si>
  <si>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</si>
  <si>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</si>
  <si>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</si>
  <si>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</si>
  <si>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</si>
  <si>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</si>
  <si>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</si>
  <si>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</si>
  <si>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</si>
  <si>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</si>
  <si>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</si>
  <si>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</si>
  <si>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</si>
  <si>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</si>
  <si>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</si>
  <si>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</si>
  <si>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</si>
  <si>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</si>
  <si>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</si>
  <si>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</si>
  <si>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</si>
  <si>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</si>
  <si>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</si>
  <si>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</si>
  <si>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</si>
  <si>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</si>
  <si>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</si>
  <si>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</si>
  <si>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</si>
  <si>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</si>
  <si>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</si>
  <si>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</si>
  <si>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</si>
  <si>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</si>
  <si>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</si>
  <si>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</si>
  <si>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</si>
  <si>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</si>
  <si>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</si>
  <si>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</si>
  <si>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</si>
  <si>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</si>
  <si>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HCMQAP054_pos5ap2</t>
  </si>
  <si>
    <t>±12.5</t>
  </si>
  <si>
    <t>THCMQAP054_pos5ap2.xls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</si>
  <si>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</si>
  <si>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HCMQAP054_pos2ap2</t>
  </si>
  <si>
    <t>THCMQAP054_pos2ap2.xls</t>
  </si>
  <si>
    <t>HCMQAP054_pos3ap2</t>
  </si>
  <si>
    <t>THCMQAP054_pos3ap2.xls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</si>
  <si>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</si>
  <si>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HCMQAP054_pos4ap2</t>
  </si>
  <si>
    <t>THCMQAP054_pos4ap2.xls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</si>
  <si>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 mT)</t>
    </r>
  </si>
  <si>
    <t>HCMQAP054_pos1ap2</t>
  </si>
  <si>
    <t>THCMQAP054_pos1ap2.xls</t>
  </si>
  <si>
    <t>Sommaire : Valeurs intégrales calculées avec les fichiers: HCMQAP054_pos5ap2+HCMQAP054_pos2ap2+HCMQAP054_pos3ap2+HCMQAP054_pos4ap2+HCMQAP054_pos1ap2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</si>
  <si>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</si>
  <si>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</si>
  <si>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</si>
  <si>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</si>
  <si>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</si>
  <si>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</si>
  <si>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</si>
  <si>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</si>
  <si>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</si>
  <si>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</si>
  <si>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</si>
  <si>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</si>
  <si>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</si>
  <si>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</si>
  <si>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</si>
  <si>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</si>
  <si>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</si>
  <si>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</si>
  <si>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</si>
  <si>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</si>
  <si>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</si>
  <si>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</si>
  <si>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</si>
  <si>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</si>
  <si>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</si>
  <si>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</si>
  <si>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</si>
  <si>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</si>
  <si>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</si>
  <si>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</si>
  <si>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</si>
  <si>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</si>
  <si>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</si>
  <si>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</si>
  <si>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</si>
  <si>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</si>
  <si>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</si>
  <si>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</si>
  <si>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</si>
  <si>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</si>
  <si>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</si>
  <si>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</si>
  <si>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</si>
  <si>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</si>
  <si>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</si>
  <si>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Thu 03/07/2003       07:57:33</t>
  </si>
  <si>
    <t>LISSNER</t>
  </si>
  <si>
    <t>HCMQAP054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</si>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</sst>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2717443"/>
        <c:axId val="47348124"/>
      </c:lineChart>
      <c:catAx>
        <c:axId val="12717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28575</xdr:rowOff>
    </xdr:from>
    <xdr:to>
      <xdr:col>6</xdr:col>
      <xdr:colOff>771525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57150" y="5848350"/>
        <a:ext cx="5400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37687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1880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37687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1880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37687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1880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37687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1880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37687</v>
      </c>
      <c r="B6" s="24">
        <v>80</v>
      </c>
      <c r="C6" s="24" t="s">
        <v>69</v>
      </c>
      <c r="D6" s="25">
        <v>5</v>
      </c>
      <c r="E6" s="25">
        <v>1</v>
      </c>
      <c r="F6" s="26"/>
      <c r="G6" s="26" t="s">
        <v>80</v>
      </c>
      <c r="H6" s="25">
        <v>1880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8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1.4257525000000002E-05</v>
      </c>
      <c r="L2" s="54">
        <v>4.136157758475079E-07</v>
      </c>
      <c r="M2" s="54">
        <v>0.000104025278</v>
      </c>
      <c r="N2" s="55">
        <v>5.295040585052638E-08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-3.0011797E-05</v>
      </c>
      <c r="L3" s="54">
        <v>8.158531746551681E-08</v>
      </c>
      <c r="M3" s="54">
        <v>9.493161999999999E-06</v>
      </c>
      <c r="N3" s="55">
        <v>1.7576190234517251E-07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-0.0020966445018665526</v>
      </c>
      <c r="L4" s="54">
        <v>4.1933448024170795E-05</v>
      </c>
      <c r="M4" s="54">
        <v>5.8954728160708554E-08</v>
      </c>
      <c r="N4" s="55">
        <v>-9.9988</v>
      </c>
    </row>
    <row r="5" spans="1:14" ht="15" customHeight="1" thickBot="1">
      <c r="A5" t="s">
        <v>18</v>
      </c>
      <c r="B5" s="58">
        <v>37805.328125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-1.9338322000000001</v>
      </c>
      <c r="E8" s="77">
        <v>0.021309180492445595</v>
      </c>
      <c r="F8" s="78">
        <v>9.877811</v>
      </c>
      <c r="G8" s="77">
        <v>0.011601430006283638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-1.18089265</v>
      </c>
      <c r="E9" s="80">
        <v>0.0319852324888793</v>
      </c>
      <c r="F9" s="80">
        <v>2.5252032</v>
      </c>
      <c r="G9" s="80">
        <v>0.061594821068497584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-0.53571908</v>
      </c>
      <c r="E10" s="80">
        <v>0.025254962272386345</v>
      </c>
      <c r="F10" s="84">
        <v>-6.7511358</v>
      </c>
      <c r="G10" s="80">
        <v>0.012352734590254088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13.382422</v>
      </c>
      <c r="E11" s="77">
        <v>0.01001688704252249</v>
      </c>
      <c r="F11" s="78">
        <v>2.0663701000000003</v>
      </c>
      <c r="G11" s="77">
        <v>0.005426948731909831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0.039455090372</v>
      </c>
      <c r="E12" s="80">
        <v>0.005057294513414232</v>
      </c>
      <c r="F12" s="80">
        <v>0.5640068100000001</v>
      </c>
      <c r="G12" s="80">
        <v>0.0038390326900606515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23.156739</v>
      </c>
      <c r="D13" s="83">
        <v>0.07386390899999999</v>
      </c>
      <c r="E13" s="80">
        <v>0.0057414835759779115</v>
      </c>
      <c r="F13" s="80">
        <v>0.27455737</v>
      </c>
      <c r="G13" s="80">
        <v>0.004961426984003118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0.12394908999999998</v>
      </c>
      <c r="E14" s="80">
        <v>0.005665722227960339</v>
      </c>
      <c r="F14" s="80">
        <v>0.29218355999999995</v>
      </c>
      <c r="G14" s="80">
        <v>0.0036533309873888254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-0.3624019</v>
      </c>
      <c r="E15" s="77">
        <v>0.003547574720423952</v>
      </c>
      <c r="F15" s="77">
        <v>0.12289450999999998</v>
      </c>
      <c r="G15" s="77">
        <v>0.004177730864405101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0.062767567</v>
      </c>
      <c r="E16" s="80">
        <v>0.0030471163669307058</v>
      </c>
      <c r="F16" s="80">
        <v>0.024917534420000005</v>
      </c>
      <c r="G16" s="80">
        <v>0.0024369539365898286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0.2549999952316284</v>
      </c>
      <c r="D17" s="83">
        <v>0.055453495</v>
      </c>
      <c r="E17" s="80">
        <v>0.0030000590957514435</v>
      </c>
      <c r="F17" s="80">
        <v>0.034490965</v>
      </c>
      <c r="G17" s="80">
        <v>0.0028388031786653225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-7.629000186920166</v>
      </c>
      <c r="D18" s="83">
        <v>-0.0237242136</v>
      </c>
      <c r="E18" s="80">
        <v>0.0023123189863044234</v>
      </c>
      <c r="F18" s="80">
        <v>0.10584308900000002</v>
      </c>
      <c r="G18" s="80">
        <v>0.001419263771080263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-0.15299999713897705</v>
      </c>
      <c r="D19" s="83">
        <v>-0.13293271</v>
      </c>
      <c r="E19" s="80">
        <v>0.0018065615216214625</v>
      </c>
      <c r="F19" s="80">
        <v>-0.030837769999999997</v>
      </c>
      <c r="G19" s="80">
        <v>0.0009286007991544177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0.0986925</v>
      </c>
      <c r="D20" s="89">
        <v>0.001992201096</v>
      </c>
      <c r="E20" s="90">
        <v>0.0011602423397753968</v>
      </c>
      <c r="F20" s="90">
        <v>0.0078450186</v>
      </c>
      <c r="G20" s="90">
        <v>0.0014684190935207635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0.8454345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-0.5728895240944871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-2.0970638</v>
      </c>
      <c r="I25" s="102" t="s">
        <v>65</v>
      </c>
      <c r="J25" s="103"/>
      <c r="K25" s="102"/>
      <c r="L25" s="105">
        <v>13.541015618344808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10.065329459559575</v>
      </c>
      <c r="I26" s="107" t="s">
        <v>67</v>
      </c>
      <c r="J26" s="108"/>
      <c r="K26" s="107"/>
      <c r="L26" s="110">
        <v>0.38267244179813903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4.9729230999999996E-05</v>
      </c>
      <c r="L2" s="54">
        <v>4.660637359472388E-07</v>
      </c>
      <c r="M2" s="54">
        <v>0.00018689245000000002</v>
      </c>
      <c r="N2" s="55">
        <v>2.2334765948585868E-07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-2.8805769E-05</v>
      </c>
      <c r="L3" s="54">
        <v>1.1696785414819903E-07</v>
      </c>
      <c r="M3" s="54">
        <v>1.237391E-05</v>
      </c>
      <c r="N3" s="55">
        <v>3.070434715150115E-07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-0.0037623231576597587</v>
      </c>
      <c r="L4" s="54">
        <v>4.3696518748182034E-05</v>
      </c>
      <c r="M4" s="54">
        <v>6.515167234890363E-08</v>
      </c>
      <c r="N4" s="55">
        <v>-5.8068582</v>
      </c>
    </row>
    <row r="5" spans="1:14" ht="15" customHeight="1" thickBot="1">
      <c r="A5" t="s">
        <v>18</v>
      </c>
      <c r="B5" s="58">
        <v>37805.314259259256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1.4343493999999999</v>
      </c>
      <c r="E8" s="77">
        <v>0.006525856674847182</v>
      </c>
      <c r="F8" s="77">
        <v>-1.37704877</v>
      </c>
      <c r="G8" s="77">
        <v>0.016705726768046898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-0.9982496299999999</v>
      </c>
      <c r="E9" s="80">
        <v>0.031386389683010045</v>
      </c>
      <c r="F9" s="80">
        <v>0.6439302100000001</v>
      </c>
      <c r="G9" s="80">
        <v>0.022572604048610646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-0.8302284599999998</v>
      </c>
      <c r="E10" s="80">
        <v>0.0029929665012432584</v>
      </c>
      <c r="F10" s="84">
        <v>-2.7727923</v>
      </c>
      <c r="G10" s="80">
        <v>0.003402099830813894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3.3399823999999994</v>
      </c>
      <c r="E11" s="77">
        <v>0.004554320184505255</v>
      </c>
      <c r="F11" s="77">
        <v>-0.026867149999999996</v>
      </c>
      <c r="G11" s="77">
        <v>0.0055213619137854065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0.020010318</v>
      </c>
      <c r="E12" s="80">
        <v>0.004243073301055028</v>
      </c>
      <c r="F12" s="80">
        <v>-0.17227895</v>
      </c>
      <c r="G12" s="80">
        <v>0.0037326606711259543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22.583008</v>
      </c>
      <c r="D13" s="83">
        <v>-0.032228771</v>
      </c>
      <c r="E13" s="80">
        <v>0.0043452974169789415</v>
      </c>
      <c r="F13" s="80">
        <v>-0.049688679</v>
      </c>
      <c r="G13" s="80">
        <v>0.004105737247864807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0.071716237</v>
      </c>
      <c r="E14" s="80">
        <v>0.004011082348763759</v>
      </c>
      <c r="F14" s="80">
        <v>-0.046803086</v>
      </c>
      <c r="G14" s="80">
        <v>0.0038179069288687313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0.0177518609</v>
      </c>
      <c r="E15" s="77">
        <v>0.0030401254794814544</v>
      </c>
      <c r="F15" s="77">
        <v>0.0033023669999999996</v>
      </c>
      <c r="G15" s="77">
        <v>0.0010892759570127306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0.052493879</v>
      </c>
      <c r="E16" s="80">
        <v>0.0017812768439728342</v>
      </c>
      <c r="F16" s="80">
        <v>-0.0030350289999999994</v>
      </c>
      <c r="G16" s="80">
        <v>0.0005554903668957733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0.31299999356269836</v>
      </c>
      <c r="D17" s="83">
        <v>0.12900552999999998</v>
      </c>
      <c r="E17" s="80">
        <v>0.0010849660296999707</v>
      </c>
      <c r="F17" s="80">
        <v>-0.032305311</v>
      </c>
      <c r="G17" s="80">
        <v>0.0012345239288461703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110.37200164794922</v>
      </c>
      <c r="D18" s="83">
        <v>0.045581044</v>
      </c>
      <c r="E18" s="80">
        <v>0.0010402110578120046</v>
      </c>
      <c r="F18" s="84">
        <v>0.16795880999999996</v>
      </c>
      <c r="G18" s="80">
        <v>0.0008684203333701827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0.09600000083446503</v>
      </c>
      <c r="D19" s="115">
        <v>-0.18633648</v>
      </c>
      <c r="E19" s="80">
        <v>0.0018395960778396767</v>
      </c>
      <c r="F19" s="80">
        <v>0.001934506724</v>
      </c>
      <c r="G19" s="80">
        <v>0.0015443600458362888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0.21488619999999997</v>
      </c>
      <c r="D20" s="89">
        <v>0.007140799200000001</v>
      </c>
      <c r="E20" s="90">
        <v>0.0006466816423782798</v>
      </c>
      <c r="F20" s="90">
        <v>0.002061227</v>
      </c>
      <c r="G20" s="90">
        <v>0.0012976508194331782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0.8469711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-0.33270874811799117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-3.7625768999999996</v>
      </c>
      <c r="I25" s="102" t="s">
        <v>65</v>
      </c>
      <c r="J25" s="103"/>
      <c r="K25" s="102"/>
      <c r="L25" s="105">
        <v>3.3400904592628744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1.9883715739868324</v>
      </c>
      <c r="I26" s="107" t="s">
        <v>67</v>
      </c>
      <c r="J26" s="108"/>
      <c r="K26" s="107"/>
      <c r="L26" s="110">
        <v>0.018056416953970623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2.7750220560000002E-05</v>
      </c>
      <c r="L2" s="54">
        <v>1.5536202040123398E-07</v>
      </c>
      <c r="M2" s="54">
        <v>0.00016675467</v>
      </c>
      <c r="N2" s="55">
        <v>1.4185664805141367E-07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-2.724271544E-05</v>
      </c>
      <c r="L3" s="54">
        <v>1.096375746376338E-07</v>
      </c>
      <c r="M3" s="54">
        <v>1.029631E-05</v>
      </c>
      <c r="N3" s="55">
        <v>1.1421050477083028E-07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-0.0037623474741637743</v>
      </c>
      <c r="L4" s="54">
        <v>6.341669339438736E-05</v>
      </c>
      <c r="M4" s="54">
        <v>6.8941558541768E-08</v>
      </c>
      <c r="N4" s="55">
        <v>-8.4270112</v>
      </c>
    </row>
    <row r="5" spans="1:14" ht="15" customHeight="1" thickBot="1">
      <c r="A5" t="s">
        <v>18</v>
      </c>
      <c r="B5" s="58">
        <v>37805.3191087963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1.7155437</v>
      </c>
      <c r="E8" s="77">
        <v>0.006669733507481441</v>
      </c>
      <c r="F8" s="77">
        <v>1.9711956999999998</v>
      </c>
      <c r="G8" s="77">
        <v>0.024530414720524318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0.344132871</v>
      </c>
      <c r="E9" s="80">
        <v>0.025265603034735813</v>
      </c>
      <c r="F9" s="80">
        <v>0.9537992299999999</v>
      </c>
      <c r="G9" s="80">
        <v>0.02306886128300486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-0.58367569</v>
      </c>
      <c r="E10" s="80">
        <v>0.008157283938566927</v>
      </c>
      <c r="F10" s="80">
        <v>-0.44092736000000005</v>
      </c>
      <c r="G10" s="80">
        <v>0.011648231535060257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2.5748767</v>
      </c>
      <c r="E11" s="77">
        <v>0.00586617495994094</v>
      </c>
      <c r="F11" s="77">
        <v>0.04090487999999999</v>
      </c>
      <c r="G11" s="77">
        <v>0.005098529998009248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116">
        <v>0.5970194</v>
      </c>
      <c r="E12" s="80">
        <v>0.0029831765095170494</v>
      </c>
      <c r="F12" s="80">
        <v>-0.29587294</v>
      </c>
      <c r="G12" s="80">
        <v>0.0017320725875155274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22.79358</v>
      </c>
      <c r="D13" s="83">
        <v>0.15702814</v>
      </c>
      <c r="E13" s="80">
        <v>0.0032793156878225278</v>
      </c>
      <c r="F13" s="80">
        <v>0.13330831</v>
      </c>
      <c r="G13" s="80">
        <v>0.0021188038772662707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0.115941183</v>
      </c>
      <c r="E14" s="80">
        <v>0.0018542848585926283</v>
      </c>
      <c r="F14" s="80">
        <v>0.19271876999999998</v>
      </c>
      <c r="G14" s="80">
        <v>0.0031453463752995625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-0.052087972</v>
      </c>
      <c r="E15" s="77">
        <v>0.001999756918234226</v>
      </c>
      <c r="F15" s="77">
        <v>0.051230195</v>
      </c>
      <c r="G15" s="77">
        <v>0.0032217207543066098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0.045923610000000004</v>
      </c>
      <c r="E16" s="80">
        <v>0.002325642485196202</v>
      </c>
      <c r="F16" s="80">
        <v>0.0247565473</v>
      </c>
      <c r="G16" s="80">
        <v>0.0030169332096476394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0.35899999737739563</v>
      </c>
      <c r="D17" s="83">
        <v>0.06432035700000001</v>
      </c>
      <c r="E17" s="80">
        <v>0.0021194538824036266</v>
      </c>
      <c r="F17" s="80">
        <v>0.0266099227</v>
      </c>
      <c r="G17" s="80">
        <v>0.0020968897706870175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12.715999603271484</v>
      </c>
      <c r="D18" s="83">
        <v>0.015648194310000002</v>
      </c>
      <c r="E18" s="80">
        <v>0.0016720942696645054</v>
      </c>
      <c r="F18" s="80">
        <v>0.12792171000000002</v>
      </c>
      <c r="G18" s="80">
        <v>0.0008224450725734926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0.14300000667572021</v>
      </c>
      <c r="D19" s="115">
        <v>-0.18301663999999998</v>
      </c>
      <c r="E19" s="80">
        <v>0.001072569363448039</v>
      </c>
      <c r="F19" s="80">
        <v>0.006545927700000001</v>
      </c>
      <c r="G19" s="80">
        <v>0.0013529945279664847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0.11267959999999999</v>
      </c>
      <c r="D20" s="89">
        <v>0.00020017830000000004</v>
      </c>
      <c r="E20" s="90">
        <v>0.0007010393592937276</v>
      </c>
      <c r="F20" s="90">
        <v>0.0042405793</v>
      </c>
      <c r="G20" s="90">
        <v>0.0015637332514078152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0.7553754999999999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-0.48283258350071145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-3.7628819</v>
      </c>
      <c r="I25" s="102" t="s">
        <v>65</v>
      </c>
      <c r="J25" s="103"/>
      <c r="K25" s="102"/>
      <c r="L25" s="105">
        <v>2.5752015900528455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2.61317865334695</v>
      </c>
      <c r="I26" s="107" t="s">
        <v>67</v>
      </c>
      <c r="J26" s="108"/>
      <c r="K26" s="107"/>
      <c r="L26" s="110">
        <v>0.07305949429616118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-4.0709695999999997E-05</v>
      </c>
      <c r="L2" s="54">
        <v>7.185422140698489E-08</v>
      </c>
      <c r="M2" s="54">
        <v>0.00016406591000000002</v>
      </c>
      <c r="N2" s="55">
        <v>1.3212438608124875E-07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-2.7946523999999996E-05</v>
      </c>
      <c r="L3" s="54">
        <v>1.553582290517561E-07</v>
      </c>
      <c r="M3" s="54">
        <v>9.503390000000002E-06</v>
      </c>
      <c r="N3" s="55">
        <v>1.6936931658363243E-07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-0.0037630839878124113</v>
      </c>
      <c r="L4" s="54">
        <v>6.27839164844652E-05</v>
      </c>
      <c r="M4" s="54">
        <v>5.05337980458822E-08</v>
      </c>
      <c r="N4" s="55">
        <v>-8.3413089</v>
      </c>
    </row>
    <row r="5" spans="1:14" ht="15" customHeight="1" thickBot="1">
      <c r="A5" t="s">
        <v>18</v>
      </c>
      <c r="B5" s="58">
        <v>37805.323587962965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-3.4817865000000006</v>
      </c>
      <c r="E8" s="77">
        <v>0.01222356982628352</v>
      </c>
      <c r="F8" s="77">
        <v>3.7682757000000002</v>
      </c>
      <c r="G8" s="77">
        <v>0.015343567237103542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0.213529883</v>
      </c>
      <c r="E9" s="80">
        <v>0.01836853949525416</v>
      </c>
      <c r="F9" s="80">
        <v>-1.573551</v>
      </c>
      <c r="G9" s="80">
        <v>0.007057113878945324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1.7629182999999997</v>
      </c>
      <c r="E10" s="80">
        <v>0.006645774436522855</v>
      </c>
      <c r="F10" s="80">
        <v>0.232507643</v>
      </c>
      <c r="G10" s="80">
        <v>0.0018087064630673316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1.9217684</v>
      </c>
      <c r="E11" s="77">
        <v>0.0026886460424219946</v>
      </c>
      <c r="F11" s="77">
        <v>0.33531475899999996</v>
      </c>
      <c r="G11" s="77">
        <v>0.0031182515376506474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0.48888312</v>
      </c>
      <c r="E12" s="80">
        <v>0.0023891901369672264</v>
      </c>
      <c r="F12" s="80">
        <v>-0.24726551</v>
      </c>
      <c r="G12" s="80">
        <v>0.003124907509414993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22.994996</v>
      </c>
      <c r="D13" s="83">
        <v>0.10635211100000001</v>
      </c>
      <c r="E13" s="80">
        <v>0.003981849169031027</v>
      </c>
      <c r="F13" s="80">
        <v>-0.022101092</v>
      </c>
      <c r="G13" s="80">
        <v>0.0015047048127111676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-0.010505522000000002</v>
      </c>
      <c r="E14" s="80">
        <v>0.0014874997131112337</v>
      </c>
      <c r="F14" s="80">
        <v>0.089026046</v>
      </c>
      <c r="G14" s="80">
        <v>0.00262155001304657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-0.088051078</v>
      </c>
      <c r="E15" s="77">
        <v>0.0017725211890203907</v>
      </c>
      <c r="F15" s="77">
        <v>-0.0040124684</v>
      </c>
      <c r="G15" s="77">
        <v>0.0025302340490126482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0.13634387</v>
      </c>
      <c r="E16" s="80">
        <v>0.002657477761637346</v>
      </c>
      <c r="F16" s="80">
        <v>-0.057512235</v>
      </c>
      <c r="G16" s="80">
        <v>0.001289649849847014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-0.16899999976158142</v>
      </c>
      <c r="D17" s="83">
        <v>0.09685458</v>
      </c>
      <c r="E17" s="80">
        <v>0.0007608721566524831</v>
      </c>
      <c r="F17" s="80">
        <v>0.089293057</v>
      </c>
      <c r="G17" s="80">
        <v>0.0024648123665336765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137.32899475097656</v>
      </c>
      <c r="D18" s="83">
        <v>-0.045730209</v>
      </c>
      <c r="E18" s="80">
        <v>0.0017063276203163381</v>
      </c>
      <c r="F18" s="80">
        <v>0.12490920000000001</v>
      </c>
      <c r="G18" s="80">
        <v>0.0008374984919372601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-0.38199999928474426</v>
      </c>
      <c r="D19" s="115">
        <v>-0.17601094</v>
      </c>
      <c r="E19" s="80">
        <v>0.0008177245779600894</v>
      </c>
      <c r="F19" s="80">
        <v>0.0110469624</v>
      </c>
      <c r="G19" s="80">
        <v>0.0017785977197891092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-0.19622659999999997</v>
      </c>
      <c r="D20" s="89">
        <v>-0.0018601049300000002</v>
      </c>
      <c r="E20" s="90">
        <v>0.0014427318869799542</v>
      </c>
      <c r="F20" s="90">
        <v>0.00228522494</v>
      </c>
      <c r="G20" s="90">
        <v>0.0011070342753375455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0.7379127000000001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-0.47792219926852325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-3.7636076999999997</v>
      </c>
      <c r="I25" s="102" t="s">
        <v>65</v>
      </c>
      <c r="J25" s="103"/>
      <c r="K25" s="102"/>
      <c r="L25" s="105">
        <v>1.9508023402799648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5.130569070073294</v>
      </c>
      <c r="I26" s="107" t="s">
        <v>67</v>
      </c>
      <c r="J26" s="108"/>
      <c r="K26" s="107"/>
      <c r="L26" s="110">
        <v>0.08814245424097904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7.2194056E-05</v>
      </c>
      <c r="L2" s="54">
        <v>2.0687795632808726E-07</v>
      </c>
      <c r="M2" s="54">
        <v>0.00011582504000000001</v>
      </c>
      <c r="N2" s="55">
        <v>2.192370164825598E-07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-3.0972884E-05</v>
      </c>
      <c r="L3" s="54">
        <v>1.3068182924276747E-07</v>
      </c>
      <c r="M3" s="54">
        <v>1.342272E-05</v>
      </c>
      <c r="N3" s="55">
        <v>6.811873897840555E-08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-0.0022501409554556194</v>
      </c>
      <c r="L4" s="54">
        <v>6.379896650585253E-06</v>
      </c>
      <c r="M4" s="54">
        <v>4.733815171124053E-08</v>
      </c>
      <c r="N4" s="55">
        <v>-1.4176621999999999</v>
      </c>
    </row>
    <row r="5" spans="1:14" ht="15" customHeight="1" thickBot="1">
      <c r="A5" t="s">
        <v>18</v>
      </c>
      <c r="B5" s="58">
        <v>37805.30979166667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-0.9524415600000001</v>
      </c>
      <c r="E8" s="77">
        <v>0.022800025391854786</v>
      </c>
      <c r="F8" s="77">
        <v>0.56727296</v>
      </c>
      <c r="G8" s="77">
        <v>0.012734185781874893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-1.3956173</v>
      </c>
      <c r="E9" s="80">
        <v>0.013600383706336684</v>
      </c>
      <c r="F9" s="80">
        <v>-1.3253483</v>
      </c>
      <c r="G9" s="80">
        <v>0.02628318404151873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0.36435159000000006</v>
      </c>
      <c r="E10" s="80">
        <v>0.006962952758376023</v>
      </c>
      <c r="F10" s="80">
        <v>-1.8652944000000002</v>
      </c>
      <c r="G10" s="80">
        <v>0.013423337876219072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2.5278281999999996</v>
      </c>
      <c r="E11" s="77">
        <v>0.009267155068377083</v>
      </c>
      <c r="F11" s="77">
        <v>1.21814913</v>
      </c>
      <c r="G11" s="77">
        <v>0.009061352918037596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-0.42178243000000004</v>
      </c>
      <c r="E12" s="80">
        <v>0.0034500873289793664</v>
      </c>
      <c r="F12" s="80">
        <v>-0.20530885499999996</v>
      </c>
      <c r="G12" s="80">
        <v>0.007537202954154066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22.399903</v>
      </c>
      <c r="D13" s="83">
        <v>0.12023997</v>
      </c>
      <c r="E13" s="80">
        <v>0.006090259160052128</v>
      </c>
      <c r="F13" s="80">
        <v>-0.33938919999999995</v>
      </c>
      <c r="G13" s="80">
        <v>0.004286115012108183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116">
        <v>0.39950666999999995</v>
      </c>
      <c r="E14" s="80">
        <v>0.003970835702294657</v>
      </c>
      <c r="F14" s="80">
        <v>0.26272109</v>
      </c>
      <c r="G14" s="80">
        <v>0.005982797775738935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-0.38996742</v>
      </c>
      <c r="E15" s="77">
        <v>0.0022846660361182905</v>
      </c>
      <c r="F15" s="77">
        <v>0.13166417</v>
      </c>
      <c r="G15" s="77">
        <v>0.004035651173429585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-0.081985237</v>
      </c>
      <c r="E16" s="80">
        <v>0.0024823954860368836</v>
      </c>
      <c r="F16" s="80">
        <v>-0.009578199400000001</v>
      </c>
      <c r="G16" s="80">
        <v>0.0029152492179596477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0.1550000011920929</v>
      </c>
      <c r="D17" s="83">
        <v>0.082131306</v>
      </c>
      <c r="E17" s="80">
        <v>0.004632721279330732</v>
      </c>
      <c r="F17" s="117">
        <v>-0.15220972000000002</v>
      </c>
      <c r="G17" s="80">
        <v>0.002812560379902902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39.16400146484375</v>
      </c>
      <c r="D18" s="83">
        <v>0.12406499600000001</v>
      </c>
      <c r="E18" s="80">
        <v>0.0018273806833453362</v>
      </c>
      <c r="F18" s="84">
        <v>0.17536174</v>
      </c>
      <c r="G18" s="80">
        <v>0.0032683788550899135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0.02199999988079071</v>
      </c>
      <c r="D19" s="115">
        <v>-0.2038516</v>
      </c>
      <c r="E19" s="80">
        <v>0.0014275575809752949</v>
      </c>
      <c r="F19" s="80">
        <v>0.00778027443</v>
      </c>
      <c r="G19" s="80">
        <v>0.002510657925639678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0.542944</v>
      </c>
      <c r="D20" s="89">
        <v>-0.0022953846</v>
      </c>
      <c r="E20" s="90">
        <v>0.0008323410967012503</v>
      </c>
      <c r="F20" s="90">
        <v>-0.00059378747</v>
      </c>
      <c r="G20" s="90">
        <v>0.001410499617443831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0.8766096000000001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-0.08122612944400764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-2.25015</v>
      </c>
      <c r="I25" s="102" t="s">
        <v>65</v>
      </c>
      <c r="J25" s="103"/>
      <c r="K25" s="102"/>
      <c r="L25" s="105">
        <v>2.8060297061212656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1.1085772577328092</v>
      </c>
      <c r="I26" s="107" t="s">
        <v>67</v>
      </c>
      <c r="J26" s="108"/>
      <c r="K26" s="107"/>
      <c r="L26" s="110">
        <v>0.4115945120178904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HCMQAP054_pos1ap2res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3">
      <selection activeCell="H37" sqref="H37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3" t="s">
        <v>119</v>
      </c>
      <c r="B1" s="134" t="s">
        <v>80</v>
      </c>
      <c r="C1" s="124" t="s">
        <v>72</v>
      </c>
      <c r="D1" s="124" t="s">
        <v>74</v>
      </c>
      <c r="E1" s="124" t="s">
        <v>77</v>
      </c>
      <c r="F1" s="131" t="s">
        <v>68</v>
      </c>
      <c r="G1" s="167" t="s">
        <v>120</v>
      </c>
    </row>
    <row r="2" spans="1:7" ht="13.5" thickBot="1">
      <c r="A2" s="144" t="s">
        <v>89</v>
      </c>
      <c r="B2" s="135">
        <v>-2.25015</v>
      </c>
      <c r="C2" s="126">
        <v>-3.7625768999999996</v>
      </c>
      <c r="D2" s="126">
        <v>-3.7628819</v>
      </c>
      <c r="E2" s="126">
        <v>-3.7636076999999997</v>
      </c>
      <c r="F2" s="132">
        <v>-2.0970638</v>
      </c>
      <c r="G2" s="168">
        <v>3.1160184760103946</v>
      </c>
    </row>
    <row r="3" spans="1:7" ht="14.25" thickBot="1" thickTop="1">
      <c r="A3" s="152" t="s">
        <v>88</v>
      </c>
      <c r="B3" s="153" t="s">
        <v>83</v>
      </c>
      <c r="C3" s="154" t="s">
        <v>84</v>
      </c>
      <c r="D3" s="154" t="s">
        <v>85</v>
      </c>
      <c r="E3" s="154" t="s">
        <v>86</v>
      </c>
      <c r="F3" s="155" t="s">
        <v>87</v>
      </c>
      <c r="G3" s="162" t="s">
        <v>121</v>
      </c>
    </row>
    <row r="4" spans="1:7" ht="12.75">
      <c r="A4" s="149" t="s">
        <v>90</v>
      </c>
      <c r="B4" s="150">
        <v>-0.9524415600000001</v>
      </c>
      <c r="C4" s="151">
        <v>1.4343493999999999</v>
      </c>
      <c r="D4" s="151">
        <v>1.7155437</v>
      </c>
      <c r="E4" s="151">
        <v>-3.4817865000000006</v>
      </c>
      <c r="F4" s="156">
        <v>-1.9338322000000001</v>
      </c>
      <c r="G4" s="163">
        <v>-0.47647816232397183</v>
      </c>
    </row>
    <row r="5" spans="1:7" ht="12.75">
      <c r="A5" s="144" t="s">
        <v>92</v>
      </c>
      <c r="B5" s="137">
        <v>-1.3956173</v>
      </c>
      <c r="C5" s="120">
        <v>-0.9982496299999999</v>
      </c>
      <c r="D5" s="120">
        <v>0.344132871</v>
      </c>
      <c r="E5" s="120">
        <v>0.213529883</v>
      </c>
      <c r="F5" s="157">
        <v>-1.18089265</v>
      </c>
      <c r="G5" s="164">
        <v>-0.465211181366951</v>
      </c>
    </row>
    <row r="6" spans="1:7" ht="12.75">
      <c r="A6" s="144" t="s">
        <v>94</v>
      </c>
      <c r="B6" s="137">
        <v>0.36435159000000006</v>
      </c>
      <c r="C6" s="120">
        <v>-0.8302284599999998</v>
      </c>
      <c r="D6" s="120">
        <v>-0.58367569</v>
      </c>
      <c r="E6" s="120">
        <v>1.7629182999999997</v>
      </c>
      <c r="F6" s="157">
        <v>-0.53571908</v>
      </c>
      <c r="G6" s="164">
        <v>0.06467269675784214</v>
      </c>
    </row>
    <row r="7" spans="1:7" ht="12.75">
      <c r="A7" s="144" t="s">
        <v>96</v>
      </c>
      <c r="B7" s="136">
        <v>2.5278281999999996</v>
      </c>
      <c r="C7" s="119">
        <v>3.3399823999999994</v>
      </c>
      <c r="D7" s="119">
        <v>2.5748767</v>
      </c>
      <c r="E7" s="119">
        <v>1.9217684</v>
      </c>
      <c r="F7" s="158">
        <v>13.382422</v>
      </c>
      <c r="G7" s="164">
        <v>4.044469915163811</v>
      </c>
    </row>
    <row r="8" spans="1:7" ht="12.75">
      <c r="A8" s="144" t="s">
        <v>98</v>
      </c>
      <c r="B8" s="137">
        <v>-0.42178243000000004</v>
      </c>
      <c r="C8" s="120">
        <v>0.020010318</v>
      </c>
      <c r="D8" s="122">
        <v>0.5970194</v>
      </c>
      <c r="E8" s="120">
        <v>0.48888312</v>
      </c>
      <c r="F8" s="157">
        <v>0.039455090372</v>
      </c>
      <c r="G8" s="164">
        <v>0.21075563835918748</v>
      </c>
    </row>
    <row r="9" spans="1:7" ht="12.75">
      <c r="A9" s="144" t="s">
        <v>100</v>
      </c>
      <c r="B9" s="137">
        <v>0.12023997</v>
      </c>
      <c r="C9" s="120">
        <v>-0.032228771</v>
      </c>
      <c r="D9" s="120">
        <v>0.15702814</v>
      </c>
      <c r="E9" s="120">
        <v>0.10635211100000001</v>
      </c>
      <c r="F9" s="157">
        <v>0.07386390899999999</v>
      </c>
      <c r="G9" s="164">
        <v>0.08284182770587868</v>
      </c>
    </row>
    <row r="10" spans="1:7" ht="12.75">
      <c r="A10" s="144" t="s">
        <v>102</v>
      </c>
      <c r="B10" s="138">
        <v>0.39950666999999995</v>
      </c>
      <c r="C10" s="120">
        <v>0.071716237</v>
      </c>
      <c r="D10" s="120">
        <v>0.115941183</v>
      </c>
      <c r="E10" s="120">
        <v>-0.010505522000000002</v>
      </c>
      <c r="F10" s="157">
        <v>0.12394908999999998</v>
      </c>
      <c r="G10" s="164">
        <v>0.11674459784128681</v>
      </c>
    </row>
    <row r="11" spans="1:7" ht="12.75">
      <c r="A11" s="144" t="s">
        <v>104</v>
      </c>
      <c r="B11" s="136">
        <v>-0.38996742</v>
      </c>
      <c r="C11" s="119">
        <v>0.0177518609</v>
      </c>
      <c r="D11" s="119">
        <v>-0.052087972</v>
      </c>
      <c r="E11" s="119">
        <v>-0.088051078</v>
      </c>
      <c r="F11" s="159">
        <v>-0.3624019</v>
      </c>
      <c r="G11" s="164">
        <v>-0.13417915999500687</v>
      </c>
    </row>
    <row r="12" spans="1:7" ht="12.75">
      <c r="A12" s="144" t="s">
        <v>106</v>
      </c>
      <c r="B12" s="137">
        <v>-0.081985237</v>
      </c>
      <c r="C12" s="120">
        <v>0.052493879</v>
      </c>
      <c r="D12" s="120">
        <v>0.045923610000000004</v>
      </c>
      <c r="E12" s="120">
        <v>0.13634387</v>
      </c>
      <c r="F12" s="157">
        <v>0.062767567</v>
      </c>
      <c r="G12" s="164">
        <v>0.053120736642363574</v>
      </c>
    </row>
    <row r="13" spans="1:7" ht="12.75">
      <c r="A13" s="144" t="s">
        <v>108</v>
      </c>
      <c r="B13" s="137">
        <v>0.082131306</v>
      </c>
      <c r="C13" s="120">
        <v>0.12900552999999998</v>
      </c>
      <c r="D13" s="120">
        <v>0.06432035700000001</v>
      </c>
      <c r="E13" s="120">
        <v>0.09685458</v>
      </c>
      <c r="F13" s="157">
        <v>0.055453495</v>
      </c>
      <c r="G13" s="164">
        <v>0.08909043748206805</v>
      </c>
    </row>
    <row r="14" spans="1:7" ht="12.75">
      <c r="A14" s="144" t="s">
        <v>110</v>
      </c>
      <c r="B14" s="137">
        <v>0.12406499600000001</v>
      </c>
      <c r="C14" s="120">
        <v>0.045581044</v>
      </c>
      <c r="D14" s="120">
        <v>0.015648194310000002</v>
      </c>
      <c r="E14" s="120">
        <v>-0.045730209</v>
      </c>
      <c r="F14" s="157">
        <v>-0.0237242136</v>
      </c>
      <c r="G14" s="164">
        <v>0.018398722673155753</v>
      </c>
    </row>
    <row r="15" spans="1:7" ht="12.75">
      <c r="A15" s="144" t="s">
        <v>112</v>
      </c>
      <c r="B15" s="139">
        <v>-0.2038516</v>
      </c>
      <c r="C15" s="121">
        <v>-0.18633648</v>
      </c>
      <c r="D15" s="121">
        <v>-0.18301663999999998</v>
      </c>
      <c r="E15" s="121">
        <v>-0.17601094</v>
      </c>
      <c r="F15" s="157">
        <v>-0.13293271</v>
      </c>
      <c r="G15" s="164">
        <v>-0.17841049562889097</v>
      </c>
    </row>
    <row r="16" spans="1:7" ht="12.75">
      <c r="A16" s="144" t="s">
        <v>114</v>
      </c>
      <c r="B16" s="137">
        <v>-0.0022953846</v>
      </c>
      <c r="C16" s="120">
        <v>0.007140799200000001</v>
      </c>
      <c r="D16" s="120">
        <v>0.00020017830000000004</v>
      </c>
      <c r="E16" s="120">
        <v>-0.0018601049300000002</v>
      </c>
      <c r="F16" s="157">
        <v>0.001992201096</v>
      </c>
      <c r="G16" s="164">
        <v>0.001255615846500092</v>
      </c>
    </row>
    <row r="17" spans="1:7" ht="12.75">
      <c r="A17" s="144" t="s">
        <v>91</v>
      </c>
      <c r="B17" s="136">
        <v>0.56727296</v>
      </c>
      <c r="C17" s="119">
        <v>-1.37704877</v>
      </c>
      <c r="D17" s="119">
        <v>1.9711956999999998</v>
      </c>
      <c r="E17" s="119">
        <v>3.7682757000000002</v>
      </c>
      <c r="F17" s="158">
        <v>9.877811</v>
      </c>
      <c r="G17" s="164">
        <v>2.456420872120149</v>
      </c>
    </row>
    <row r="18" spans="1:7" ht="12.75">
      <c r="A18" s="144" t="s">
        <v>93</v>
      </c>
      <c r="B18" s="137">
        <v>-1.3253483</v>
      </c>
      <c r="C18" s="120">
        <v>0.6439302100000001</v>
      </c>
      <c r="D18" s="120">
        <v>0.9537992299999999</v>
      </c>
      <c r="E18" s="120">
        <v>-1.573551</v>
      </c>
      <c r="F18" s="157">
        <v>2.5252032</v>
      </c>
      <c r="G18" s="164">
        <v>0.15367605512517876</v>
      </c>
    </row>
    <row r="19" spans="1:7" ht="12.75">
      <c r="A19" s="144" t="s">
        <v>95</v>
      </c>
      <c r="B19" s="137">
        <v>-1.8652944000000002</v>
      </c>
      <c r="C19" s="121">
        <v>-2.7727923</v>
      </c>
      <c r="D19" s="120">
        <v>-0.44092736000000005</v>
      </c>
      <c r="E19" s="120">
        <v>0.232507643</v>
      </c>
      <c r="F19" s="160">
        <v>-6.7511358</v>
      </c>
      <c r="G19" s="165">
        <v>-1.8912227463942968</v>
      </c>
    </row>
    <row r="20" spans="1:7" ht="12.75">
      <c r="A20" s="144" t="s">
        <v>97</v>
      </c>
      <c r="B20" s="136">
        <v>1.21814913</v>
      </c>
      <c r="C20" s="119">
        <v>-0.026867149999999996</v>
      </c>
      <c r="D20" s="119">
        <v>0.04090487999999999</v>
      </c>
      <c r="E20" s="119">
        <v>0.33531475899999996</v>
      </c>
      <c r="F20" s="158">
        <v>2.0663701000000003</v>
      </c>
      <c r="G20" s="164">
        <v>0.5365183893827205</v>
      </c>
    </row>
    <row r="21" spans="1:7" ht="12.75">
      <c r="A21" s="144" t="s">
        <v>99</v>
      </c>
      <c r="B21" s="137">
        <v>-0.20530885499999996</v>
      </c>
      <c r="C21" s="120">
        <v>-0.17227895</v>
      </c>
      <c r="D21" s="120">
        <v>-0.29587294</v>
      </c>
      <c r="E21" s="120">
        <v>-0.24726551</v>
      </c>
      <c r="F21" s="157">
        <v>0.5640068100000001</v>
      </c>
      <c r="G21" s="164">
        <v>-0.12607701599633256</v>
      </c>
    </row>
    <row r="22" spans="1:7" ht="12.75">
      <c r="A22" s="144" t="s">
        <v>101</v>
      </c>
      <c r="B22" s="137">
        <v>-0.33938919999999995</v>
      </c>
      <c r="C22" s="120">
        <v>-0.049688679</v>
      </c>
      <c r="D22" s="120">
        <v>0.13330831</v>
      </c>
      <c r="E22" s="120">
        <v>-0.022101092</v>
      </c>
      <c r="F22" s="157">
        <v>0.27455737</v>
      </c>
      <c r="G22" s="164">
        <v>0.0027867129154925513</v>
      </c>
    </row>
    <row r="23" spans="1:7" ht="12.75">
      <c r="A23" s="144" t="s">
        <v>103</v>
      </c>
      <c r="B23" s="137">
        <v>0.26272109</v>
      </c>
      <c r="C23" s="120">
        <v>-0.046803086</v>
      </c>
      <c r="D23" s="120">
        <v>0.19271876999999998</v>
      </c>
      <c r="E23" s="120">
        <v>0.089026046</v>
      </c>
      <c r="F23" s="157">
        <v>0.29218355999999995</v>
      </c>
      <c r="G23" s="164">
        <v>0.1335372774502982</v>
      </c>
    </row>
    <row r="24" spans="1:7" ht="12.75">
      <c r="A24" s="144" t="s">
        <v>105</v>
      </c>
      <c r="B24" s="136">
        <v>0.13166417</v>
      </c>
      <c r="C24" s="119">
        <v>0.0033023669999999996</v>
      </c>
      <c r="D24" s="119">
        <v>0.051230195</v>
      </c>
      <c r="E24" s="119">
        <v>-0.0040124684</v>
      </c>
      <c r="F24" s="159">
        <v>0.12289450999999998</v>
      </c>
      <c r="G24" s="164">
        <v>0.047586700437154746</v>
      </c>
    </row>
    <row r="25" spans="1:7" ht="12.75">
      <c r="A25" s="144" t="s">
        <v>107</v>
      </c>
      <c r="B25" s="137">
        <v>-0.009578199400000001</v>
      </c>
      <c r="C25" s="120">
        <v>-0.0030350289999999994</v>
      </c>
      <c r="D25" s="120">
        <v>0.0247565473</v>
      </c>
      <c r="E25" s="120">
        <v>-0.057512235</v>
      </c>
      <c r="F25" s="157">
        <v>0.024917534420000005</v>
      </c>
      <c r="G25" s="164">
        <v>-0.0066522076044677764</v>
      </c>
    </row>
    <row r="26" spans="1:7" ht="12.75">
      <c r="A26" s="144" t="s">
        <v>109</v>
      </c>
      <c r="B26" s="138">
        <v>-0.15220972000000002</v>
      </c>
      <c r="C26" s="120">
        <v>-0.032305311</v>
      </c>
      <c r="D26" s="120">
        <v>0.0266099227</v>
      </c>
      <c r="E26" s="120">
        <v>0.089293057</v>
      </c>
      <c r="F26" s="157">
        <v>0.034490965</v>
      </c>
      <c r="G26" s="164">
        <v>0.002844530046229667</v>
      </c>
    </row>
    <row r="27" spans="1:7" ht="12.75">
      <c r="A27" s="144" t="s">
        <v>111</v>
      </c>
      <c r="B27" s="139">
        <v>0.17536174</v>
      </c>
      <c r="C27" s="121">
        <v>0.16795880999999996</v>
      </c>
      <c r="D27" s="120">
        <v>0.12792171000000002</v>
      </c>
      <c r="E27" s="120">
        <v>0.12490920000000001</v>
      </c>
      <c r="F27" s="157">
        <v>0.10584308900000002</v>
      </c>
      <c r="G27" s="165">
        <v>0.14069659408941756</v>
      </c>
    </row>
    <row r="28" spans="1:7" ht="12.75">
      <c r="A28" s="144" t="s">
        <v>113</v>
      </c>
      <c r="B28" s="137">
        <v>0.00778027443</v>
      </c>
      <c r="C28" s="120">
        <v>0.001934506724</v>
      </c>
      <c r="D28" s="120">
        <v>0.006545927700000001</v>
      </c>
      <c r="E28" s="120">
        <v>0.0110469624</v>
      </c>
      <c r="F28" s="157">
        <v>-0.030837769999999997</v>
      </c>
      <c r="G28" s="164">
        <v>0.0016835672415545459</v>
      </c>
    </row>
    <row r="29" spans="1:7" ht="13.5" thickBot="1">
      <c r="A29" s="145" t="s">
        <v>115</v>
      </c>
      <c r="B29" s="140">
        <v>-0.00059378747</v>
      </c>
      <c r="C29" s="123">
        <v>0.002061227</v>
      </c>
      <c r="D29" s="123">
        <v>0.0042405793</v>
      </c>
      <c r="E29" s="123">
        <v>0.00228522494</v>
      </c>
      <c r="F29" s="161">
        <v>0.0078450186</v>
      </c>
      <c r="G29" s="166">
        <v>0.003033228306256648</v>
      </c>
    </row>
    <row r="30" spans="1:7" ht="13.5" thickTop="1">
      <c r="A30" s="146" t="s">
        <v>116</v>
      </c>
      <c r="B30" s="141">
        <v>-0.08122612944400764</v>
      </c>
      <c r="C30" s="129">
        <v>-0.33270874811799117</v>
      </c>
      <c r="D30" s="129">
        <v>-0.48283258350071145</v>
      </c>
      <c r="E30" s="129">
        <v>-0.47792219926852325</v>
      </c>
      <c r="F30" s="125">
        <v>-0.5728895240944871</v>
      </c>
      <c r="G30" s="167" t="s">
        <v>127</v>
      </c>
    </row>
    <row r="31" spans="1:7" ht="13.5" thickBot="1">
      <c r="A31" s="147" t="s">
        <v>117</v>
      </c>
      <c r="B31" s="135">
        <v>22.399903</v>
      </c>
      <c r="C31" s="126">
        <v>22.583008</v>
      </c>
      <c r="D31" s="126">
        <v>22.79358</v>
      </c>
      <c r="E31" s="126">
        <v>22.994996</v>
      </c>
      <c r="F31" s="127">
        <v>23.156739</v>
      </c>
      <c r="G31" s="169">
        <v>-210.2</v>
      </c>
    </row>
    <row r="32" spans="1:7" ht="15.75" thickBot="1" thickTop="1">
      <c r="A32" s="148" t="s">
        <v>118</v>
      </c>
      <c r="B32" s="142">
        <v>0.0885000005364418</v>
      </c>
      <c r="C32" s="130">
        <v>0.2044999971985817</v>
      </c>
      <c r="D32" s="130">
        <v>0.2510000020265579</v>
      </c>
      <c r="E32" s="130">
        <v>-0.27549999952316284</v>
      </c>
      <c r="F32" s="128">
        <v>0.050999999046325684</v>
      </c>
      <c r="G32" s="133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7" width="14.8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128</v>
      </c>
      <c r="B1" s="170" t="s">
        <v>129</v>
      </c>
      <c r="C1" s="170" t="s">
        <v>130</v>
      </c>
      <c r="D1" s="170" t="s">
        <v>131</v>
      </c>
      <c r="E1" s="170" t="s">
        <v>132</v>
      </c>
    </row>
    <row r="3" spans="1:7" ht="12.75">
      <c r="A3" s="170" t="s">
        <v>133</v>
      </c>
      <c r="B3" s="170" t="s">
        <v>83</v>
      </c>
      <c r="C3" s="170" t="s">
        <v>84</v>
      </c>
      <c r="D3" s="170" t="s">
        <v>85</v>
      </c>
      <c r="E3" s="170" t="s">
        <v>86</v>
      </c>
      <c r="F3" s="170" t="s">
        <v>87</v>
      </c>
      <c r="G3" s="170" t="s">
        <v>134</v>
      </c>
    </row>
    <row r="4" spans="1:7" ht="12.75">
      <c r="A4" s="170" t="s">
        <v>135</v>
      </c>
      <c r="B4" s="170">
        <v>0.002249</v>
      </c>
      <c r="C4" s="170">
        <v>0.003761</v>
      </c>
      <c r="D4" s="170">
        <v>0.003761</v>
      </c>
      <c r="E4" s="170">
        <v>0.003762</v>
      </c>
      <c r="F4" s="170">
        <v>0.002096</v>
      </c>
      <c r="G4" s="170">
        <v>0.01172</v>
      </c>
    </row>
    <row r="5" spans="1:7" ht="12.75">
      <c r="A5" s="170" t="s">
        <v>136</v>
      </c>
      <c r="B5" s="170">
        <v>5.728578</v>
      </c>
      <c r="C5" s="170">
        <v>1.180109</v>
      </c>
      <c r="D5" s="170">
        <v>-1.645332</v>
      </c>
      <c r="E5" s="170">
        <v>-1.453715</v>
      </c>
      <c r="F5" s="170">
        <v>-2.75046</v>
      </c>
      <c r="G5" s="170">
        <v>-7.060087</v>
      </c>
    </row>
    <row r="6" spans="1:7" ht="12.75">
      <c r="A6" s="170" t="s">
        <v>137</v>
      </c>
      <c r="B6" s="171">
        <v>-387.2976</v>
      </c>
      <c r="C6" s="171">
        <v>-203.1044</v>
      </c>
      <c r="D6" s="171">
        <v>-147.8109</v>
      </c>
      <c r="E6" s="171">
        <v>34.26848</v>
      </c>
      <c r="F6" s="171">
        <v>-142.5077</v>
      </c>
      <c r="G6" s="171">
        <v>944.5148</v>
      </c>
    </row>
    <row r="7" spans="1:7" ht="12.75">
      <c r="A7" s="170" t="s">
        <v>138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</row>
    <row r="8" spans="1:7" ht="12.75">
      <c r="A8" s="170" t="s">
        <v>90</v>
      </c>
      <c r="B8" s="171">
        <v>-1.041784</v>
      </c>
      <c r="C8" s="171">
        <v>1.424854</v>
      </c>
      <c r="D8" s="171">
        <v>1.738102</v>
      </c>
      <c r="E8" s="171">
        <v>-3.486557</v>
      </c>
      <c r="F8" s="171">
        <v>-1.85695</v>
      </c>
      <c r="G8" s="171">
        <v>2.46466</v>
      </c>
    </row>
    <row r="9" spans="1:7" ht="12.75">
      <c r="A9" s="170" t="s">
        <v>92</v>
      </c>
      <c r="B9" s="171">
        <v>-1.270567</v>
      </c>
      <c r="C9" s="171">
        <v>-0.9794971</v>
      </c>
      <c r="D9" s="171">
        <v>0.3571229</v>
      </c>
      <c r="E9" s="171">
        <v>0.09010696</v>
      </c>
      <c r="F9" s="171">
        <v>-1.099827</v>
      </c>
      <c r="G9" s="171">
        <v>0.4584076</v>
      </c>
    </row>
    <row r="10" spans="1:7" ht="12.75">
      <c r="A10" s="170" t="s">
        <v>139</v>
      </c>
      <c r="B10" s="171">
        <v>0.703261</v>
      </c>
      <c r="C10" s="171">
        <v>-0.7169988</v>
      </c>
      <c r="D10" s="171">
        <v>-0.5907152</v>
      </c>
      <c r="E10" s="171">
        <v>1.598019</v>
      </c>
      <c r="F10" s="171">
        <v>-0.7403789</v>
      </c>
      <c r="G10" s="171">
        <v>1.846125</v>
      </c>
    </row>
    <row r="11" spans="1:7" ht="12.75">
      <c r="A11" s="170" t="s">
        <v>96</v>
      </c>
      <c r="B11" s="171">
        <v>2.429771</v>
      </c>
      <c r="C11" s="171">
        <v>3.342347</v>
      </c>
      <c r="D11" s="171">
        <v>2.566613</v>
      </c>
      <c r="E11" s="171">
        <v>1.865325</v>
      </c>
      <c r="F11" s="171">
        <v>13.40381</v>
      </c>
      <c r="G11" s="171">
        <v>4.018288</v>
      </c>
    </row>
    <row r="12" spans="1:7" ht="12.75">
      <c r="A12" s="170" t="s">
        <v>98</v>
      </c>
      <c r="B12" s="171">
        <v>-0.3750503</v>
      </c>
      <c r="C12" s="171">
        <v>0.01900406</v>
      </c>
      <c r="D12" s="171">
        <v>0.5922759</v>
      </c>
      <c r="E12" s="171">
        <v>0.468287</v>
      </c>
      <c r="F12" s="171">
        <v>0.04243691</v>
      </c>
      <c r="G12" s="171">
        <v>-0.1445617</v>
      </c>
    </row>
    <row r="13" spans="1:7" ht="12.75">
      <c r="A13" s="170" t="s">
        <v>100</v>
      </c>
      <c r="B13" s="171">
        <v>0.1864609</v>
      </c>
      <c r="C13" s="171">
        <v>-0.03379862</v>
      </c>
      <c r="D13" s="171">
        <v>0.1567163</v>
      </c>
      <c r="E13" s="171">
        <v>0.1040648</v>
      </c>
      <c r="F13" s="171">
        <v>0.0690213</v>
      </c>
      <c r="G13" s="171">
        <v>-0.09071789</v>
      </c>
    </row>
    <row r="14" spans="1:7" ht="12.75">
      <c r="A14" s="170" t="s">
        <v>102</v>
      </c>
      <c r="B14" s="171">
        <v>0.2891863</v>
      </c>
      <c r="C14" s="171">
        <v>0.07071046</v>
      </c>
      <c r="D14" s="171">
        <v>0.118838</v>
      </c>
      <c r="E14" s="171">
        <v>0.005762595</v>
      </c>
      <c r="F14" s="171">
        <v>0.1306776</v>
      </c>
      <c r="G14" s="171">
        <v>-0.1360923</v>
      </c>
    </row>
    <row r="15" spans="1:7" ht="12.75">
      <c r="A15" s="170" t="s">
        <v>104</v>
      </c>
      <c r="B15" s="171">
        <v>-0.4116075</v>
      </c>
      <c r="C15" s="171">
        <v>0.0214005</v>
      </c>
      <c r="D15" s="171">
        <v>-0.05061541</v>
      </c>
      <c r="E15" s="171">
        <v>-0.1150509</v>
      </c>
      <c r="F15" s="171">
        <v>-0.3626137</v>
      </c>
      <c r="G15" s="171">
        <v>-0.1425914</v>
      </c>
    </row>
    <row r="16" spans="1:7" ht="12.75">
      <c r="A16" s="170" t="s">
        <v>106</v>
      </c>
      <c r="B16" s="171">
        <v>-0.05169882</v>
      </c>
      <c r="C16" s="171">
        <v>0.06062358</v>
      </c>
      <c r="D16" s="171">
        <v>0.04657444</v>
      </c>
      <c r="E16" s="171">
        <v>0.1165997</v>
      </c>
      <c r="F16" s="171">
        <v>0.06202355</v>
      </c>
      <c r="G16" s="171">
        <v>-0.01441844</v>
      </c>
    </row>
    <row r="17" spans="1:7" ht="12.75">
      <c r="A17" s="170" t="s">
        <v>108</v>
      </c>
      <c r="B17" s="171">
        <v>0.114739</v>
      </c>
      <c r="C17" s="171">
        <v>0.1280492</v>
      </c>
      <c r="D17" s="171">
        <v>0.06990344</v>
      </c>
      <c r="E17" s="171">
        <v>0.1131954</v>
      </c>
      <c r="F17" s="171">
        <v>0.05426987</v>
      </c>
      <c r="G17" s="171">
        <v>-0.09866968</v>
      </c>
    </row>
    <row r="18" spans="1:7" ht="12.75">
      <c r="A18" s="170" t="s">
        <v>140</v>
      </c>
      <c r="B18" s="171">
        <v>0.09098706</v>
      </c>
      <c r="C18" s="171">
        <v>0.0392618</v>
      </c>
      <c r="D18" s="171">
        <v>0.01889128</v>
      </c>
      <c r="E18" s="171">
        <v>-0.02975758</v>
      </c>
      <c r="F18" s="171">
        <v>-0.01843184</v>
      </c>
      <c r="G18" s="171">
        <v>-0.1419204</v>
      </c>
    </row>
    <row r="19" spans="1:7" ht="12.75">
      <c r="A19" s="170" t="s">
        <v>112</v>
      </c>
      <c r="B19" s="171">
        <v>-0.2037972</v>
      </c>
      <c r="C19" s="171">
        <v>-0.1862545</v>
      </c>
      <c r="D19" s="171">
        <v>-0.1826624</v>
      </c>
      <c r="E19" s="171">
        <v>-0.1755924</v>
      </c>
      <c r="F19" s="171">
        <v>-0.1338661</v>
      </c>
      <c r="G19" s="171">
        <v>-0.1783216</v>
      </c>
    </row>
    <row r="20" spans="1:7" ht="12.75">
      <c r="A20" s="170" t="s">
        <v>114</v>
      </c>
      <c r="B20" s="171">
        <v>-0.00223911</v>
      </c>
      <c r="C20" s="171">
        <v>0.007110972</v>
      </c>
      <c r="D20" s="171">
        <v>0.0001214024</v>
      </c>
      <c r="E20" s="171">
        <v>-0.001870148</v>
      </c>
      <c r="F20" s="171">
        <v>0.002253968</v>
      </c>
      <c r="G20" s="171">
        <v>0.003025783</v>
      </c>
    </row>
    <row r="21" spans="1:7" ht="12.75">
      <c r="A21" s="170" t="s">
        <v>141</v>
      </c>
      <c r="B21" s="171">
        <v>-990.1989</v>
      </c>
      <c r="C21" s="171">
        <v>-970.0934</v>
      </c>
      <c r="D21" s="171">
        <v>-915.6664</v>
      </c>
      <c r="E21" s="171">
        <v>-907.2013</v>
      </c>
      <c r="F21" s="171">
        <v>-968.3304</v>
      </c>
      <c r="G21" s="171">
        <v>-151.0329</v>
      </c>
    </row>
    <row r="22" spans="1:7" ht="12.75">
      <c r="A22" s="170" t="s">
        <v>142</v>
      </c>
      <c r="B22" s="171">
        <v>114.5766</v>
      </c>
      <c r="C22" s="171">
        <v>23.60223</v>
      </c>
      <c r="D22" s="171">
        <v>-32.90676</v>
      </c>
      <c r="E22" s="171">
        <v>-29.07439</v>
      </c>
      <c r="F22" s="171">
        <v>-55.00976</v>
      </c>
      <c r="G22" s="171">
        <v>0</v>
      </c>
    </row>
    <row r="23" spans="1:7" ht="12.75">
      <c r="A23" s="170" t="s">
        <v>91</v>
      </c>
      <c r="B23" s="171">
        <v>0.4338597</v>
      </c>
      <c r="C23" s="171">
        <v>-1.366737</v>
      </c>
      <c r="D23" s="171">
        <v>1.9608</v>
      </c>
      <c r="E23" s="171">
        <v>3.876129</v>
      </c>
      <c r="F23" s="171">
        <v>9.88821</v>
      </c>
      <c r="G23" s="171">
        <v>0.4771133</v>
      </c>
    </row>
    <row r="24" spans="1:7" ht="12.75">
      <c r="A24" s="170" t="s">
        <v>93</v>
      </c>
      <c r="B24" s="171">
        <v>-1.520498</v>
      </c>
      <c r="C24" s="171">
        <v>0.5744402</v>
      </c>
      <c r="D24" s="171">
        <v>0.9620407</v>
      </c>
      <c r="E24" s="171">
        <v>-1.611938</v>
      </c>
      <c r="F24" s="171">
        <v>2.583217</v>
      </c>
      <c r="G24" s="171">
        <v>-0.1094059</v>
      </c>
    </row>
    <row r="25" spans="1:7" ht="12.75">
      <c r="A25" s="170" t="s">
        <v>95</v>
      </c>
      <c r="B25" s="171">
        <v>-1.630662</v>
      </c>
      <c r="C25" s="171">
        <v>-2.726935</v>
      </c>
      <c r="D25" s="171">
        <v>-0.4632623</v>
      </c>
      <c r="E25" s="171">
        <v>0.1618162</v>
      </c>
      <c r="F25" s="171">
        <v>-6.581791</v>
      </c>
      <c r="G25" s="171">
        <v>0.07191863</v>
      </c>
    </row>
    <row r="26" spans="1:7" ht="12.75">
      <c r="A26" s="170" t="s">
        <v>97</v>
      </c>
      <c r="B26" s="171">
        <v>1.266315</v>
      </c>
      <c r="C26" s="171">
        <v>-0.0009928031</v>
      </c>
      <c r="D26" s="171">
        <v>0.01275649</v>
      </c>
      <c r="E26" s="171">
        <v>0.3424986</v>
      </c>
      <c r="F26" s="171">
        <v>1.845815</v>
      </c>
      <c r="G26" s="171">
        <v>0.5152138</v>
      </c>
    </row>
    <row r="27" spans="1:7" ht="12.75">
      <c r="A27" s="170" t="s">
        <v>99</v>
      </c>
      <c r="B27" s="171">
        <v>-0.2743492</v>
      </c>
      <c r="C27" s="171">
        <v>-0.1786219</v>
      </c>
      <c r="D27" s="171">
        <v>-0.3111573</v>
      </c>
      <c r="E27" s="171">
        <v>-0.2563033</v>
      </c>
      <c r="F27" s="171">
        <v>0.5551651</v>
      </c>
      <c r="G27" s="171">
        <v>-0.2115523</v>
      </c>
    </row>
    <row r="28" spans="1:7" ht="12.75">
      <c r="A28" s="170" t="s">
        <v>101</v>
      </c>
      <c r="B28" s="171">
        <v>-0.265098</v>
      </c>
      <c r="C28" s="171">
        <v>-0.04879777</v>
      </c>
      <c r="D28" s="171">
        <v>0.1282798</v>
      </c>
      <c r="E28" s="171">
        <v>-0.03565211</v>
      </c>
      <c r="F28" s="171">
        <v>0.2720026</v>
      </c>
      <c r="G28" s="171">
        <v>-0.008886959</v>
      </c>
    </row>
    <row r="29" spans="1:7" ht="12.75">
      <c r="A29" s="170" t="s">
        <v>103</v>
      </c>
      <c r="B29" s="171">
        <v>0.2889523</v>
      </c>
      <c r="C29" s="171">
        <v>-0.04666662</v>
      </c>
      <c r="D29" s="171">
        <v>0.1905955</v>
      </c>
      <c r="E29" s="171">
        <v>0.09242371</v>
      </c>
      <c r="F29" s="171">
        <v>0.2805046</v>
      </c>
      <c r="G29" s="171">
        <v>0.1061324</v>
      </c>
    </row>
    <row r="30" spans="1:7" ht="12.75">
      <c r="A30" s="170" t="s">
        <v>105</v>
      </c>
      <c r="B30" s="171">
        <v>0.09721413</v>
      </c>
      <c r="C30" s="171">
        <v>0.002581746</v>
      </c>
      <c r="D30" s="171">
        <v>0.04894363</v>
      </c>
      <c r="E30" s="171">
        <v>0.004379692</v>
      </c>
      <c r="F30" s="171">
        <v>0.1317975</v>
      </c>
      <c r="G30" s="171">
        <v>0.04511057</v>
      </c>
    </row>
    <row r="31" spans="1:7" ht="12.75">
      <c r="A31" s="170" t="s">
        <v>107</v>
      </c>
      <c r="B31" s="171">
        <v>-0.03924333</v>
      </c>
      <c r="C31" s="171">
        <v>0.002106299</v>
      </c>
      <c r="D31" s="171">
        <v>0.02388615</v>
      </c>
      <c r="E31" s="171">
        <v>-0.07717908</v>
      </c>
      <c r="F31" s="171">
        <v>0.02644488</v>
      </c>
      <c r="G31" s="171">
        <v>-0.0547422</v>
      </c>
    </row>
    <row r="32" spans="1:7" ht="12.75">
      <c r="A32" s="170" t="s">
        <v>109</v>
      </c>
      <c r="B32" s="171">
        <v>-0.08967522</v>
      </c>
      <c r="C32" s="171">
        <v>-0.01914468</v>
      </c>
      <c r="D32" s="171">
        <v>0.02311817</v>
      </c>
      <c r="E32" s="171">
        <v>0.05963598</v>
      </c>
      <c r="F32" s="171">
        <v>0.02880347</v>
      </c>
      <c r="G32" s="171">
        <v>-0.006278149</v>
      </c>
    </row>
    <row r="33" spans="1:7" ht="12.75">
      <c r="A33" s="170" t="s">
        <v>111</v>
      </c>
      <c r="B33" s="171">
        <v>0.1800119</v>
      </c>
      <c r="C33" s="171">
        <v>0.166743</v>
      </c>
      <c r="D33" s="171">
        <v>0.1295868</v>
      </c>
      <c r="E33" s="171">
        <v>0.1271369</v>
      </c>
      <c r="F33" s="171">
        <v>0.1051693</v>
      </c>
      <c r="G33" s="171">
        <v>0.01743955</v>
      </c>
    </row>
    <row r="34" spans="1:7" ht="12.75">
      <c r="A34" s="170" t="s">
        <v>113</v>
      </c>
      <c r="B34" s="171">
        <v>-0.008564189</v>
      </c>
      <c r="C34" s="171">
        <v>-0.001109256</v>
      </c>
      <c r="D34" s="171">
        <v>0.01078157</v>
      </c>
      <c r="E34" s="171">
        <v>0.01461623</v>
      </c>
      <c r="F34" s="171">
        <v>-0.02567242</v>
      </c>
      <c r="G34" s="171">
        <v>0.001154108</v>
      </c>
    </row>
    <row r="35" spans="1:7" ht="12.75">
      <c r="A35" s="170" t="s">
        <v>115</v>
      </c>
      <c r="B35" s="171">
        <v>-0.0007905758</v>
      </c>
      <c r="C35" s="171">
        <v>0.002189338</v>
      </c>
      <c r="D35" s="171">
        <v>0.004217427</v>
      </c>
      <c r="E35" s="171">
        <v>0.002319445</v>
      </c>
      <c r="F35" s="171">
        <v>0.007749454</v>
      </c>
      <c r="G35" s="171">
        <v>-0.001269962</v>
      </c>
    </row>
    <row r="36" spans="1:6" ht="12.75">
      <c r="A36" s="170" t="s">
        <v>143</v>
      </c>
      <c r="B36" s="171">
        <v>23.15674</v>
      </c>
      <c r="C36" s="171">
        <v>23.15369</v>
      </c>
      <c r="D36" s="171">
        <v>23.15979</v>
      </c>
      <c r="E36" s="171">
        <v>23.15674</v>
      </c>
      <c r="F36" s="171">
        <v>23.16589</v>
      </c>
    </row>
    <row r="37" spans="1:6" ht="12.75">
      <c r="A37" s="170" t="s">
        <v>144</v>
      </c>
      <c r="B37" s="171">
        <v>0.007120768</v>
      </c>
      <c r="C37" s="171">
        <v>-0.04018148</v>
      </c>
      <c r="D37" s="171">
        <v>-0.06612142</v>
      </c>
      <c r="E37" s="171">
        <v>-0.08494059</v>
      </c>
      <c r="F37" s="171">
        <v>-0.09511312</v>
      </c>
    </row>
    <row r="38" spans="1:7" ht="12.75">
      <c r="A38" s="170" t="s">
        <v>145</v>
      </c>
      <c r="B38" s="171">
        <v>0.0006776041</v>
      </c>
      <c r="C38" s="171">
        <v>0.0003491679</v>
      </c>
      <c r="D38" s="171">
        <v>0.0002461535</v>
      </c>
      <c r="E38" s="171">
        <v>-6.273985E-05</v>
      </c>
      <c r="F38" s="171">
        <v>0.0002332005</v>
      </c>
      <c r="G38" s="171">
        <v>0.0001227081</v>
      </c>
    </row>
    <row r="39" spans="1:7" ht="12.75">
      <c r="A39" s="170" t="s">
        <v>146</v>
      </c>
      <c r="B39" s="171">
        <v>0.001675574</v>
      </c>
      <c r="C39" s="171">
        <v>0.001648335</v>
      </c>
      <c r="D39" s="171">
        <v>0.001557443</v>
      </c>
      <c r="E39" s="171">
        <v>0.00154206</v>
      </c>
      <c r="F39" s="171">
        <v>0.001647444</v>
      </c>
      <c r="G39" s="171">
        <v>0.0008037162</v>
      </c>
    </row>
    <row r="40" spans="2:5" ht="12.75">
      <c r="B40" s="170" t="s">
        <v>147</v>
      </c>
      <c r="C40" s="170">
        <v>0.003761</v>
      </c>
      <c r="D40" s="170" t="s">
        <v>148</v>
      </c>
      <c r="E40" s="170">
        <v>3.116022</v>
      </c>
    </row>
    <row r="42" ht="12.75">
      <c r="A42" s="170" t="s">
        <v>149</v>
      </c>
    </row>
    <row r="50" spans="1:7" ht="12.75">
      <c r="A50" s="170" t="s">
        <v>150</v>
      </c>
      <c r="B50" s="170">
        <f>-0.017/(B7*B7+B22*B22)*(B21*B22+B6*B7)</f>
        <v>0.000677604081468484</v>
      </c>
      <c r="C50" s="170">
        <f>-0.017/(C7*C7+C22*C22)*(C21*C22+C6*C7)</f>
        <v>0.00034916791739003774</v>
      </c>
      <c r="D50" s="170">
        <f>-0.017/(D7*D7+D22*D22)*(D21*D22+D6*D7)</f>
        <v>0.0002461534900559585</v>
      </c>
      <c r="E50" s="170">
        <f>-0.017/(E7*E7+E22*E22)*(E21*E22+E6*E7)</f>
        <v>-6.273986079611236E-05</v>
      </c>
      <c r="F50" s="170">
        <f>-0.017/(F7*F7+F22*F22)*(F21*F22+F6*F7)</f>
        <v>0.0002332005372860843</v>
      </c>
      <c r="G50" s="170">
        <f>(B50*B$4+C50*C$4+D50*D$4+E50*E$4+F50*F$4)/SUM(B$4:F$4)</f>
        <v>0.0002569387908672129</v>
      </c>
    </row>
    <row r="51" spans="1:7" ht="12.75">
      <c r="A51" s="170" t="s">
        <v>151</v>
      </c>
      <c r="B51" s="170">
        <f>-0.017/(B7*B7+B22*B22)*(B21*B7-B6*B22)</f>
        <v>0.0016755743728199223</v>
      </c>
      <c r="C51" s="170">
        <f>-0.017/(C7*C7+C22*C22)*(C21*C7-C6*C22)</f>
        <v>0.0016483346658505138</v>
      </c>
      <c r="D51" s="170">
        <f>-0.017/(D7*D7+D22*D22)*(D21*D7-D6*D22)</f>
        <v>0.0015574428913820435</v>
      </c>
      <c r="E51" s="170">
        <f>-0.017/(E7*E7+E22*E22)*(E21*E7-E6*E22)</f>
        <v>0.0015420597976818669</v>
      </c>
      <c r="F51" s="170">
        <f>-0.017/(F7*F7+F22*F22)*(F21*F7-F6*F22)</f>
        <v>0.001647444510558798</v>
      </c>
      <c r="G51" s="170">
        <f>(B51*B$4+C51*C$4+D51*D$4+E51*E$4+F51*F$4)/SUM(B$4:F$4)</f>
        <v>0.001604681605364008</v>
      </c>
    </row>
    <row r="58" ht="12.75">
      <c r="A58" s="170" t="s">
        <v>153</v>
      </c>
    </row>
    <row r="60" spans="2:6" ht="12.75">
      <c r="B60" s="170" t="s">
        <v>83</v>
      </c>
      <c r="C60" s="170" t="s">
        <v>84</v>
      </c>
      <c r="D60" s="170" t="s">
        <v>85</v>
      </c>
      <c r="E60" s="170" t="s">
        <v>86</v>
      </c>
      <c r="F60" s="170" t="s">
        <v>87</v>
      </c>
    </row>
    <row r="61" spans="1:6" ht="12.75">
      <c r="A61" s="170" t="s">
        <v>155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158</v>
      </c>
      <c r="B62" s="170">
        <f>B7+(2/0.017)*(B8*B50-B23*B51)</f>
        <v>9999.831425731161</v>
      </c>
      <c r="C62" s="170">
        <f>C7+(2/0.017)*(C8*C50-C23*C51)</f>
        <v>10000.323570974113</v>
      </c>
      <c r="D62" s="170">
        <f>D7+(2/0.017)*(D8*D50-D23*D51)</f>
        <v>9999.691059511993</v>
      </c>
      <c r="E62" s="170">
        <f>E7+(2/0.017)*(E8*E50-E23*E51)</f>
        <v>9999.322532164624</v>
      </c>
      <c r="F62" s="170">
        <f>F7+(2/0.017)*(F8*F50-F23*F51)</f>
        <v>9998.032550703358</v>
      </c>
    </row>
    <row r="63" spans="1:6" ht="12.75">
      <c r="A63" s="170" t="s">
        <v>159</v>
      </c>
      <c r="B63" s="170">
        <f>B8+(3/0.017)*(B9*B50-B24*B51)</f>
        <v>-0.7441193945156273</v>
      </c>
      <c r="C63" s="170">
        <f>C8+(3/0.017)*(C9*C50-C24*C51)</f>
        <v>1.1974048251268206</v>
      </c>
      <c r="D63" s="170">
        <f>D8+(3/0.017)*(D9*D50-D24*D51)</f>
        <v>1.4892049880197706</v>
      </c>
      <c r="E63" s="170">
        <f>E8+(3/0.017)*(E9*E50-E24*E51)</f>
        <v>-3.048900855053785</v>
      </c>
      <c r="F63" s="170">
        <f>F8+(3/0.017)*(F9*F50-F24*F51)</f>
        <v>-2.6532182788624548</v>
      </c>
    </row>
    <row r="64" spans="1:6" ht="12.75">
      <c r="A64" s="170" t="s">
        <v>160</v>
      </c>
      <c r="B64" s="170">
        <f>B9+(4/0.017)*(B10*B50-B25*B51)</f>
        <v>-0.5155486513249676</v>
      </c>
      <c r="C64" s="170">
        <f>C9+(4/0.017)*(C10*C50-C25*C51)</f>
        <v>0.019220197471509493</v>
      </c>
      <c r="D64" s="170">
        <f>D9+(4/0.017)*(D10*D50-D25*D51)</f>
        <v>0.4926753630285158</v>
      </c>
      <c r="E64" s="170">
        <f>E9+(4/0.017)*(E10*E50-E25*E51)</f>
        <v>0.007803490295719723</v>
      </c>
      <c r="F64" s="170">
        <f>F9+(4/0.017)*(F10*F50-F25*F51)</f>
        <v>1.4108738694870635</v>
      </c>
    </row>
    <row r="65" spans="1:6" ht="12.75">
      <c r="A65" s="170" t="s">
        <v>161</v>
      </c>
      <c r="B65" s="170">
        <f>B10+(5/0.017)*(B11*B50-B26*B51)</f>
        <v>0.5634427013871471</v>
      </c>
      <c r="C65" s="170">
        <f>C10+(5/0.017)*(C11*C50-C26*C51)</f>
        <v>-0.3732703256026664</v>
      </c>
      <c r="D65" s="170">
        <f>D10+(5/0.017)*(D11*D50-D26*D51)</f>
        <v>-0.410740716793086</v>
      </c>
      <c r="E65" s="170">
        <f>E10+(5/0.017)*(E11*E50-E26*E51)</f>
        <v>1.40825913157005</v>
      </c>
      <c r="F65" s="170">
        <f>F10+(5/0.017)*(F11*F50-F26*F51)</f>
        <v>-0.7154089281107345</v>
      </c>
    </row>
    <row r="66" spans="1:6" ht="12.75">
      <c r="A66" s="170" t="s">
        <v>162</v>
      </c>
      <c r="B66" s="170">
        <f>B11+(6/0.017)*(B12*B50-B27*B51)</f>
        <v>2.502320485183883</v>
      </c>
      <c r="C66" s="170">
        <f>C11+(6/0.017)*(C12*C50-C27*C51)</f>
        <v>3.4486049804360848</v>
      </c>
      <c r="D66" s="170">
        <f>D11+(6/0.017)*(D12*D50-D27*D51)</f>
        <v>2.789107295828587</v>
      </c>
      <c r="E66" s="170">
        <f>E11+(6/0.017)*(E12*E50-E27*E51)</f>
        <v>1.994450207206082</v>
      </c>
      <c r="F66" s="170">
        <f>F11+(6/0.017)*(F12*F50-F27*F51)</f>
        <v>13.084501510740212</v>
      </c>
    </row>
    <row r="67" spans="1:6" ht="12.75">
      <c r="A67" s="170" t="s">
        <v>163</v>
      </c>
      <c r="B67" s="170">
        <f>B12+(7/0.017)*(B13*B50-B28*B51)</f>
        <v>-0.1401228544870166</v>
      </c>
      <c r="C67" s="170">
        <f>C12+(7/0.017)*(C13*C50-C28*C51)</f>
        <v>0.04726497970929415</v>
      </c>
      <c r="D67" s="170">
        <f>D12+(7/0.017)*(D13*D50-D28*D51)</f>
        <v>0.5258944065311897</v>
      </c>
      <c r="E67" s="170">
        <f>E12+(7/0.017)*(E13*E50-E28*E51)</f>
        <v>0.4882364541926056</v>
      </c>
      <c r="F67" s="170">
        <f>F12+(7/0.017)*(F13*F50-F28*F51)</f>
        <v>-0.13545095481675032</v>
      </c>
    </row>
    <row r="68" spans="1:6" ht="12.75">
      <c r="A68" s="170" t="s">
        <v>164</v>
      </c>
      <c r="B68" s="170">
        <f>B13+(8/0.017)*(B14*B50-B29*B51)</f>
        <v>0.05083395804112728</v>
      </c>
      <c r="C68" s="170">
        <f>C13+(8/0.017)*(C14*C50-C29*C51)</f>
        <v>0.014018806607042099</v>
      </c>
      <c r="D68" s="170">
        <f>D13+(8/0.017)*(D14*D50-D29*D51)</f>
        <v>0.030791962045582932</v>
      </c>
      <c r="E68" s="170">
        <f>E13+(8/0.017)*(E14*E50-E29*E51)</f>
        <v>0.036825067316832036</v>
      </c>
      <c r="F68" s="170">
        <f>F13+(8/0.017)*(F14*F50-F29*F51)</f>
        <v>-0.13410419502364018</v>
      </c>
    </row>
    <row r="69" spans="1:6" ht="12.75">
      <c r="A69" s="170" t="s">
        <v>165</v>
      </c>
      <c r="B69" s="170">
        <f>B14+(9/0.017)*(B15*B50-B30*B51)</f>
        <v>0.05529407401157585</v>
      </c>
      <c r="C69" s="170">
        <f>C14+(9/0.017)*(C15*C50-C30*C51)</f>
        <v>0.07241346466311538</v>
      </c>
      <c r="D69" s="170">
        <f>D14+(9/0.017)*(D15*D50-D30*D51)</f>
        <v>0.07188655200021085</v>
      </c>
      <c r="E69" s="170">
        <f>E14+(9/0.017)*(E15*E50-E30*E51)</f>
        <v>0.00600852290702041</v>
      </c>
      <c r="F69" s="170">
        <f>F14+(9/0.017)*(F15*F50-F30*F51)</f>
        <v>-0.029041046937000797</v>
      </c>
    </row>
    <row r="70" spans="1:6" ht="12.75">
      <c r="A70" s="170" t="s">
        <v>166</v>
      </c>
      <c r="B70" s="170">
        <f>B15+(10/0.017)*(B16*B50-B31*B51)</f>
        <v>-0.3935346843452878</v>
      </c>
      <c r="C70" s="170">
        <f>C15+(10/0.017)*(C16*C50-C31*C51)</f>
        <v>0.031809866773518866</v>
      </c>
      <c r="D70" s="170">
        <f>D15+(10/0.017)*(D16*D50-D31*D51)</f>
        <v>-0.06575473562740197</v>
      </c>
      <c r="E70" s="170">
        <f>E15+(10/0.017)*(E16*E50-E31*E51)</f>
        <v>-0.049345424974585786</v>
      </c>
      <c r="F70" s="170">
        <f>F15+(10/0.017)*(F16*F50-F31*F51)</f>
        <v>-0.37973284541411517</v>
      </c>
    </row>
    <row r="71" spans="1:6" ht="12.75">
      <c r="A71" s="170" t="s">
        <v>167</v>
      </c>
      <c r="B71" s="170">
        <f>B16+(11/0.017)*(B17*B50-B32*B51)</f>
        <v>0.09583390160815353</v>
      </c>
      <c r="C71" s="170">
        <f>C16+(11/0.017)*(C17*C50-C32*C51)</f>
        <v>0.10997314671640175</v>
      </c>
      <c r="D71" s="170">
        <f>D16+(11/0.017)*(D17*D50-D32*D51)</f>
        <v>0.03441086400830662</v>
      </c>
      <c r="E71" s="170">
        <f>E16+(11/0.017)*(E17*E50-E32*E51)</f>
        <v>0.05249939295215757</v>
      </c>
      <c r="F71" s="170">
        <f>F16+(11/0.017)*(F17*F50-F32*F51)</f>
        <v>0.039508261021465305</v>
      </c>
    </row>
    <row r="72" spans="1:6" ht="12.75">
      <c r="A72" s="170" t="s">
        <v>168</v>
      </c>
      <c r="B72" s="170">
        <f>B17+(12/0.017)*(B18*B50-B33*B51)</f>
        <v>-0.05465167521821511</v>
      </c>
      <c r="C72" s="170">
        <f>C17+(12/0.017)*(C18*C50-C33*C51)</f>
        <v>-0.056284427940419796</v>
      </c>
      <c r="D72" s="170">
        <f>D17+(12/0.017)*(D18*D50-D33*D51)</f>
        <v>-0.06927812656940395</v>
      </c>
      <c r="E72" s="170">
        <f>E17+(12/0.017)*(E18*E50-E33*E51)</f>
        <v>-0.02387687002240274</v>
      </c>
      <c r="F72" s="170">
        <f>F17+(12/0.017)*(F18*F50-F33*F51)</f>
        <v>-0.07106582479210533</v>
      </c>
    </row>
    <row r="73" spans="1:6" ht="12.75">
      <c r="A73" s="170" t="s">
        <v>169</v>
      </c>
      <c r="B73" s="170">
        <f>B18+(13/0.017)*(B19*B50-B34*B51)</f>
        <v>-0.0036406120995891023</v>
      </c>
      <c r="C73" s="170">
        <f>C18+(13/0.017)*(C19*C50-C34*C51)</f>
        <v>-0.009071948221674196</v>
      </c>
      <c r="D73" s="170">
        <f>D18+(13/0.017)*(D19*D50-D34*D51)</f>
        <v>-0.02833287697727414</v>
      </c>
      <c r="E73" s="170">
        <f>E18+(13/0.017)*(E19*E50-E34*E51)</f>
        <v>-0.03856887136880074</v>
      </c>
      <c r="F73" s="170">
        <f>F18+(13/0.017)*(F19*F50-F34*F51)</f>
        <v>-0.009961773385542723</v>
      </c>
    </row>
    <row r="74" spans="1:6" ht="12.75">
      <c r="A74" s="170" t="s">
        <v>170</v>
      </c>
      <c r="B74" s="170">
        <f>B19+(14/0.017)*(B20*B50-B35*B51)</f>
        <v>-0.2039557800790867</v>
      </c>
      <c r="C74" s="170">
        <f>C19+(14/0.017)*(C20*C50-C35*C51)</f>
        <v>-0.18718166106560408</v>
      </c>
      <c r="D74" s="170">
        <f>D19+(14/0.017)*(D20*D50-D35*D51)</f>
        <v>-0.1880470619454448</v>
      </c>
      <c r="E74" s="170">
        <f>E19+(14/0.017)*(E20*E50-E35*E51)</f>
        <v>-0.1784413094630262</v>
      </c>
      <c r="F74" s="170">
        <f>F19+(14/0.017)*(F20*F50-F35*F51)</f>
        <v>-0.14394706262641363</v>
      </c>
    </row>
    <row r="75" spans="1:6" ht="12.75">
      <c r="A75" s="170" t="s">
        <v>171</v>
      </c>
      <c r="B75" s="171">
        <f>B20</f>
        <v>-0.00223911</v>
      </c>
      <c r="C75" s="171">
        <f>C20</f>
        <v>0.007110972</v>
      </c>
      <c r="D75" s="171">
        <f>D20</f>
        <v>0.0001214024</v>
      </c>
      <c r="E75" s="171">
        <f>E20</f>
        <v>-0.001870148</v>
      </c>
      <c r="F75" s="171">
        <f>F20</f>
        <v>0.002253968</v>
      </c>
    </row>
    <row r="78" ht="12.75">
      <c r="A78" s="170" t="s">
        <v>153</v>
      </c>
    </row>
    <row r="80" spans="2:6" ht="12.75">
      <c r="B80" s="170" t="s">
        <v>83</v>
      </c>
      <c r="C80" s="170" t="s">
        <v>84</v>
      </c>
      <c r="D80" s="170" t="s">
        <v>85</v>
      </c>
      <c r="E80" s="170" t="s">
        <v>86</v>
      </c>
      <c r="F80" s="170" t="s">
        <v>87</v>
      </c>
    </row>
    <row r="81" spans="1:6" ht="12.75">
      <c r="A81" s="170" t="s">
        <v>172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173</v>
      </c>
      <c r="B82" s="170">
        <f>B22+(2/0.017)*(B8*B51+B23*B50)</f>
        <v>114.40582335659893</v>
      </c>
      <c r="C82" s="170">
        <f>C22+(2/0.017)*(C8*C51+C23*C50)</f>
        <v>23.822396532948922</v>
      </c>
      <c r="D82" s="170">
        <f>D22+(2/0.017)*(D8*D51+D23*D50)</f>
        <v>-32.531506780270746</v>
      </c>
      <c r="E82" s="170">
        <f>E22+(2/0.017)*(E8*E51+E23*E50)</f>
        <v>-29.73552731481342</v>
      </c>
      <c r="F82" s="170">
        <f>F22+(2/0.017)*(F8*F51+F23*F50)</f>
        <v>-55.09838190577465</v>
      </c>
    </row>
    <row r="83" spans="1:6" ht="12.75">
      <c r="A83" s="170" t="s">
        <v>174</v>
      </c>
      <c r="B83" s="170">
        <f>B23+(3/0.017)*(B9*B51+B24*B50)</f>
        <v>-0.12365062143800426</v>
      </c>
      <c r="C83" s="170">
        <f>C23+(3/0.017)*(C9*C51+C24*C50)</f>
        <v>-1.6162598711878113</v>
      </c>
      <c r="D83" s="170">
        <f>D23+(3/0.017)*(D9*D51+D24*D50)</f>
        <v>2.100742623147462</v>
      </c>
      <c r="E83" s="170">
        <f>E23+(3/0.017)*(E9*E51+E24*E50)</f>
        <v>3.9184966034539928</v>
      </c>
      <c r="F83" s="170">
        <f>F23+(3/0.017)*(F9*F51+F24*F50)</f>
        <v>9.674769465637446</v>
      </c>
    </row>
    <row r="84" spans="1:6" ht="12.75">
      <c r="A84" s="170" t="s">
        <v>175</v>
      </c>
      <c r="B84" s="170">
        <f>B24+(4/0.017)*(B10*B51+B25*B50)</f>
        <v>-1.5032220276922</v>
      </c>
      <c r="C84" s="170">
        <f>C24+(4/0.017)*(C10*C51+C25*C50)</f>
        <v>0.07231968418324186</v>
      </c>
      <c r="D84" s="170">
        <f>D24+(4/0.017)*(D10*D51+D25*D50)</f>
        <v>0.7187374479934887</v>
      </c>
      <c r="E84" s="170">
        <f>E24+(4/0.017)*(E10*E51+E25*E50)</f>
        <v>-1.0345054047131241</v>
      </c>
      <c r="F84" s="170">
        <f>F24+(4/0.017)*(F10*F51+F25*F50)</f>
        <v>1.9350733877545234</v>
      </c>
    </row>
    <row r="85" spans="1:6" ht="12.75">
      <c r="A85" s="170" t="s">
        <v>176</v>
      </c>
      <c r="B85" s="170">
        <f>B25+(5/0.017)*(B11*B51+B26*B50)</f>
        <v>-0.18086134357476502</v>
      </c>
      <c r="C85" s="170">
        <f>C25+(5/0.017)*(C11*C51+C26*C50)</f>
        <v>-1.1066527145850995</v>
      </c>
      <c r="D85" s="170">
        <f>D25+(5/0.017)*(D11*D51+D26*D50)</f>
        <v>0.713353354797972</v>
      </c>
      <c r="E85" s="170">
        <f>E25+(5/0.017)*(E11*E51+E26*E50)</f>
        <v>1.001508664007078</v>
      </c>
      <c r="F85" s="170">
        <f>F25+(5/0.017)*(F11*F51+F26*F50)</f>
        <v>0.03952613376583436</v>
      </c>
    </row>
    <row r="86" spans="1:6" ht="12.75">
      <c r="A86" s="170" t="s">
        <v>177</v>
      </c>
      <c r="B86" s="170">
        <f>B26+(6/0.017)*(B12*B51+B27*B50)</f>
        <v>0.9789062439296341</v>
      </c>
      <c r="C86" s="170">
        <f>C26+(6/0.017)*(C12*C51+C27*C50)</f>
        <v>-0.011949504017652402</v>
      </c>
      <c r="D86" s="170">
        <f>D26+(6/0.017)*(D12*D51+D27*D50)</f>
        <v>0.31128946700253407</v>
      </c>
      <c r="E86" s="170">
        <f>E26+(6/0.017)*(E12*E51+E27*E50)</f>
        <v>0.6030422434731644</v>
      </c>
      <c r="F86" s="170">
        <f>F26+(6/0.017)*(F12*F51+F27*F50)</f>
        <v>1.916183442597786</v>
      </c>
    </row>
    <row r="87" spans="1:6" ht="12.75">
      <c r="A87" s="170" t="s">
        <v>178</v>
      </c>
      <c r="B87" s="170">
        <f>B27+(7/0.017)*(B13*B51+B28*B50)</f>
        <v>-0.21966782755960926</v>
      </c>
      <c r="C87" s="170">
        <f>C27+(7/0.017)*(C13*C51+C28*C50)</f>
        <v>-0.2085778040645062</v>
      </c>
      <c r="D87" s="170">
        <f>D27+(7/0.017)*(D13*D51+D28*D50)</f>
        <v>-0.197653037934904</v>
      </c>
      <c r="E87" s="170">
        <f>E27+(7/0.017)*(E13*E51+E28*E50)</f>
        <v>-0.18930467235493875</v>
      </c>
      <c r="F87" s="170">
        <f>F27+(7/0.017)*(F13*F51+F28*F50)</f>
        <v>0.6281050646952298</v>
      </c>
    </row>
    <row r="88" spans="1:6" ht="12.75">
      <c r="A88" s="170" t="s">
        <v>179</v>
      </c>
      <c r="B88" s="170">
        <f>B28+(8/0.017)*(B14*B51+B29*B50)</f>
        <v>0.05506595815544457</v>
      </c>
      <c r="C88" s="170">
        <f>C28+(8/0.017)*(C14*C51+C29*C50)</f>
        <v>-0.001616586028609951</v>
      </c>
      <c r="D88" s="170">
        <f>D28+(8/0.017)*(D14*D51+D29*D50)</f>
        <v>0.23745586863059753</v>
      </c>
      <c r="E88" s="170">
        <f>E28+(8/0.017)*(E14*E51+E29*E50)</f>
        <v>-0.03419911452698246</v>
      </c>
      <c r="F88" s="170">
        <f>F28+(8/0.017)*(F14*F51+F29*F50)</f>
        <v>0.4040957379784548</v>
      </c>
    </row>
    <row r="89" spans="1:6" ht="12.75">
      <c r="A89" s="170" t="s">
        <v>180</v>
      </c>
      <c r="B89" s="170">
        <f>B29+(9/0.017)*(B15*B51+B30*B50)</f>
        <v>-0.04129808744497737</v>
      </c>
      <c r="C89" s="170">
        <f>C29+(9/0.017)*(C15*C51+C30*C50)</f>
        <v>-0.027514276469690836</v>
      </c>
      <c r="D89" s="170">
        <f>D29+(9/0.017)*(D15*D51+D30*D50)</f>
        <v>0.15523981256321054</v>
      </c>
      <c r="E89" s="170">
        <f>E29+(9/0.017)*(E15*E51+E30*E50)</f>
        <v>-0.0016475452701022603</v>
      </c>
      <c r="F89" s="170">
        <f>F29+(9/0.017)*(F15*F51+F30*F50)</f>
        <v>-0.019486947961709966</v>
      </c>
    </row>
    <row r="90" spans="1:6" ht="12.75">
      <c r="A90" s="170" t="s">
        <v>181</v>
      </c>
      <c r="B90" s="170">
        <f>B30+(10/0.017)*(B16*B51+B31*B50)</f>
        <v>0.03061609560267961</v>
      </c>
      <c r="C90" s="170">
        <f>C30+(10/0.017)*(C16*C51+C31*C50)</f>
        <v>0.06179551101011331</v>
      </c>
      <c r="D90" s="170">
        <f>D30+(10/0.017)*(D16*D51+D31*D50)</f>
        <v>0.09507109452035273</v>
      </c>
      <c r="E90" s="170">
        <f>E30+(10/0.017)*(E16*E51+E31*E50)</f>
        <v>0.11299493583961083</v>
      </c>
      <c r="F90" s="170">
        <f>F30+(10/0.017)*(F16*F51+F31*F50)</f>
        <v>0.19553121599843246</v>
      </c>
    </row>
    <row r="91" spans="1:6" ht="12.75">
      <c r="A91" s="170" t="s">
        <v>182</v>
      </c>
      <c r="B91" s="170">
        <f>B31+(11/0.017)*(B17*B51+B32*B50)</f>
        <v>0.04583806774872994</v>
      </c>
      <c r="C91" s="170">
        <f>C31+(11/0.017)*(C17*C51+C32*C50)</f>
        <v>0.1343542695733527</v>
      </c>
      <c r="D91" s="170">
        <f>D31+(11/0.017)*(D17*D51+D32*D50)</f>
        <v>0.09801400725552585</v>
      </c>
      <c r="E91" s="170">
        <f>E31+(11/0.017)*(E17*E51+E32*E50)</f>
        <v>0.0333466698780977</v>
      </c>
      <c r="F91" s="170">
        <f>F31+(11/0.017)*(F17*F51+F32*F50)</f>
        <v>0.08864249324113972</v>
      </c>
    </row>
    <row r="92" spans="1:6" ht="12.75">
      <c r="A92" s="170" t="s">
        <v>183</v>
      </c>
      <c r="B92" s="170">
        <f>B32+(12/0.017)*(B18*B51+B33*B50)</f>
        <v>0.1040417570450296</v>
      </c>
      <c r="C92" s="170">
        <f>C32+(12/0.017)*(C18*C51+C33*C50)</f>
        <v>0.06763500849392244</v>
      </c>
      <c r="D92" s="170">
        <f>D32+(12/0.017)*(D18*D51+D33*D50)</f>
        <v>0.06640311082138206</v>
      </c>
      <c r="E92" s="170">
        <f>E32+(12/0.017)*(E18*E51+E33*E50)</f>
        <v>0.021613966445399133</v>
      </c>
      <c r="F92" s="170">
        <f>F32+(12/0.017)*(F18*F51+F33*F50)</f>
        <v>0.024681190215414102</v>
      </c>
    </row>
    <row r="93" spans="1:6" ht="12.75">
      <c r="A93" s="170" t="s">
        <v>184</v>
      </c>
      <c r="B93" s="170">
        <f>B33+(13/0.017)*(B19*B51+B34*B50)</f>
        <v>-0.08555553734783578</v>
      </c>
      <c r="C93" s="170">
        <f>C33+(13/0.017)*(C19*C51+C34*C50)</f>
        <v>-0.06832534430378523</v>
      </c>
      <c r="D93" s="170">
        <f>D33+(13/0.017)*(D19*D51+D34*D50)</f>
        <v>-0.08593204465570642</v>
      </c>
      <c r="E93" s="170">
        <f>E33+(13/0.017)*(E19*E51+E34*E50)</f>
        <v>-0.08062680668838151</v>
      </c>
      <c r="F93" s="170">
        <f>F33+(13/0.017)*(F19*F51+F34*F50)</f>
        <v>-0.06805477756003164</v>
      </c>
    </row>
    <row r="94" spans="1:6" ht="12.75">
      <c r="A94" s="170" t="s">
        <v>185</v>
      </c>
      <c r="B94" s="170">
        <f>B34+(14/0.017)*(B20*B51+B35*B50)</f>
        <v>-0.012095065359882964</v>
      </c>
      <c r="C94" s="170">
        <f>C34+(14/0.017)*(C20*C51+C35*C50)</f>
        <v>0.009173091966812544</v>
      </c>
      <c r="D94" s="170">
        <f>D34+(14/0.017)*(D20*D51+D35*D50)</f>
        <v>0.011792214912927135</v>
      </c>
      <c r="E94" s="170">
        <f>E34+(14/0.017)*(E20*E51+E35*E50)</f>
        <v>0.012121428597579328</v>
      </c>
      <c r="F94" s="170">
        <f>F34+(14/0.017)*(F20*F51+F35*F50)</f>
        <v>-0.0211261554923126</v>
      </c>
    </row>
    <row r="95" spans="1:6" ht="12.75">
      <c r="A95" s="170" t="s">
        <v>186</v>
      </c>
      <c r="B95" s="171">
        <f>B35</f>
        <v>-0.0007905758</v>
      </c>
      <c r="C95" s="171">
        <f>C35</f>
        <v>0.002189338</v>
      </c>
      <c r="D95" s="171">
        <f>D35</f>
        <v>0.004217427</v>
      </c>
      <c r="E95" s="171">
        <f>E35</f>
        <v>0.002319445</v>
      </c>
      <c r="F95" s="171">
        <f>F35</f>
        <v>0.007749454</v>
      </c>
    </row>
    <row r="98" ht="12.75">
      <c r="A98" s="170" t="s">
        <v>154</v>
      </c>
    </row>
    <row r="100" spans="2:11" ht="12.75">
      <c r="B100" s="170" t="s">
        <v>83</v>
      </c>
      <c r="C100" s="170" t="s">
        <v>84</v>
      </c>
      <c r="D100" s="170" t="s">
        <v>85</v>
      </c>
      <c r="E100" s="170" t="s">
        <v>86</v>
      </c>
      <c r="F100" s="170" t="s">
        <v>87</v>
      </c>
      <c r="G100" s="170" t="s">
        <v>156</v>
      </c>
      <c r="H100" s="170" t="s">
        <v>157</v>
      </c>
      <c r="I100" s="170" t="s">
        <v>152</v>
      </c>
      <c r="K100" s="170" t="s">
        <v>187</v>
      </c>
    </row>
    <row r="101" spans="1:9" ht="12.75">
      <c r="A101" s="170" t="s">
        <v>155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158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10000.000000000002</v>
      </c>
    </row>
    <row r="103" spans="1:11" ht="12.75">
      <c r="A103" s="170" t="s">
        <v>159</v>
      </c>
      <c r="B103" s="170">
        <f>B63*10000/B62</f>
        <v>-0.7441319386653752</v>
      </c>
      <c r="C103" s="170">
        <f>C63*10000/C62</f>
        <v>1.1973660818358736</v>
      </c>
      <c r="D103" s="170">
        <f>D63*10000/D62</f>
        <v>1.4892509970127488</v>
      </c>
      <c r="E103" s="170">
        <f>E63*10000/E62</f>
        <v>-3.0491074222743046</v>
      </c>
      <c r="F103" s="170">
        <f>F63*10000/F62</f>
        <v>-2.653740388828602</v>
      </c>
      <c r="G103" s="170">
        <f>AVERAGE(C103:E103)</f>
        <v>-0.12083011447522744</v>
      </c>
      <c r="H103" s="170">
        <f>STDEV(C103:E103)</f>
        <v>2.5401584979003204</v>
      </c>
      <c r="I103" s="170">
        <f>(B103*B4+C103*C4+D103*D4+E103*E4+F103*F4)/SUM(B4:F4)</f>
        <v>-0.5503978420941483</v>
      </c>
      <c r="K103" s="170">
        <f>(LN(H103)+LN(H123))/2-LN(K114*K115^3)</f>
        <v>-2.893845512747924</v>
      </c>
    </row>
    <row r="104" spans="1:11" ht="12.75">
      <c r="A104" s="170" t="s">
        <v>160</v>
      </c>
      <c r="B104" s="170">
        <f>B64*10000/B62</f>
        <v>-0.5155573422951698</v>
      </c>
      <c r="C104" s="170">
        <f>C64*10000/C62</f>
        <v>0.019219575581830187</v>
      </c>
      <c r="D104" s="170">
        <f>D64*10000/D62</f>
        <v>0.49269058423546874</v>
      </c>
      <c r="E104" s="170">
        <f>E64*10000/E62</f>
        <v>0.0078040189929051585</v>
      </c>
      <c r="F104" s="170">
        <f>F64*10000/F62</f>
        <v>1.411151506390934</v>
      </c>
      <c r="G104" s="170">
        <f>AVERAGE(C104:E104)</f>
        <v>0.17323805960340136</v>
      </c>
      <c r="H104" s="170">
        <f>STDEV(C104:E104)</f>
        <v>0.27671287529388644</v>
      </c>
      <c r="I104" s="170">
        <f>(B104*B4+C104*C4+D104*D4+E104*E4+F104*F4)/SUM(B4:F4)</f>
        <v>0.24012655480822384</v>
      </c>
      <c r="K104" s="170">
        <f>(LN(H104)+LN(H124))/2-LN(K114*K115^4)</f>
        <v>-3.9897567008382104</v>
      </c>
    </row>
    <row r="105" spans="1:11" ht="12.75">
      <c r="A105" s="170" t="s">
        <v>161</v>
      </c>
      <c r="B105" s="170">
        <f>B65*10000/B62</f>
        <v>0.5634521997414068</v>
      </c>
      <c r="C105" s="170">
        <f>C65*10000/C62</f>
        <v>-0.3732582480491747</v>
      </c>
      <c r="D105" s="170">
        <f>D65*10000/D62</f>
        <v>-0.41075340662887544</v>
      </c>
      <c r="E105" s="170">
        <f>E65*10000/E62</f>
        <v>1.408354543060423</v>
      </c>
      <c r="F105" s="170">
        <f>F65*10000/F62</f>
        <v>-0.7155497088878809</v>
      </c>
      <c r="G105" s="170">
        <f>AVERAGE(C105:E105)</f>
        <v>0.2081142961274576</v>
      </c>
      <c r="H105" s="170">
        <f>STDEV(C105:E105)</f>
        <v>1.0396075988071214</v>
      </c>
      <c r="I105" s="170">
        <f>(B105*B4+C105*C4+D105*D4+E105*E4+F105*F4)/SUM(B4:F4)</f>
        <v>0.13545164534766074</v>
      </c>
      <c r="K105" s="170">
        <f>(LN(H105)+LN(H125))/2-LN(K114*K115^5)</f>
        <v>-2.6096361248254136</v>
      </c>
    </row>
    <row r="106" spans="1:11" ht="12.75">
      <c r="A106" s="170" t="s">
        <v>162</v>
      </c>
      <c r="B106" s="170">
        <f>B66*10000/B62</f>
        <v>2.502362668579605</v>
      </c>
      <c r="C106" s="170">
        <f>C66*10000/C62</f>
        <v>3.448493397199309</v>
      </c>
      <c r="D106" s="170">
        <f>D66*10000/D62</f>
        <v>2.7891934653076187</v>
      </c>
      <c r="E106" s="170">
        <f>E66*10000/E62</f>
        <v>1.9945853339469481</v>
      </c>
      <c r="F106" s="170">
        <f>F66*10000/F62</f>
        <v>13.08707632665161</v>
      </c>
      <c r="G106" s="170">
        <f>AVERAGE(C106:E106)</f>
        <v>2.7440907321512924</v>
      </c>
      <c r="H106" s="170">
        <f>STDEV(C106:E106)</f>
        <v>0.7280026486910479</v>
      </c>
      <c r="I106" s="170">
        <f>(B106*B4+C106*C4+D106*D4+E106*E4+F106*F4)/SUM(B4:F4)</f>
        <v>4.096352673779146</v>
      </c>
      <c r="K106" s="170">
        <f>(LN(H106)+LN(H126))/2-LN(K114*K115^6)</f>
        <v>-2.852733126570483</v>
      </c>
    </row>
    <row r="107" spans="1:11" ht="12.75">
      <c r="A107" s="170" t="s">
        <v>163</v>
      </c>
      <c r="B107" s="170">
        <f>B67*10000/B62</f>
        <v>-0.14012521663761068</v>
      </c>
      <c r="C107" s="170">
        <f>C67*10000/C62</f>
        <v>0.047263450401225524</v>
      </c>
      <c r="D107" s="170">
        <f>D67*10000/D62</f>
        <v>0.5259106540406004</v>
      </c>
      <c r="E107" s="170">
        <f>E67*10000/E62</f>
        <v>0.48826953288295777</v>
      </c>
      <c r="F107" s="170">
        <f>F67*10000/F62</f>
        <v>-0.13547760934947287</v>
      </c>
      <c r="G107" s="170">
        <f>AVERAGE(C107:E107)</f>
        <v>0.35381454577492794</v>
      </c>
      <c r="H107" s="170">
        <f>STDEV(C107:E107)</f>
        <v>0.26614731645578105</v>
      </c>
      <c r="I107" s="170">
        <f>(B107*B4+C107*C4+D107*D4+E107*E4+F107*F4)/SUM(B4:F4)</f>
        <v>0.21712682245165482</v>
      </c>
      <c r="K107" s="170">
        <f>(LN(H107)+LN(H127))/2-LN(K114*K115^7)</f>
        <v>-4.495274323886951</v>
      </c>
    </row>
    <row r="108" spans="1:9" ht="12.75">
      <c r="A108" s="170" t="s">
        <v>164</v>
      </c>
      <c r="B108" s="170">
        <f>B68*10000/B62</f>
        <v>0.05083481498530405</v>
      </c>
      <c r="C108" s="170">
        <f>C68*10000/C62</f>
        <v>0.014018353013828085</v>
      </c>
      <c r="D108" s="170">
        <f>D68*10000/D62</f>
        <v>0.030792913363351094</v>
      </c>
      <c r="E108" s="170">
        <f>E68*10000/E62</f>
        <v>0.03682756226572107</v>
      </c>
      <c r="F108" s="170">
        <f>F68*10000/F62</f>
        <v>-0.13413058453606055</v>
      </c>
      <c r="G108" s="170">
        <f>AVERAGE(C108:E108)</f>
        <v>0.02721294288096675</v>
      </c>
      <c r="H108" s="170">
        <f>STDEV(C108:E108)</f>
        <v>0.011818508711559908</v>
      </c>
      <c r="I108" s="170">
        <f>(B108*B4+C108*C4+D108*D4+E108*E4+F108*F4)/SUM(B4:F4)</f>
        <v>0.008974998771679534</v>
      </c>
    </row>
    <row r="109" spans="1:9" ht="12.75">
      <c r="A109" s="170" t="s">
        <v>165</v>
      </c>
      <c r="B109" s="170">
        <f>B69*10000/B62</f>
        <v>0.05529500614309894</v>
      </c>
      <c r="C109" s="170">
        <f>C69*10000/C62</f>
        <v>0.07241112164939852</v>
      </c>
      <c r="D109" s="170">
        <f>D69*10000/D62</f>
        <v>0.07188877293547014</v>
      </c>
      <c r="E109" s="170">
        <f>E69*10000/E62</f>
        <v>0.006008929992699918</v>
      </c>
      <c r="F109" s="170">
        <f>F69*10000/F62</f>
        <v>-0.029046761740096325</v>
      </c>
      <c r="G109" s="170">
        <f>AVERAGE(C109:E109)</f>
        <v>0.05010294152585618</v>
      </c>
      <c r="H109" s="170">
        <f>STDEV(C109:E109)</f>
        <v>0.0381874272746846</v>
      </c>
      <c r="I109" s="170">
        <f>(B109*B4+C109*C4+D109*D4+E109*E4+F109*F4)/SUM(B4:F4)</f>
        <v>0.04023251355651774</v>
      </c>
    </row>
    <row r="110" spans="1:11" ht="12.75">
      <c r="A110" s="170" t="s">
        <v>166</v>
      </c>
      <c r="B110" s="170">
        <f>B70*10000/B62</f>
        <v>-0.3935413184392892</v>
      </c>
      <c r="C110" s="170">
        <f>C70*10000/C62</f>
        <v>0.03180883753186431</v>
      </c>
      <c r="D110" s="170">
        <f>D70*10000/D62</f>
        <v>-0.06575676712017436</v>
      </c>
      <c r="E110" s="170">
        <f>E70*10000/E62</f>
        <v>-0.04934876819490253</v>
      </c>
      <c r="F110" s="170">
        <f>F70*10000/F62</f>
        <v>-0.3798075706278843</v>
      </c>
      <c r="G110" s="170">
        <f>AVERAGE(C110:E110)</f>
        <v>-0.027765565927737528</v>
      </c>
      <c r="H110" s="170">
        <f>STDEV(C110:E110)</f>
        <v>0.052241150139124</v>
      </c>
      <c r="I110" s="170">
        <f>(B110*B4+C110*C4+D110*D4+E110*E4+F110*F4)/SUM(B4:F4)</f>
        <v>-0.12761400744365375</v>
      </c>
      <c r="K110" s="170">
        <f>EXP(AVERAGE(K103:K107))</f>
        <v>0.03444990091328429</v>
      </c>
    </row>
    <row r="111" spans="1:9" ht="12.75">
      <c r="A111" s="170" t="s">
        <v>167</v>
      </c>
      <c r="B111" s="170">
        <f>B71*10000/B62</f>
        <v>0.09583551714837674</v>
      </c>
      <c r="C111" s="170">
        <f>C71*10000/C62</f>
        <v>0.10996958841971696</v>
      </c>
      <c r="D111" s="170">
        <f>D71*10000/D62</f>
        <v>0.03441192713206276</v>
      </c>
      <c r="E111" s="170">
        <f>E71*10000/E62</f>
        <v>0.05250294985813669</v>
      </c>
      <c r="F111" s="170">
        <f>F71*10000/F62</f>
        <v>0.03951603560111026</v>
      </c>
      <c r="G111" s="170">
        <f>AVERAGE(C111:E111)</f>
        <v>0.0656281551366388</v>
      </c>
      <c r="H111" s="170">
        <f>STDEV(C111:E111)</f>
        <v>0.03945178456061378</v>
      </c>
      <c r="I111" s="170">
        <f>(B111*B4+C111*C4+D111*D4+E111*E4+F111*F4)/SUM(B4:F4)</f>
        <v>0.06647224173287991</v>
      </c>
    </row>
    <row r="112" spans="1:9" ht="12.75">
      <c r="A112" s="170" t="s">
        <v>168</v>
      </c>
      <c r="B112" s="170">
        <f>B72*10000/B62</f>
        <v>-0.054652596520364964</v>
      </c>
      <c r="C112" s="170">
        <f>C72*10000/C62</f>
        <v>-0.05628260679862906</v>
      </c>
      <c r="D112" s="170">
        <f>D72*10000/D62</f>
        <v>-0.06928026691735101</v>
      </c>
      <c r="E112" s="170">
        <f>E72*10000/E62</f>
        <v>-0.02387848771314105</v>
      </c>
      <c r="F112" s="170">
        <f>F72*10000/F62</f>
        <v>-0.07107980938420316</v>
      </c>
      <c r="G112" s="170">
        <f>AVERAGE(C112:E112)</f>
        <v>-0.049813787143040376</v>
      </c>
      <c r="H112" s="170">
        <f>STDEV(C112:E112)</f>
        <v>0.023381929123349843</v>
      </c>
      <c r="I112" s="170">
        <f>(B112*B4+C112*C4+D112*D4+E112*E4+F112*F4)/SUM(B4:F4)</f>
        <v>-0.05336040750311781</v>
      </c>
    </row>
    <row r="113" spans="1:9" ht="12.75">
      <c r="A113" s="170" t="s">
        <v>169</v>
      </c>
      <c r="B113" s="170">
        <f>B73*10000/B62</f>
        <v>-0.003640673471975964</v>
      </c>
      <c r="C113" s="170">
        <f>C73*10000/C62</f>
        <v>-0.009071654689259735</v>
      </c>
      <c r="D113" s="170">
        <f>D73*10000/D62</f>
        <v>-0.02833375232160107</v>
      </c>
      <c r="E113" s="170">
        <f>E73*10000/E62</f>
        <v>-0.03857148446280936</v>
      </c>
      <c r="F113" s="170">
        <f>F73*10000/F62</f>
        <v>-0.009963733699628649</v>
      </c>
      <c r="G113" s="170">
        <f>AVERAGE(C113:E113)</f>
        <v>-0.025325630491223387</v>
      </c>
      <c r="H113" s="170">
        <f>STDEV(C113:E113)</f>
        <v>0.014978203726645512</v>
      </c>
      <c r="I113" s="170">
        <f>(B113*B4+C113*C4+D113*D4+E113*E4+F113*F4)/SUM(B4:F4)</f>
        <v>-0.020145851992439175</v>
      </c>
    </row>
    <row r="114" spans="1:11" ht="12.75">
      <c r="A114" s="170" t="s">
        <v>170</v>
      </c>
      <c r="B114" s="170">
        <f>B74*10000/B62</f>
        <v>-0.2039592183066966</v>
      </c>
      <c r="C114" s="170">
        <f>C74*10000/C62</f>
        <v>-0.1871756046063328</v>
      </c>
      <c r="D114" s="170">
        <f>D74*10000/D62</f>
        <v>-0.18805287166003895</v>
      </c>
      <c r="E114" s="170">
        <f>E74*10000/E62</f>
        <v>-0.17845339910682703</v>
      </c>
      <c r="F114" s="170">
        <f>F74*10000/F62</f>
        <v>-0.14397538905420648</v>
      </c>
      <c r="G114" s="170">
        <f>AVERAGE(C114:E114)</f>
        <v>-0.1845606251243996</v>
      </c>
      <c r="H114" s="170">
        <f>STDEV(C114:E114)</f>
        <v>0.005307170299997699</v>
      </c>
      <c r="I114" s="170">
        <f>(B114*B4+C114*C4+D114*D4+E114*E4+F114*F4)/SUM(B4:F4)</f>
        <v>-0.18190880312925234</v>
      </c>
      <c r="J114" s="170" t="s">
        <v>188</v>
      </c>
      <c r="K114" s="170">
        <v>285</v>
      </c>
    </row>
    <row r="115" spans="1:11" ht="12.75">
      <c r="A115" s="170" t="s">
        <v>171</v>
      </c>
      <c r="B115" s="170">
        <f>B75*10000/B62</f>
        <v>-0.0022391477462694147</v>
      </c>
      <c r="C115" s="170">
        <f>C75*10000/C62</f>
        <v>0.007110741917031123</v>
      </c>
      <c r="D115" s="170">
        <f>D75*10000/D62</f>
        <v>0.00012140615072754528</v>
      </c>
      <c r="E115" s="170">
        <f>E75*10000/E62</f>
        <v>-0.001870274705095602</v>
      </c>
      <c r="F115" s="170">
        <f>F75*10000/F62</f>
        <v>0.0022544115440406663</v>
      </c>
      <c r="G115" s="170">
        <f>AVERAGE(C115:E115)</f>
        <v>0.0017872911208876886</v>
      </c>
      <c r="H115" s="170">
        <f>STDEV(C115:E115)</f>
        <v>0.004716571259090997</v>
      </c>
      <c r="I115" s="170">
        <f>(B115*B4+C115*C4+D115*D4+E115*E4+F115*F4)/SUM(B4:F4)</f>
        <v>0.0012703012833335478</v>
      </c>
      <c r="J115" s="170" t="s">
        <v>189</v>
      </c>
      <c r="K115" s="170">
        <v>0.5536</v>
      </c>
    </row>
    <row r="118" ht="12.75">
      <c r="A118" s="170" t="s">
        <v>154</v>
      </c>
    </row>
    <row r="120" spans="2:9" ht="12.75">
      <c r="B120" s="170" t="s">
        <v>83</v>
      </c>
      <c r="C120" s="170" t="s">
        <v>84</v>
      </c>
      <c r="D120" s="170" t="s">
        <v>85</v>
      </c>
      <c r="E120" s="170" t="s">
        <v>86</v>
      </c>
      <c r="F120" s="170" t="s">
        <v>87</v>
      </c>
      <c r="G120" s="170" t="s">
        <v>156</v>
      </c>
      <c r="H120" s="170" t="s">
        <v>157</v>
      </c>
      <c r="I120" s="170" t="s">
        <v>152</v>
      </c>
    </row>
    <row r="121" spans="1:9" ht="12.75">
      <c r="A121" s="170" t="s">
        <v>172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173</v>
      </c>
      <c r="B122" s="170">
        <f>B82*10000/B62</f>
        <v>114.40775197691282</v>
      </c>
      <c r="C122" s="170">
        <f>C82*10000/C62</f>
        <v>23.82162573428454</v>
      </c>
      <c r="D122" s="170">
        <f>D82*10000/D62</f>
        <v>-32.532511841279174</v>
      </c>
      <c r="E122" s="170">
        <f>E82*10000/E62</f>
        <v>-29.737541937630013</v>
      </c>
      <c r="F122" s="170">
        <f>F82*10000/F62</f>
        <v>-55.109224366246444</v>
      </c>
      <c r="G122" s="170">
        <f>AVERAGE(C122:E122)</f>
        <v>-12.81614268154155</v>
      </c>
      <c r="H122" s="170">
        <f>STDEV(C122:E122)</f>
        <v>31.759998741488545</v>
      </c>
      <c r="I122" s="170">
        <f>(B122*B4+C122*C4+D122*D4+E122*E4+F122*F4)/SUM(B4:F4)</f>
        <v>-0.1817247100484038</v>
      </c>
    </row>
    <row r="123" spans="1:9" ht="12.75">
      <c r="A123" s="170" t="s">
        <v>174</v>
      </c>
      <c r="B123" s="170">
        <f>B83*10000/B62</f>
        <v>-0.12365270590445304</v>
      </c>
      <c r="C123" s="170">
        <f>C83*10000/C62</f>
        <v>-1.6162075754018572</v>
      </c>
      <c r="D123" s="170">
        <f>D83*10000/D62</f>
        <v>2.1008075255976784</v>
      </c>
      <c r="E123" s="170">
        <f>E83*10000/E62</f>
        <v>3.9187620869808346</v>
      </c>
      <c r="F123" s="170">
        <f>F83*10000/F62</f>
        <v>9.676673302045641</v>
      </c>
      <c r="G123" s="170">
        <f>AVERAGE(C123:E123)</f>
        <v>1.467787345725552</v>
      </c>
      <c r="H123" s="170">
        <f>STDEV(C123:E123)</f>
        <v>2.8212600379915704</v>
      </c>
      <c r="I123" s="170">
        <f>(B123*B4+C123*C4+D123*D4+E123*E4+F123*F4)/SUM(B4:F4)</f>
        <v>2.3398282480911723</v>
      </c>
    </row>
    <row r="124" spans="1:9" ht="12.75">
      <c r="A124" s="170" t="s">
        <v>175</v>
      </c>
      <c r="B124" s="170">
        <f>B84*10000/B62</f>
        <v>-1.503247368574804</v>
      </c>
      <c r="C124" s="170">
        <f>C84*10000/C62</f>
        <v>0.07231734420389092</v>
      </c>
      <c r="D124" s="170">
        <f>D84*10000/D62</f>
        <v>0.7187596533892965</v>
      </c>
      <c r="E124" s="170">
        <f>E84*10000/E62</f>
        <v>-1.034575493875161</v>
      </c>
      <c r="F124" s="170">
        <f>F84*10000/F62</f>
        <v>1.9354541785507506</v>
      </c>
      <c r="G124" s="170">
        <f>AVERAGE(C124:E124)</f>
        <v>-0.08116616542732454</v>
      </c>
      <c r="H124" s="170">
        <f>STDEV(C124:E124)</f>
        <v>0.8866870504607337</v>
      </c>
      <c r="I124" s="170">
        <f>(B124*B4+C124*C4+D124*D4+E124*E4+F124*F4)/SUM(B4:F4)</f>
        <v>-0.015415176511148428</v>
      </c>
    </row>
    <row r="125" spans="1:9" ht="12.75">
      <c r="A125" s="170" t="s">
        <v>176</v>
      </c>
      <c r="B125" s="170">
        <f>B85*10000/B62</f>
        <v>-0.18086439248303718</v>
      </c>
      <c r="C125" s="170">
        <f>C85*10000/C62</f>
        <v>-1.1066169076740209</v>
      </c>
      <c r="D125" s="170">
        <f>D85*10000/D62</f>
        <v>0.7133753938522029</v>
      </c>
      <c r="E125" s="170">
        <f>E85*10000/E62</f>
        <v>1.0015765175946119</v>
      </c>
      <c r="F125" s="170">
        <f>F85*10000/F62</f>
        <v>0.039533911862543104</v>
      </c>
      <c r="G125" s="170">
        <f>AVERAGE(C125:E125)</f>
        <v>0.2027783345909313</v>
      </c>
      <c r="H125" s="170">
        <f>STDEV(C125:E125)</f>
        <v>1.1430887530201521</v>
      </c>
      <c r="I125" s="170">
        <f>(B125*B4+C125*C4+D125*D4+E125*E4+F125*F4)/SUM(B4:F4)</f>
        <v>0.12573092240556735</v>
      </c>
    </row>
    <row r="126" spans="1:9" ht="12.75">
      <c r="A126" s="170" t="s">
        <v>177</v>
      </c>
      <c r="B126" s="170">
        <f>B86*10000/B62</f>
        <v>0.9789227460482507</v>
      </c>
      <c r="C126" s="170">
        <f>C86*10000/C62</f>
        <v>-0.011949117378897393</v>
      </c>
      <c r="D126" s="170">
        <f>D86*10000/D62</f>
        <v>0.3112990842916358</v>
      </c>
      <c r="E126" s="170">
        <f>E86*10000/E62</f>
        <v>0.6030831004134233</v>
      </c>
      <c r="F126" s="170">
        <f>F86*10000/F62</f>
        <v>1.9165605161617356</v>
      </c>
      <c r="G126" s="170">
        <f>AVERAGE(C126:E126)</f>
        <v>0.3008110224420539</v>
      </c>
      <c r="H126" s="170">
        <f>STDEV(C126:E126)</f>
        <v>0.30765021828637734</v>
      </c>
      <c r="I126" s="170">
        <f>(B126*B4+C126*C4+D126*D4+E126*E4+F126*F4)/SUM(B4:F4)</f>
        <v>0.6150976996002061</v>
      </c>
    </row>
    <row r="127" spans="1:9" ht="12.75">
      <c r="A127" s="170" t="s">
        <v>178</v>
      </c>
      <c r="B127" s="170">
        <f>B87*10000/B62</f>
        <v>-0.21967153065637576</v>
      </c>
      <c r="C127" s="170">
        <f>C87*10000/C62</f>
        <v>-0.20857105531055234</v>
      </c>
      <c r="D127" s="170">
        <f>D87*10000/D62</f>
        <v>-0.19765914442615778</v>
      </c>
      <c r="E127" s="170">
        <f>E87*10000/E62</f>
        <v>-0.18931749800649608</v>
      </c>
      <c r="F127" s="170">
        <f>F87*10000/F62</f>
        <v>0.6282286654998366</v>
      </c>
      <c r="G127" s="170">
        <f>AVERAGE(C127:E127)</f>
        <v>-0.1985158992477354</v>
      </c>
      <c r="H127" s="170">
        <f>STDEV(C127:E127)</f>
        <v>0.009655329555916605</v>
      </c>
      <c r="I127" s="170">
        <f>(B127*B4+C127*C4+D127*D4+E127*E4+F127*F4)/SUM(B4:F4)</f>
        <v>-0.09068514929098064</v>
      </c>
    </row>
    <row r="128" spans="1:9" ht="12.75">
      <c r="A128" s="170" t="s">
        <v>179</v>
      </c>
      <c r="B128" s="170">
        <f>B88*10000/B62</f>
        <v>0.05506688644145648</v>
      </c>
      <c r="C128" s="170">
        <f>C88*10000/C62</f>
        <v>-0.0016165337222708307</v>
      </c>
      <c r="D128" s="170">
        <f>D88*10000/D62</f>
        <v>0.23746320483043593</v>
      </c>
      <c r="E128" s="170">
        <f>E88*10000/E62</f>
        <v>-0.0342014315639633</v>
      </c>
      <c r="F128" s="170">
        <f>F88*10000/F62</f>
        <v>0.4041752574110462</v>
      </c>
      <c r="G128" s="170">
        <f>AVERAGE(C128:E128)</f>
        <v>0.06721507984806727</v>
      </c>
      <c r="H128" s="170">
        <f>STDEV(C128:E128)</f>
        <v>0.1483366506863612</v>
      </c>
      <c r="I128" s="170">
        <f>(B128*B4+C128*C4+D128*D4+E128*E4+F128*F4)/SUM(B4:F4)</f>
        <v>0.11065009352067103</v>
      </c>
    </row>
    <row r="129" spans="1:9" ht="12.75">
      <c r="A129" s="170" t="s">
        <v>180</v>
      </c>
      <c r="B129" s="170">
        <f>B89*10000/B62</f>
        <v>-0.04129878363620291</v>
      </c>
      <c r="C129" s="170">
        <f>C89*10000/C62</f>
        <v>-0.027513386216372917</v>
      </c>
      <c r="D129" s="170">
        <f>D89*10000/D62</f>
        <v>0.1552446086977277</v>
      </c>
      <c r="E129" s="170">
        <f>E89*10000/E62</f>
        <v>-0.0016476568935571724</v>
      </c>
      <c r="F129" s="170">
        <f>F89*10000/F62</f>
        <v>-0.019490782674376338</v>
      </c>
      <c r="G129" s="170">
        <f>AVERAGE(C129:E129)</f>
        <v>0.04202785519593253</v>
      </c>
      <c r="H129" s="170">
        <f>STDEV(C129:E129)</f>
        <v>0.09889784600012771</v>
      </c>
      <c r="I129" s="170">
        <f>(B129*B4+C129*C4+D129*D4+E129*E4+F129*F4)/SUM(B4:F4)</f>
        <v>0.021784183097798965</v>
      </c>
    </row>
    <row r="130" spans="1:9" ht="12.75">
      <c r="A130" s="170" t="s">
        <v>181</v>
      </c>
      <c r="B130" s="170">
        <f>B90*10000/B62</f>
        <v>0.03061661171997311</v>
      </c>
      <c r="C130" s="170">
        <f>C90*10000/C62</f>
        <v>0.06179351155144065</v>
      </c>
      <c r="D130" s="170">
        <f>D90*10000/D62</f>
        <v>0.09507403174212906</v>
      </c>
      <c r="E130" s="170">
        <f>E90*10000/E62</f>
        <v>0.11300259140170969</v>
      </c>
      <c r="F130" s="170">
        <f>F90*10000/F62</f>
        <v>0.19556969334399388</v>
      </c>
      <c r="G130" s="170">
        <f>AVERAGE(C130:E130)</f>
        <v>0.08995671156509315</v>
      </c>
      <c r="H130" s="170">
        <f>STDEV(C130:E130)</f>
        <v>0.025985239831941717</v>
      </c>
      <c r="I130" s="170">
        <f>(B130*B4+C130*C4+D130*D4+E130*E4+F130*F4)/SUM(B4:F4)</f>
        <v>0.09558291740914826</v>
      </c>
    </row>
    <row r="131" spans="1:9" ht="12.75">
      <c r="A131" s="170" t="s">
        <v>182</v>
      </c>
      <c r="B131" s="170">
        <f>B91*10000/B62</f>
        <v>0.04583884047363167</v>
      </c>
      <c r="C131" s="170">
        <f>C91*10000/C62</f>
        <v>0.1343499223998264</v>
      </c>
      <c r="D131" s="170">
        <f>D91*10000/D62</f>
        <v>0.09801703539860075</v>
      </c>
      <c r="E131" s="170">
        <f>E91*10000/E62</f>
        <v>0.03334892916078277</v>
      </c>
      <c r="F131" s="170">
        <f>F91*10000/F62</f>
        <v>0.08865993663413684</v>
      </c>
      <c r="G131" s="170">
        <f>AVERAGE(C131:E131)</f>
        <v>0.08857196231973663</v>
      </c>
      <c r="H131" s="170">
        <f>STDEV(C131:E131)</f>
        <v>0.051158647489130835</v>
      </c>
      <c r="I131" s="170">
        <f>(B131*B4+C131*C4+D131*D4+E131*E4+F131*F4)/SUM(B4:F4)</f>
        <v>0.0824309667408726</v>
      </c>
    </row>
    <row r="132" spans="1:9" ht="12.75">
      <c r="A132" s="170" t="s">
        <v>183</v>
      </c>
      <c r="B132" s="170">
        <f>B92*10000/B62</f>
        <v>0.1040435109509082</v>
      </c>
      <c r="C132" s="170">
        <f>C92*10000/C62</f>
        <v>0.06763282009217451</v>
      </c>
      <c r="D132" s="170">
        <f>D92*10000/D62</f>
        <v>0.06640516234570819</v>
      </c>
      <c r="E132" s="170">
        <f>E92*10000/E62</f>
        <v>0.021615430821312055</v>
      </c>
      <c r="F132" s="170">
        <f>F92*10000/F62</f>
        <v>0.024686047070008578</v>
      </c>
      <c r="G132" s="170">
        <f>AVERAGE(C132:E132)</f>
        <v>0.05188447108639826</v>
      </c>
      <c r="H132" s="170">
        <f>STDEV(C132:E132)</f>
        <v>0.02622094362933322</v>
      </c>
      <c r="I132" s="170">
        <f>(B132*B4+C132*C4+D132*D4+E132*E4+F132*F4)/SUM(B4:F4)</f>
        <v>0.05574060486825667</v>
      </c>
    </row>
    <row r="133" spans="1:9" ht="12.75">
      <c r="A133" s="170" t="s">
        <v>184</v>
      </c>
      <c r="B133" s="170">
        <f>B93*10000/B62</f>
        <v>-0.0855569796183641</v>
      </c>
      <c r="C133" s="170">
        <f>C93*10000/C62</f>
        <v>-0.068323133565497</v>
      </c>
      <c r="D133" s="170">
        <f>D93*10000/D62</f>
        <v>-0.08593469952650726</v>
      </c>
      <c r="E133" s="170">
        <f>E93*10000/E62</f>
        <v>-0.08063226926527357</v>
      </c>
      <c r="F133" s="170">
        <f>F93*10000/F62</f>
        <v>-0.06806816962727734</v>
      </c>
      <c r="G133" s="170">
        <f>AVERAGE(C133:E133)</f>
        <v>-0.07829670078575927</v>
      </c>
      <c r="H133" s="170">
        <f>STDEV(C133:E133)</f>
        <v>0.009035096789278479</v>
      </c>
      <c r="I133" s="170">
        <f>(B133*B4+C133*C4+D133*D4+E133*E4+F133*F4)/SUM(B4:F4)</f>
        <v>-0.07796985334541309</v>
      </c>
    </row>
    <row r="134" spans="1:9" ht="12.75">
      <c r="A134" s="170" t="s">
        <v>185</v>
      </c>
      <c r="B134" s="170">
        <f>B94*10000/B62</f>
        <v>-0.012095269255000072</v>
      </c>
      <c r="C134" s="170">
        <f>C94*10000/C62</f>
        <v>0.00917279516178596</v>
      </c>
      <c r="D134" s="170">
        <f>D94*10000/D62</f>
        <v>0.01179257923344546</v>
      </c>
      <c r="E134" s="170">
        <f>E94*10000/E62</f>
        <v>0.012122249841015295</v>
      </c>
      <c r="F134" s="170">
        <f>F94*10000/F62</f>
        <v>-0.021130312774213147</v>
      </c>
      <c r="G134" s="170">
        <f>AVERAGE(C134:E134)</f>
        <v>0.011029208078748904</v>
      </c>
      <c r="H134" s="170">
        <f>STDEV(C134:E134)</f>
        <v>0.0016161288210022322</v>
      </c>
      <c r="I134" s="170">
        <f>(B134*B4+C134*C4+D134*D4+E134*E4+F134*F4)/SUM(B4:F4)</f>
        <v>0.003388782447573036</v>
      </c>
    </row>
    <row r="135" spans="1:9" ht="12.75">
      <c r="A135" s="170" t="s">
        <v>186</v>
      </c>
      <c r="B135" s="170">
        <f>B95*10000/B62</f>
        <v>-0.0007905891272984086</v>
      </c>
      <c r="C135" s="170">
        <f>C95*10000/C62</f>
        <v>0.0021892671616691906</v>
      </c>
      <c r="D135" s="170">
        <f>D95*10000/D62</f>
        <v>0.004217557297420966</v>
      </c>
      <c r="E135" s="170">
        <f>E95*10000/E62</f>
        <v>0.0023196021455844503</v>
      </c>
      <c r="F135" s="170">
        <f>F95*10000/F62</f>
        <v>0.007750978965811457</v>
      </c>
      <c r="G135" s="170">
        <f>AVERAGE(C135:E135)</f>
        <v>0.0029088088682248693</v>
      </c>
      <c r="H135" s="170">
        <f>STDEV(C135:E135)</f>
        <v>0.001135281304435374</v>
      </c>
      <c r="I135" s="170">
        <f>(B135*B4+C135*C4+D135*D4+E135*E4+F135*F4)/SUM(B4:F4)</f>
        <v>0.0030258127216951486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2003-09-26T12:48:47Z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