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63_pos5ap2" sheetId="2" r:id="rId2"/>
    <sheet name="HCMQAP063_pos1ap2" sheetId="3" r:id="rId3"/>
    <sheet name="HCMQAP063_pos2ap2" sheetId="4" r:id="rId4"/>
    <sheet name="HCMQAP063_pos3ap2" sheetId="5" r:id="rId5"/>
    <sheet name="HCMQAP063_pos4ap2" sheetId="6" r:id="rId6"/>
    <sheet name="Lmag_hcmqap" sheetId="7" r:id="rId7"/>
    <sheet name="Result_HCMQAP" sheetId="8" r:id="rId8"/>
  </sheets>
  <definedNames>
    <definedName name="_xlnm.Print_Area" localSheetId="2">'HCMQAP063_pos1ap2'!$A$1:$N$28</definedName>
    <definedName name="_xlnm.Print_Area" localSheetId="3">'HCMQAP063_pos2ap2'!$A$1:$N$28</definedName>
    <definedName name="_xlnm.Print_Area" localSheetId="4">'HCMQAP063_pos3ap2'!$A$1:$N$28</definedName>
    <definedName name="_xlnm.Print_Area" localSheetId="5">'HCMQAP063_pos4ap2'!$A$1:$N$28</definedName>
    <definedName name="_xlnm.Print_Area" localSheetId="1">'HCMQAP063_pos5ap2'!$A$1:$N$28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<sst xmlns="http://schemas.openxmlformats.org/spreadsheetml/2006/main" count="505" uniqueCount="195">
  <si>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</si>
  <si>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</si>
  <si>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</si>
  <si>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</si>
  <si>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</si>
  <si>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</si>
  <si>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</si>
  <si>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</si>
  <si>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</si>
  <si>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</si>
  <si>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</si>
  <si>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</si>
  <si>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</si>
  <si>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</si>
  <si>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</si>
  <si>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</si>
  <si>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</si>
  <si>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</si>
  <si>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</si>
  <si>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</si>
  <si>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</si>
  <si>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</si>
  <si>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</si>
  <si>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</si>
  <si>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</si>
  <si>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</si>
  <si>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</si>
  <si>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</si>
  <si>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</si>
  <si>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</si>
  <si>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</si>
  <si>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</si>
  <si>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</si>
  <si>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</si>
  <si>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</si>
  <si>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</si>
  <si>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</si>
  <si>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</si>
  <si>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</si>
  <si>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</si>
  <si>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</si>
  <si>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</si>
  <si>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</si>
  <si>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</si>
  <si>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</si>
  <si>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</si>
  <si>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</si>
  <si>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</si>
  <si>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</si>
  <si>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</si>
  <si>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</si>
  <si>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</si>
  <si>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</si>
  <si>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</si>
  <si>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</si>
  <si>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</si>
  <si>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</si>
  <si>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</si>
  <si>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</si>
  <si>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</si>
  <si>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</si>
  <si>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</si>
  <si>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</si>
  <si>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</si>
  <si>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</si>
  <si>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</si>
  <si>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</si>
  <si>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</si>
  <si>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HCMQAP063_pos5ap2</t>
  </si>
  <si>
    <t>±12.5</t>
  </si>
  <si>
    <t>THCMQAP063_pos5ap2.xls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</si>
  <si>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</si>
  <si>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t>HCMQAP063_pos1ap2</t>
  </si>
  <si>
    <t>THCMQAP063_pos1ap2.xls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</si>
  <si>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</si>
  <si>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HCMQAP063_pos2ap2</t>
  </si>
  <si>
    <t>THCMQAP063_pos2ap2.xls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</si>
  <si>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</si>
  <si>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HCMQAP063_pos3ap2</t>
  </si>
  <si>
    <t>THCMQAP063_pos3ap2.xls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</si>
  <si>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</si>
  <si>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HCMQAP063_pos4ap2</t>
  </si>
  <si>
    <t>THCMQAP063_pos4ap2.xls</t>
  </si>
  <si>
    <t>Sommaire : Valeurs intégrales calculées avec les fichiers: HCMQAP063_pos5ap2+HCMQAP063_pos1ap2+HCMQAP063_pos2ap2+HCMQAP063_pos3ap2+HCMQAP063_pos4ap2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</si>
  <si>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</si>
  <si>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</si>
  <si>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</si>
  <si>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</si>
  <si>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</si>
  <si>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</si>
  <si>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</si>
  <si>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</si>
  <si>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</si>
  <si>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</si>
  <si>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</si>
  <si>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</si>
  <si>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</si>
  <si>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</si>
  <si>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</si>
  <si>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</si>
  <si>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</si>
  <si>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</si>
  <si>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</si>
  <si>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</si>
  <si>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</si>
  <si>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</si>
  <si>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</si>
  <si>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</si>
  <si>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</si>
  <si>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</si>
  <si>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</si>
  <si>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</si>
  <si>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</si>
  <si>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</si>
  <si>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</si>
  <si>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</si>
  <si>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</si>
  <si>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</si>
  <si>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</si>
  <si>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</si>
  <si>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</si>
  <si>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</si>
  <si>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</si>
  <si>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</si>
  <si>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</si>
  <si>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</si>
  <si>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</si>
  <si>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</si>
  <si>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</si>
  <si>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Tue 02/09/2003       07:53:47</t>
  </si>
  <si>
    <t>LISSNER</t>
  </si>
  <si>
    <t>HCMQAP063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</si>
  <si>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</si>
  <si>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</si>
  <si>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</si>
  <si>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</si>
  <si>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</si>
  <si>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</si>
  <si>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</si>
  <si>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</si>
  <si>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b3*</t>
  </si>
  <si>
    <t>b5*</t>
  </si>
  <si>
    <t>b12*</t>
  </si>
  <si>
    <t>b13*</t>
  </si>
  <si>
    <t>b14*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</si>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</sst>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6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0.8487156800000001</c:v>
                </c:pt>
                <c:pt idx="1">
                  <c:v>2.0155797</c:v>
                </c:pt>
                <c:pt idx="2">
                  <c:v>-0.09158774</c:v>
                </c:pt>
                <c:pt idx="3">
                  <c:v>0.70366438</c:v>
                </c:pt>
                <c:pt idx="4">
                  <c:v>-0.1266457214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4.3432603</c:v>
                </c:pt>
                <c:pt idx="1">
                  <c:v>6.747061499999999</c:v>
                </c:pt>
                <c:pt idx="2">
                  <c:v>5.4076184</c:v>
                </c:pt>
                <c:pt idx="3">
                  <c:v>3.5109849000000004</c:v>
                </c:pt>
                <c:pt idx="4">
                  <c:v>10.0737351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3.74987</c:v>
                </c:pt>
                <c:pt idx="1">
                  <c:v>4.2301173</c:v>
                </c:pt>
                <c:pt idx="2">
                  <c:v>4.904369000000001</c:v>
                </c:pt>
                <c:pt idx="3">
                  <c:v>4.7830736</c:v>
                </c:pt>
                <c:pt idx="4">
                  <c:v>15.613439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0.8938300800000001</c:v>
                </c:pt>
                <c:pt idx="1">
                  <c:v>0.17786549999999998</c:v>
                </c:pt>
                <c:pt idx="2">
                  <c:v>0.35056005</c:v>
                </c:pt>
                <c:pt idx="3">
                  <c:v>0.42732586</c:v>
                </c:pt>
                <c:pt idx="4">
                  <c:v>1.7815207000000002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-0.40047354</c:v>
                </c:pt>
                <c:pt idx="1">
                  <c:v>-0.16865380000000002</c:v>
                </c:pt>
                <c:pt idx="2">
                  <c:v>-0.07685531999999999</c:v>
                </c:pt>
                <c:pt idx="3">
                  <c:v>-0.06457955100000001</c:v>
                </c:pt>
                <c:pt idx="4">
                  <c:v>-0.32522302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0.19733124</c:v>
                </c:pt>
                <c:pt idx="1">
                  <c:v>0.13977909</c:v>
                </c:pt>
                <c:pt idx="2">
                  <c:v>0.035394832</c:v>
                </c:pt>
                <c:pt idx="3">
                  <c:v>0.07690615799999999</c:v>
                </c:pt>
                <c:pt idx="4">
                  <c:v>0.22638882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-0.79779336</c:v>
                </c:pt>
                <c:pt idx="1">
                  <c:v>-0.11793812200000002</c:v>
                </c:pt>
                <c:pt idx="2">
                  <c:v>0.2012795198</c:v>
                </c:pt>
                <c:pt idx="3">
                  <c:v>0.159429814</c:v>
                </c:pt>
                <c:pt idx="4">
                  <c:v>-3.9481317000000002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-1.2616375000000002</c:v>
                </c:pt>
                <c:pt idx="1">
                  <c:v>-0.80216255</c:v>
                </c:pt>
                <c:pt idx="2">
                  <c:v>-1.444104</c:v>
                </c:pt>
                <c:pt idx="3">
                  <c:v>-1.9283524</c:v>
                </c:pt>
                <c:pt idx="4">
                  <c:v>-11.05876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0</xdr:rowOff>
    </xdr:from>
    <xdr:to>
      <xdr:col>7</xdr:col>
      <xdr:colOff>19050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71450" y="5981700"/>
        <a:ext cx="5381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O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37661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2227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37661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2227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37661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2227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37661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78</v>
      </c>
      <c r="H5" s="25">
        <v>2227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37661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81</v>
      </c>
      <c r="H6" s="25">
        <v>2227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5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  <c r="O9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6.4942696E-05</v>
      </c>
      <c r="L2" s="54">
        <v>3.8527949642239404E-07</v>
      </c>
      <c r="M2" s="54">
        <v>0.00012898077000000001</v>
      </c>
      <c r="N2" s="55">
        <v>2.699974492536403E-07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-3.0393393999999996E-05</v>
      </c>
      <c r="L3" s="54">
        <v>1.963209522795702E-07</v>
      </c>
      <c r="M3" s="54">
        <v>9.61933E-06</v>
      </c>
      <c r="N3" s="55">
        <v>1.1354469868733241E-07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-0.002088051304034723</v>
      </c>
      <c r="L4" s="54">
        <v>-3.995814469987656E-05</v>
      </c>
      <c r="M4" s="54">
        <v>5.617595993265977E-08</v>
      </c>
      <c r="N4" s="55">
        <v>9.5671184</v>
      </c>
    </row>
    <row r="5" spans="1:14" ht="15" customHeight="1" thickBot="1">
      <c r="A5" t="s">
        <v>18</v>
      </c>
      <c r="B5" s="58">
        <v>37866.32549768518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2227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-0.1266457214</v>
      </c>
      <c r="E8" s="77">
        <v>0.007670581185225033</v>
      </c>
      <c r="F8" s="78">
        <v>10.0737351</v>
      </c>
      <c r="G8" s="77">
        <v>0.02918591447502128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-3.5574022</v>
      </c>
      <c r="E9" s="80">
        <v>0.0891474999916429</v>
      </c>
      <c r="F9" s="84">
        <v>2.7423822</v>
      </c>
      <c r="G9" s="80">
        <v>0.03487110982833764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-3.9481317000000002</v>
      </c>
      <c r="E10" s="80">
        <v>0.014063670643072483</v>
      </c>
      <c r="F10" s="84">
        <v>-11.05876</v>
      </c>
      <c r="G10" s="80">
        <v>0.022821212719731206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15.613439</v>
      </c>
      <c r="E11" s="77">
        <v>0.002319591345025433</v>
      </c>
      <c r="F11" s="77">
        <v>1.7815207000000002</v>
      </c>
      <c r="G11" s="77">
        <v>0.009370208437363317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-0.41204587000000004</v>
      </c>
      <c r="E12" s="80">
        <v>0.007426196853813593</v>
      </c>
      <c r="F12" s="84">
        <v>0.7483684</v>
      </c>
      <c r="G12" s="80">
        <v>0.0075044766204586865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20.5719</v>
      </c>
      <c r="D13" s="87">
        <v>0.14109506</v>
      </c>
      <c r="E13" s="80">
        <v>0.003749861361090754</v>
      </c>
      <c r="F13" s="80">
        <v>-0.2856048</v>
      </c>
      <c r="G13" s="80">
        <v>0.004363279414616123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0.36647893</v>
      </c>
      <c r="E14" s="80">
        <v>0.004243413916723421</v>
      </c>
      <c r="F14" s="80">
        <v>0.34934162</v>
      </c>
      <c r="G14" s="80">
        <v>0.006426555262704313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-0.32522302</v>
      </c>
      <c r="E15" s="77">
        <v>0.0031809261960344297</v>
      </c>
      <c r="F15" s="77">
        <v>0.22638882</v>
      </c>
      <c r="G15" s="77">
        <v>0.004162105165372125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-0.07772476000000002</v>
      </c>
      <c r="E16" s="80">
        <v>0.007110323875983243</v>
      </c>
      <c r="F16" s="80">
        <v>0.031310634000000004</v>
      </c>
      <c r="G16" s="80">
        <v>0.0018608099585083813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0.38499999046325684</v>
      </c>
      <c r="D17" s="87">
        <v>0.114996257</v>
      </c>
      <c r="E17" s="80">
        <v>0.0020115845881623806</v>
      </c>
      <c r="F17" s="80">
        <v>-0.08082060099999999</v>
      </c>
      <c r="G17" s="80">
        <v>0.0033997651114638185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-9.663999557495117</v>
      </c>
      <c r="D18" s="87">
        <v>0.015144211099999999</v>
      </c>
      <c r="E18" s="80">
        <v>0.0027354584305834912</v>
      </c>
      <c r="F18" s="80">
        <v>0.14701002999999999</v>
      </c>
      <c r="G18" s="80">
        <v>0.0016322523636384144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-0.052000001072883606</v>
      </c>
      <c r="D19" s="87">
        <v>-0.1316154</v>
      </c>
      <c r="E19" s="80">
        <v>0.001514443054063069</v>
      </c>
      <c r="F19" s="80">
        <v>-0.040405205</v>
      </c>
      <c r="G19" s="80">
        <v>0.0013564946207377103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0.5085079</v>
      </c>
      <c r="D20" s="90">
        <v>0.00013817229999999996</v>
      </c>
      <c r="E20" s="91">
        <v>0.0017862501706404096</v>
      </c>
      <c r="F20" s="91">
        <v>0.0074065755</v>
      </c>
      <c r="G20" s="91">
        <v>0.001551244496023051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1.0598015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0.5481559694294927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-2.0884336000000006</v>
      </c>
      <c r="I25" s="103" t="s">
        <v>65</v>
      </c>
      <c r="J25" s="104"/>
      <c r="K25" s="103"/>
      <c r="L25" s="106">
        <v>15.714747640711558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10.074531155528824</v>
      </c>
      <c r="I26" s="108" t="s">
        <v>67</v>
      </c>
      <c r="J26" s="109"/>
      <c r="K26" s="108"/>
      <c r="L26" s="111">
        <v>0.396259902789713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HCMQAP063_pos5ap2res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7.617246600000001E-05</v>
      </c>
      <c r="L2" s="54">
        <v>3.6867947198517193E-07</v>
      </c>
      <c r="M2" s="54">
        <v>0.00011918334000000001</v>
      </c>
      <c r="N2" s="55">
        <v>2.7472788427678255E-07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-3.1703894E-05</v>
      </c>
      <c r="L3" s="54">
        <v>6.333870052179198E-08</v>
      </c>
      <c r="M3" s="54">
        <v>1.4143200000000004E-05</v>
      </c>
      <c r="N3" s="55">
        <v>7.726989064290441E-08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-0.00225940019913776</v>
      </c>
      <c r="L4" s="54">
        <v>-1.5978714314344625E-05</v>
      </c>
      <c r="M4" s="54">
        <v>7.078602220765789E-08</v>
      </c>
      <c r="N4" s="55">
        <v>3.5359933</v>
      </c>
    </row>
    <row r="5" spans="1:14" ht="15" customHeight="1" thickBot="1">
      <c r="A5" t="s">
        <v>18</v>
      </c>
      <c r="B5" s="58">
        <v>37866.30746527778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2227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0.8487156800000001</v>
      </c>
      <c r="E8" s="77">
        <v>0.012228089424869151</v>
      </c>
      <c r="F8" s="77">
        <v>4.3432603</v>
      </c>
      <c r="G8" s="77">
        <v>0.020868458854373922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-0.45413315</v>
      </c>
      <c r="E9" s="80">
        <v>0.04348666455991992</v>
      </c>
      <c r="F9" s="80">
        <v>0.6553254000000001</v>
      </c>
      <c r="G9" s="80">
        <v>0.02315214644223819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-0.79779336</v>
      </c>
      <c r="E10" s="80">
        <v>0.011508266010971761</v>
      </c>
      <c r="F10" s="80">
        <v>-1.2616375000000002</v>
      </c>
      <c r="G10" s="80">
        <v>0.01110820282943219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3.74987</v>
      </c>
      <c r="E11" s="77">
        <v>0.012144775642307691</v>
      </c>
      <c r="F11" s="77">
        <v>0.8938300800000001</v>
      </c>
      <c r="G11" s="77">
        <v>0.015075094454815306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-0.28687335999999997</v>
      </c>
      <c r="E12" s="80">
        <v>0.01510892274311491</v>
      </c>
      <c r="F12" s="80">
        <v>0.36505055999999997</v>
      </c>
      <c r="G12" s="80">
        <v>0.0031687327060562847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19.766236</v>
      </c>
      <c r="D13" s="87">
        <v>-0.09197678699999999</v>
      </c>
      <c r="E13" s="80">
        <v>0.006578653040204225</v>
      </c>
      <c r="F13" s="84">
        <v>-0.46885053</v>
      </c>
      <c r="G13" s="80">
        <v>0.005170644515398734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0.41397508999999993</v>
      </c>
      <c r="E14" s="80">
        <v>0.004314534027616747</v>
      </c>
      <c r="F14" s="80">
        <v>0.25009988</v>
      </c>
      <c r="G14" s="80">
        <v>0.004699363783918283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-0.40047354</v>
      </c>
      <c r="E15" s="77">
        <v>0.0021800538232739607</v>
      </c>
      <c r="F15" s="77">
        <v>0.19733124</v>
      </c>
      <c r="G15" s="77">
        <v>0.001984541997138459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-0.14608026000000002</v>
      </c>
      <c r="E16" s="80">
        <v>0.0033262994408801852</v>
      </c>
      <c r="F16" s="80">
        <v>0.016595869000000003</v>
      </c>
      <c r="G16" s="80">
        <v>0.0031012859609336214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0.05900000035762787</v>
      </c>
      <c r="D17" s="87">
        <v>0.094383359</v>
      </c>
      <c r="E17" s="80">
        <v>0.0019408146871030844</v>
      </c>
      <c r="F17" s="84">
        <v>-0.20873499999999998</v>
      </c>
      <c r="G17" s="80">
        <v>0.0022891473351452766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44.25</v>
      </c>
      <c r="D18" s="87">
        <v>0.11458128100000001</v>
      </c>
      <c r="E18" s="80">
        <v>0.0007334748210011857</v>
      </c>
      <c r="F18" s="84">
        <v>0.17272481</v>
      </c>
      <c r="G18" s="80">
        <v>0.0026870689100568237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-0.11999999731779099</v>
      </c>
      <c r="D19" s="83">
        <v>-0.19317634</v>
      </c>
      <c r="E19" s="80">
        <v>0.0017819041033098628</v>
      </c>
      <c r="F19" s="80">
        <v>0.003095504</v>
      </c>
      <c r="G19" s="80">
        <v>0.0014981394118691032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0.5667898</v>
      </c>
      <c r="D20" s="90">
        <v>-0.002818769</v>
      </c>
      <c r="E20" s="91">
        <v>0.0005210611587855112</v>
      </c>
      <c r="F20" s="91">
        <v>0.00119850062</v>
      </c>
      <c r="G20" s="91">
        <v>0.0020153373710265527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0.9007327999999999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0.20259766360346193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-2.2594567</v>
      </c>
      <c r="I25" s="103" t="s">
        <v>65</v>
      </c>
      <c r="J25" s="104"/>
      <c r="K25" s="103"/>
      <c r="L25" s="106">
        <v>3.8549263584163067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4.425407138222872</v>
      </c>
      <c r="I26" s="108" t="s">
        <v>67</v>
      </c>
      <c r="J26" s="109"/>
      <c r="K26" s="108"/>
      <c r="L26" s="111">
        <v>0.4464512006032341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HCMQAP063_pos1ap2res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-1.9141363799999998E-05</v>
      </c>
      <c r="L2" s="54">
        <v>5.765212971289463E-07</v>
      </c>
      <c r="M2" s="54">
        <v>0.00022543354</v>
      </c>
      <c r="N2" s="55">
        <v>2.1193191928028015E-07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-2.9285384200000002E-05</v>
      </c>
      <c r="L3" s="54">
        <v>1.499577591388011E-07</v>
      </c>
      <c r="M3" s="54">
        <v>1.2867839999999998E-05</v>
      </c>
      <c r="N3" s="55">
        <v>1.0251217683759119E-07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-0.0037626616424622896</v>
      </c>
      <c r="L4" s="54">
        <v>-4.518989745495881E-05</v>
      </c>
      <c r="M4" s="54">
        <v>7.22495659478222E-08</v>
      </c>
      <c r="N4" s="55">
        <v>6.004755300000001</v>
      </c>
    </row>
    <row r="5" spans="1:14" ht="15" customHeight="1" thickBot="1">
      <c r="A5" t="s">
        <v>18</v>
      </c>
      <c r="B5" s="58">
        <v>37866.31196759259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2227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2.0155797</v>
      </c>
      <c r="E8" s="77">
        <v>0.010220125129365024</v>
      </c>
      <c r="F8" s="78">
        <v>6.747061499999999</v>
      </c>
      <c r="G8" s="77">
        <v>0.007308764465042977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0.28245453</v>
      </c>
      <c r="E9" s="80">
        <v>0.01724871994350852</v>
      </c>
      <c r="F9" s="80">
        <v>2.4763157</v>
      </c>
      <c r="G9" s="80">
        <v>0.029368419955114505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-0.11793812200000002</v>
      </c>
      <c r="E10" s="80">
        <v>0.005097883516966875</v>
      </c>
      <c r="F10" s="80">
        <v>-0.80216255</v>
      </c>
      <c r="G10" s="80">
        <v>0.010393731922798055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4.2301173</v>
      </c>
      <c r="E11" s="77">
        <v>0.005882398971805214</v>
      </c>
      <c r="F11" s="77">
        <v>0.17786549999999998</v>
      </c>
      <c r="G11" s="77">
        <v>0.007774134307625394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-0.36203423999999995</v>
      </c>
      <c r="E12" s="80">
        <v>0.005466872654396258</v>
      </c>
      <c r="F12" s="80">
        <v>0.135195921</v>
      </c>
      <c r="G12" s="80">
        <v>0.002561903982238707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19.9646</v>
      </c>
      <c r="D13" s="87">
        <v>-0.039360440000000003</v>
      </c>
      <c r="E13" s="80">
        <v>0.0013101973787753504</v>
      </c>
      <c r="F13" s="80">
        <v>-0.11598497999999999</v>
      </c>
      <c r="G13" s="80">
        <v>0.0013412906271958337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0.13951922</v>
      </c>
      <c r="E14" s="80">
        <v>0.0050763972346136756</v>
      </c>
      <c r="F14" s="80">
        <v>0.17049</v>
      </c>
      <c r="G14" s="80">
        <v>0.002279487377239574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-0.16865380000000002</v>
      </c>
      <c r="E15" s="77">
        <v>0.0030501422307823416</v>
      </c>
      <c r="F15" s="77">
        <v>0.13977909</v>
      </c>
      <c r="G15" s="77">
        <v>0.0005648741686477354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-0.029677274000000003</v>
      </c>
      <c r="E16" s="80">
        <v>0.001923446825200495</v>
      </c>
      <c r="F16" s="80">
        <v>-0.087172298</v>
      </c>
      <c r="G16" s="80">
        <v>0.003296179712258874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-0.18000000715255737</v>
      </c>
      <c r="D17" s="83">
        <v>0.17475954</v>
      </c>
      <c r="E17" s="80">
        <v>0.0015007860211874375</v>
      </c>
      <c r="F17" s="80">
        <v>-0.0011152690999999997</v>
      </c>
      <c r="G17" s="80">
        <v>0.0025182660641570897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85.4489974975586</v>
      </c>
      <c r="D18" s="87">
        <v>-0.00373280165</v>
      </c>
      <c r="E18" s="80">
        <v>0.0010571740446915004</v>
      </c>
      <c r="F18" s="84">
        <v>0.18579364000000004</v>
      </c>
      <c r="G18" s="80">
        <v>0.0006243985220899615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-0.3630000054836273</v>
      </c>
      <c r="D19" s="83">
        <v>-0.18243181000000003</v>
      </c>
      <c r="E19" s="80">
        <v>0.0005501318690985222</v>
      </c>
      <c r="F19" s="80">
        <v>0.00264607112</v>
      </c>
      <c r="G19" s="80">
        <v>0.0014078996687287575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-0.09865529999999999</v>
      </c>
      <c r="D20" s="90">
        <v>0.0009888302999999999</v>
      </c>
      <c r="E20" s="91">
        <v>0.0010813291016316263</v>
      </c>
      <c r="F20" s="91">
        <v>-0.00152315255</v>
      </c>
      <c r="G20" s="91">
        <v>0.001136115707316429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1.0173469999999998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0.3440474263032414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-3.7629330000000003</v>
      </c>
      <c r="I25" s="103" t="s">
        <v>65</v>
      </c>
      <c r="J25" s="104"/>
      <c r="K25" s="103"/>
      <c r="L25" s="106">
        <v>4.23385504095848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7.04169016727052</v>
      </c>
      <c r="I26" s="108" t="s">
        <v>67</v>
      </c>
      <c r="J26" s="109"/>
      <c r="K26" s="108"/>
      <c r="L26" s="111">
        <v>0.21904862075728326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HCMQAP063_pos2ap2res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2.35743127E-05</v>
      </c>
      <c r="L2" s="54">
        <v>2.135294542698445E-07</v>
      </c>
      <c r="M2" s="54">
        <v>0.00017283602999999999</v>
      </c>
      <c r="N2" s="55">
        <v>2.95029850360032E-07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-2.79031873E-05</v>
      </c>
      <c r="L3" s="54">
        <v>1.8039619926443845E-07</v>
      </c>
      <c r="M3" s="54">
        <v>1.1407189999999999E-05</v>
      </c>
      <c r="N3" s="55">
        <v>2.1537775511878326E-07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-0.0037598450266486077</v>
      </c>
      <c r="L4" s="54">
        <v>-5.429246499033711E-05</v>
      </c>
      <c r="M4" s="54">
        <v>9.574760436750482E-08</v>
      </c>
      <c r="N4" s="55">
        <v>7.2195385000000005</v>
      </c>
    </row>
    <row r="5" spans="1:14" ht="15" customHeight="1" thickBot="1">
      <c r="A5" t="s">
        <v>18</v>
      </c>
      <c r="B5" s="58">
        <v>37866.31648148148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2227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-0.09158774</v>
      </c>
      <c r="E8" s="77">
        <v>0.012955631755636134</v>
      </c>
      <c r="F8" s="78">
        <v>5.4076184</v>
      </c>
      <c r="G8" s="77">
        <v>0.0103157430240681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-0.010000449</v>
      </c>
      <c r="E9" s="80">
        <v>0.0386819173529107</v>
      </c>
      <c r="F9" s="84">
        <v>3.2291271999999998</v>
      </c>
      <c r="G9" s="80">
        <v>0.021299517887986983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0.2012795198</v>
      </c>
      <c r="E10" s="80">
        <v>0.004416504879127838</v>
      </c>
      <c r="F10" s="80">
        <v>-1.444104</v>
      </c>
      <c r="G10" s="80">
        <v>0.004311070771812298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4.904369000000001</v>
      </c>
      <c r="E11" s="77">
        <v>0.005907325578859656</v>
      </c>
      <c r="F11" s="77">
        <v>0.35056005</v>
      </c>
      <c r="G11" s="77">
        <v>0.006356432615233154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0.074559803</v>
      </c>
      <c r="E12" s="80">
        <v>0.003837763015402074</v>
      </c>
      <c r="F12" s="80">
        <v>0.31659208</v>
      </c>
      <c r="G12" s="80">
        <v>0.005280623329078791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20.187379</v>
      </c>
      <c r="D13" s="87">
        <v>-0.11590903999999999</v>
      </c>
      <c r="E13" s="80">
        <v>0.0024718658691424535</v>
      </c>
      <c r="F13" s="80">
        <v>0.050110129999999996</v>
      </c>
      <c r="G13" s="80">
        <v>0.003281453740534811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0.071803879</v>
      </c>
      <c r="E14" s="80">
        <v>0.0013378594407160165</v>
      </c>
      <c r="F14" s="80">
        <v>0.05801884</v>
      </c>
      <c r="G14" s="80">
        <v>0.0023583881805567587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-0.07685531999999999</v>
      </c>
      <c r="E15" s="77">
        <v>0.0020105244487694366</v>
      </c>
      <c r="F15" s="77">
        <v>0.035394832</v>
      </c>
      <c r="G15" s="77">
        <v>0.003401681740655079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-0.038970952</v>
      </c>
      <c r="E16" s="80">
        <v>0.0012657032822371527</v>
      </c>
      <c r="F16" s="80">
        <v>-0.031635316999999996</v>
      </c>
      <c r="G16" s="80">
        <v>0.0009321462360736498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0.4230000078678131</v>
      </c>
      <c r="D17" s="87">
        <v>0.12718822000000002</v>
      </c>
      <c r="E17" s="80">
        <v>0.0011666777895362427</v>
      </c>
      <c r="F17" s="80">
        <v>-0.046396167</v>
      </c>
      <c r="G17" s="80">
        <v>0.0015163468936513118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26.957000732421875</v>
      </c>
      <c r="D18" s="87">
        <v>0.019384188</v>
      </c>
      <c r="E18" s="80">
        <v>0.001795694378622383</v>
      </c>
      <c r="F18" s="84">
        <v>0.15845451</v>
      </c>
      <c r="G18" s="80">
        <v>0.0016124449244551238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-0.04899999871850014</v>
      </c>
      <c r="D19" s="83">
        <v>-0.19097784999999998</v>
      </c>
      <c r="E19" s="80">
        <v>0.001086477605384705</v>
      </c>
      <c r="F19" s="80">
        <v>-8.476968999999993E-05</v>
      </c>
      <c r="G19" s="80">
        <v>0.0014341412633364925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0.095298</v>
      </c>
      <c r="D20" s="90">
        <v>-0.0023993391499999997</v>
      </c>
      <c r="E20" s="91">
        <v>0.0006954589152145805</v>
      </c>
      <c r="F20" s="91">
        <v>-0.0031342246000000003</v>
      </c>
      <c r="G20" s="91">
        <v>0.0005087005790618268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0.7828405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0.41364943547694005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-3.7602369999999996</v>
      </c>
      <c r="I25" s="103" t="s">
        <v>65</v>
      </c>
      <c r="J25" s="104"/>
      <c r="K25" s="103"/>
      <c r="L25" s="106">
        <v>4.916881901857824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5.408393945908236</v>
      </c>
      <c r="I26" s="108" t="s">
        <v>67</v>
      </c>
      <c r="J26" s="109"/>
      <c r="K26" s="108"/>
      <c r="L26" s="111">
        <v>0.0846140316059377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HCMQAP063_pos3ap2res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2.9554801910000004E-05</v>
      </c>
      <c r="L2" s="54">
        <v>1.1624897492777542E-06</v>
      </c>
      <c r="M2" s="54">
        <v>0.00016964859</v>
      </c>
      <c r="N2" s="55">
        <v>4.6268459062457916E-07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-2.8401472089999998E-05</v>
      </c>
      <c r="L3" s="54">
        <v>2.0139987131904462E-07</v>
      </c>
      <c r="M3" s="54">
        <v>1.0323589999999995E-05</v>
      </c>
      <c r="N3" s="55">
        <v>1.86788705226027E-07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-0.0037606363766447396</v>
      </c>
      <c r="L4" s="54">
        <v>-5.244126867577592E-05</v>
      </c>
      <c r="M4" s="54">
        <v>4.580171135110633E-08</v>
      </c>
      <c r="N4" s="55">
        <v>6.971940999999999</v>
      </c>
    </row>
    <row r="5" spans="1:14" ht="15" customHeight="1" thickBot="1">
      <c r="A5" t="s">
        <v>18</v>
      </c>
      <c r="B5" s="58">
        <v>37866.32105324074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2227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0.70366438</v>
      </c>
      <c r="E8" s="77">
        <v>0.018214502311033866</v>
      </c>
      <c r="F8" s="77">
        <v>3.5109849000000004</v>
      </c>
      <c r="G8" s="77">
        <v>0.020854627360315053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-0.05452990299999999</v>
      </c>
      <c r="E9" s="80">
        <v>0.018872812028931894</v>
      </c>
      <c r="F9" s="84">
        <v>3.4581405</v>
      </c>
      <c r="G9" s="80">
        <v>0.027477848785918118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0.159429814</v>
      </c>
      <c r="E10" s="80">
        <v>0.010260389016225205</v>
      </c>
      <c r="F10" s="80">
        <v>-1.9283524</v>
      </c>
      <c r="G10" s="80">
        <v>0.008284652747094577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4.7830736</v>
      </c>
      <c r="E11" s="77">
        <v>0.00695892029259058</v>
      </c>
      <c r="F11" s="77">
        <v>0.42732586</v>
      </c>
      <c r="G11" s="77">
        <v>0.004947741813739684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0.001602871</v>
      </c>
      <c r="E12" s="80">
        <v>0.0036640629475807322</v>
      </c>
      <c r="F12" s="80">
        <v>-0.07585915400000001</v>
      </c>
      <c r="G12" s="80">
        <v>0.0021542148478256836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20.410157</v>
      </c>
      <c r="D13" s="87">
        <v>0.106901607</v>
      </c>
      <c r="E13" s="80">
        <v>0.002292870109323445</v>
      </c>
      <c r="F13" s="80">
        <v>0.044205191000000005</v>
      </c>
      <c r="G13" s="80">
        <v>0.004565140058464085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0.10081554000000001</v>
      </c>
      <c r="E14" s="80">
        <v>0.001945464037413657</v>
      </c>
      <c r="F14" s="80">
        <v>0.11350921</v>
      </c>
      <c r="G14" s="80">
        <v>0.0022911819097137403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-0.06457955100000001</v>
      </c>
      <c r="E15" s="77">
        <v>0.0011309528492088436</v>
      </c>
      <c r="F15" s="77">
        <v>0.07690615799999999</v>
      </c>
      <c r="G15" s="77">
        <v>0.001507212489503931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-0.044686213</v>
      </c>
      <c r="E16" s="80">
        <v>0.0018985841231680752</v>
      </c>
      <c r="F16" s="80">
        <v>0.00299013973</v>
      </c>
      <c r="G16" s="80">
        <v>0.0010388918733022087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-0.09000000357627869</v>
      </c>
      <c r="D17" s="87">
        <v>0.10494078600000001</v>
      </c>
      <c r="E17" s="80">
        <v>0.0020265929483005945</v>
      </c>
      <c r="F17" s="80">
        <v>-0.049231011000000005</v>
      </c>
      <c r="G17" s="80">
        <v>0.0019023676982785139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157.6739959716797</v>
      </c>
      <c r="D18" s="87">
        <v>0.020590913</v>
      </c>
      <c r="E18" s="80">
        <v>0.0011864003441739333</v>
      </c>
      <c r="F18" s="116">
        <v>0.15060217</v>
      </c>
      <c r="G18" s="80">
        <v>0.001455286424934482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-0.3610000014305115</v>
      </c>
      <c r="D19" s="83">
        <v>-0.18787311999999998</v>
      </c>
      <c r="E19" s="80">
        <v>0.001286423132410744</v>
      </c>
      <c r="F19" s="80">
        <v>0.0024822559100000003</v>
      </c>
      <c r="G19" s="80">
        <v>0.0009653468057396696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0.1229003</v>
      </c>
      <c r="D20" s="90">
        <v>-0.0014570819</v>
      </c>
      <c r="E20" s="91">
        <v>0.0008732331078269652</v>
      </c>
      <c r="F20" s="91">
        <v>0.00282302662</v>
      </c>
      <c r="G20" s="91">
        <v>0.0014492828459154016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0.7686095999999999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0.39946313172629144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-3.7610020000000004</v>
      </c>
      <c r="I25" s="103" t="s">
        <v>65</v>
      </c>
      <c r="J25" s="104"/>
      <c r="K25" s="103"/>
      <c r="L25" s="106">
        <v>4.8021245770639585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3.580804173325986</v>
      </c>
      <c r="I26" s="108" t="s">
        <v>67</v>
      </c>
      <c r="J26" s="109"/>
      <c r="K26" s="108"/>
      <c r="L26" s="111">
        <v>0.10042447682553574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HCMQAP063_pos4ap2res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29" sqref="G29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2" t="s">
        <v>120</v>
      </c>
      <c r="B1" s="134" t="s">
        <v>72</v>
      </c>
      <c r="C1" s="124" t="s">
        <v>75</v>
      </c>
      <c r="D1" s="124" t="s">
        <v>78</v>
      </c>
      <c r="E1" s="124" t="s">
        <v>81</v>
      </c>
      <c r="F1" s="131" t="s">
        <v>68</v>
      </c>
      <c r="G1" s="166" t="s">
        <v>121</v>
      </c>
    </row>
    <row r="2" spans="1:7" ht="13.5" thickBot="1">
      <c r="A2" s="143" t="s">
        <v>90</v>
      </c>
      <c r="B2" s="135">
        <v>-2.2594567</v>
      </c>
      <c r="C2" s="126">
        <v>-3.7629330000000003</v>
      </c>
      <c r="D2" s="126">
        <v>-3.7602369999999996</v>
      </c>
      <c r="E2" s="126">
        <v>-3.7610020000000004</v>
      </c>
      <c r="F2" s="132">
        <v>-2.0884336000000006</v>
      </c>
      <c r="G2" s="167">
        <v>3.1165291131958996</v>
      </c>
    </row>
    <row r="3" spans="1:7" ht="14.25" thickBot="1" thickTop="1">
      <c r="A3" s="151" t="s">
        <v>89</v>
      </c>
      <c r="B3" s="152" t="s">
        <v>84</v>
      </c>
      <c r="C3" s="153" t="s">
        <v>85</v>
      </c>
      <c r="D3" s="153" t="s">
        <v>86</v>
      </c>
      <c r="E3" s="153" t="s">
        <v>87</v>
      </c>
      <c r="F3" s="154" t="s">
        <v>88</v>
      </c>
      <c r="G3" s="161" t="s">
        <v>122</v>
      </c>
    </row>
    <row r="4" spans="1:7" ht="12.75">
      <c r="A4" s="148" t="s">
        <v>91</v>
      </c>
      <c r="B4" s="149">
        <v>0.8487156800000001</v>
      </c>
      <c r="C4" s="150">
        <v>2.0155797</v>
      </c>
      <c r="D4" s="150">
        <v>-0.09158774</v>
      </c>
      <c r="E4" s="150">
        <v>0.70366438</v>
      </c>
      <c r="F4" s="155">
        <v>-0.1266457214</v>
      </c>
      <c r="G4" s="162">
        <v>0.7382089341326087</v>
      </c>
    </row>
    <row r="5" spans="1:7" ht="12.75">
      <c r="A5" s="143" t="s">
        <v>93</v>
      </c>
      <c r="B5" s="137">
        <v>-0.45413315</v>
      </c>
      <c r="C5" s="120">
        <v>0.28245453</v>
      </c>
      <c r="D5" s="120">
        <v>-0.010000449</v>
      </c>
      <c r="E5" s="120">
        <v>-0.05452990299999999</v>
      </c>
      <c r="F5" s="156">
        <v>-3.5574022</v>
      </c>
      <c r="G5" s="163">
        <v>-0.48844010379271935</v>
      </c>
    </row>
    <row r="6" spans="1:7" ht="12.75">
      <c r="A6" s="143" t="s">
        <v>95</v>
      </c>
      <c r="B6" s="137">
        <v>-0.79779336</v>
      </c>
      <c r="C6" s="120">
        <v>-0.11793812200000002</v>
      </c>
      <c r="D6" s="120">
        <v>0.2012795198</v>
      </c>
      <c r="E6" s="120">
        <v>0.159429814</v>
      </c>
      <c r="F6" s="156">
        <v>-3.9481317000000002</v>
      </c>
      <c r="G6" s="163">
        <v>-0.5843956466445659</v>
      </c>
    </row>
    <row r="7" spans="1:7" ht="12.75">
      <c r="A7" s="143" t="s">
        <v>97</v>
      </c>
      <c r="B7" s="136">
        <v>3.74987</v>
      </c>
      <c r="C7" s="118">
        <v>4.2301173</v>
      </c>
      <c r="D7" s="118">
        <v>4.904369000000001</v>
      </c>
      <c r="E7" s="118">
        <v>4.7830736</v>
      </c>
      <c r="F7" s="157">
        <v>15.613439</v>
      </c>
      <c r="G7" s="163">
        <v>5.976734537964354</v>
      </c>
    </row>
    <row r="8" spans="1:7" ht="12.75">
      <c r="A8" s="143" t="s">
        <v>99</v>
      </c>
      <c r="B8" s="137">
        <v>-0.28687335999999997</v>
      </c>
      <c r="C8" s="120">
        <v>-0.36203423999999995</v>
      </c>
      <c r="D8" s="120">
        <v>0.074559803</v>
      </c>
      <c r="E8" s="120">
        <v>0.001602871</v>
      </c>
      <c r="F8" s="158">
        <v>-0.41204587000000004</v>
      </c>
      <c r="G8" s="163">
        <v>-0.16534146187407475</v>
      </c>
    </row>
    <row r="9" spans="1:7" ht="12.75">
      <c r="A9" s="143" t="s">
        <v>101</v>
      </c>
      <c r="B9" s="137">
        <v>-0.09197678699999999</v>
      </c>
      <c r="C9" s="120">
        <v>-0.039360440000000003</v>
      </c>
      <c r="D9" s="120">
        <v>-0.11590903999999999</v>
      </c>
      <c r="E9" s="120">
        <v>0.106901607</v>
      </c>
      <c r="F9" s="158">
        <v>0.14109506</v>
      </c>
      <c r="G9" s="163">
        <v>-0.006080381679159035</v>
      </c>
    </row>
    <row r="10" spans="1:7" ht="12.75">
      <c r="A10" s="143" t="s">
        <v>103</v>
      </c>
      <c r="B10" s="138">
        <v>0.41397508999999993</v>
      </c>
      <c r="C10" s="120">
        <v>0.13951922</v>
      </c>
      <c r="D10" s="120">
        <v>0.071803879</v>
      </c>
      <c r="E10" s="120">
        <v>0.10081554000000001</v>
      </c>
      <c r="F10" s="158">
        <v>0.36647893</v>
      </c>
      <c r="G10" s="163">
        <v>0.18391010564487795</v>
      </c>
    </row>
    <row r="11" spans="1:7" ht="12.75">
      <c r="A11" s="143" t="s">
        <v>105</v>
      </c>
      <c r="B11" s="136">
        <v>-0.40047354</v>
      </c>
      <c r="C11" s="118">
        <v>-0.16865380000000002</v>
      </c>
      <c r="D11" s="118">
        <v>-0.07685531999999999</v>
      </c>
      <c r="E11" s="118">
        <v>-0.06457955100000001</v>
      </c>
      <c r="F11" s="159">
        <v>-0.32522302</v>
      </c>
      <c r="G11" s="163">
        <v>-0.17595696849055753</v>
      </c>
    </row>
    <row r="12" spans="1:7" ht="12.75">
      <c r="A12" s="143" t="s">
        <v>107</v>
      </c>
      <c r="B12" s="137">
        <v>-0.14608026000000002</v>
      </c>
      <c r="C12" s="120">
        <v>-0.029677274000000003</v>
      </c>
      <c r="D12" s="120">
        <v>-0.038970952</v>
      </c>
      <c r="E12" s="120">
        <v>-0.044686213</v>
      </c>
      <c r="F12" s="158">
        <v>-0.07772476000000002</v>
      </c>
      <c r="G12" s="163">
        <v>-0.05876790603095089</v>
      </c>
    </row>
    <row r="13" spans="1:7" ht="12.75">
      <c r="A13" s="143" t="s">
        <v>109</v>
      </c>
      <c r="B13" s="137">
        <v>0.094383359</v>
      </c>
      <c r="C13" s="121">
        <v>0.17475954</v>
      </c>
      <c r="D13" s="120">
        <v>0.12718822000000002</v>
      </c>
      <c r="E13" s="120">
        <v>0.10494078600000001</v>
      </c>
      <c r="F13" s="158">
        <v>0.114996257</v>
      </c>
      <c r="G13" s="164">
        <v>0.12691645662265702</v>
      </c>
    </row>
    <row r="14" spans="1:7" ht="12.75">
      <c r="A14" s="143" t="s">
        <v>111</v>
      </c>
      <c r="B14" s="137">
        <v>0.11458128100000001</v>
      </c>
      <c r="C14" s="120">
        <v>-0.00373280165</v>
      </c>
      <c r="D14" s="120">
        <v>0.019384188</v>
      </c>
      <c r="E14" s="120">
        <v>0.020590913</v>
      </c>
      <c r="F14" s="158">
        <v>0.015144211099999999</v>
      </c>
      <c r="G14" s="163">
        <v>0.02730314385664316</v>
      </c>
    </row>
    <row r="15" spans="1:7" ht="12.75">
      <c r="A15" s="143" t="s">
        <v>113</v>
      </c>
      <c r="B15" s="138">
        <v>-0.19317634</v>
      </c>
      <c r="C15" s="121">
        <v>-0.18243181000000003</v>
      </c>
      <c r="D15" s="121">
        <v>-0.19097784999999998</v>
      </c>
      <c r="E15" s="121">
        <v>-0.18787311999999998</v>
      </c>
      <c r="F15" s="158">
        <v>-0.1316154</v>
      </c>
      <c r="G15" s="164">
        <v>-0.18056065675015495</v>
      </c>
    </row>
    <row r="16" spans="1:7" ht="12.75">
      <c r="A16" s="143" t="s">
        <v>115</v>
      </c>
      <c r="B16" s="137">
        <v>-0.002818769</v>
      </c>
      <c r="C16" s="120">
        <v>0.0009888302999999999</v>
      </c>
      <c r="D16" s="120">
        <v>-0.0023993391499999997</v>
      </c>
      <c r="E16" s="120">
        <v>-0.0014570819</v>
      </c>
      <c r="F16" s="158">
        <v>0.00013817229999999996</v>
      </c>
      <c r="G16" s="163">
        <v>-0.0010786543787677629</v>
      </c>
    </row>
    <row r="17" spans="1:7" ht="12.75">
      <c r="A17" s="143" t="s">
        <v>92</v>
      </c>
      <c r="B17" s="136">
        <v>4.3432603</v>
      </c>
      <c r="C17" s="119">
        <v>6.747061499999999</v>
      </c>
      <c r="D17" s="119">
        <v>5.4076184</v>
      </c>
      <c r="E17" s="118">
        <v>3.5109849000000004</v>
      </c>
      <c r="F17" s="157">
        <v>10.0737351</v>
      </c>
      <c r="G17" s="164">
        <v>5.743274439024495</v>
      </c>
    </row>
    <row r="18" spans="1:7" ht="12.75">
      <c r="A18" s="143" t="s">
        <v>94</v>
      </c>
      <c r="B18" s="137">
        <v>0.6553254000000001</v>
      </c>
      <c r="C18" s="120">
        <v>2.4763157</v>
      </c>
      <c r="D18" s="121">
        <v>3.2291271999999998</v>
      </c>
      <c r="E18" s="121">
        <v>3.4581405</v>
      </c>
      <c r="F18" s="156">
        <v>2.7423822</v>
      </c>
      <c r="G18" s="164">
        <v>2.6659649043304796</v>
      </c>
    </row>
    <row r="19" spans="1:7" ht="12.75">
      <c r="A19" s="143" t="s">
        <v>96</v>
      </c>
      <c r="B19" s="137">
        <v>-1.2616375000000002</v>
      </c>
      <c r="C19" s="120">
        <v>-0.80216255</v>
      </c>
      <c r="D19" s="120">
        <v>-1.444104</v>
      </c>
      <c r="E19" s="120">
        <v>-1.9283524</v>
      </c>
      <c r="F19" s="156">
        <v>-11.05876</v>
      </c>
      <c r="G19" s="164">
        <v>-2.66422273132792</v>
      </c>
    </row>
    <row r="20" spans="1:7" ht="12.75">
      <c r="A20" s="143" t="s">
        <v>98</v>
      </c>
      <c r="B20" s="136">
        <v>0.8938300800000001</v>
      </c>
      <c r="C20" s="118">
        <v>0.17786549999999998</v>
      </c>
      <c r="D20" s="118">
        <v>0.35056005</v>
      </c>
      <c r="E20" s="118">
        <v>0.42732586</v>
      </c>
      <c r="F20" s="159">
        <v>1.7815207000000002</v>
      </c>
      <c r="G20" s="163">
        <v>0.5971583350360705</v>
      </c>
    </row>
    <row r="21" spans="1:7" ht="12.75">
      <c r="A21" s="143" t="s">
        <v>100</v>
      </c>
      <c r="B21" s="137">
        <v>0.36505055999999997</v>
      </c>
      <c r="C21" s="120">
        <v>0.135195921</v>
      </c>
      <c r="D21" s="120">
        <v>0.31659208</v>
      </c>
      <c r="E21" s="120">
        <v>-0.07585915400000001</v>
      </c>
      <c r="F21" s="156">
        <v>0.7483684</v>
      </c>
      <c r="G21" s="163">
        <v>0.24319386580079946</v>
      </c>
    </row>
    <row r="22" spans="1:7" ht="12.75">
      <c r="A22" s="143" t="s">
        <v>102</v>
      </c>
      <c r="B22" s="138">
        <v>-0.46885053</v>
      </c>
      <c r="C22" s="120">
        <v>-0.11598497999999999</v>
      </c>
      <c r="D22" s="120">
        <v>0.050110129999999996</v>
      </c>
      <c r="E22" s="120">
        <v>0.044205191000000005</v>
      </c>
      <c r="F22" s="158">
        <v>-0.2856048</v>
      </c>
      <c r="G22" s="163">
        <v>-0.1111546276291695</v>
      </c>
    </row>
    <row r="23" spans="1:7" ht="12.75">
      <c r="A23" s="143" t="s">
        <v>104</v>
      </c>
      <c r="B23" s="137">
        <v>0.25009988</v>
      </c>
      <c r="C23" s="120">
        <v>0.17049</v>
      </c>
      <c r="D23" s="120">
        <v>0.05801884</v>
      </c>
      <c r="E23" s="120">
        <v>0.11350921</v>
      </c>
      <c r="F23" s="158">
        <v>0.34934162</v>
      </c>
      <c r="G23" s="163">
        <v>0.165127414345395</v>
      </c>
    </row>
    <row r="24" spans="1:7" ht="12.75">
      <c r="A24" s="143" t="s">
        <v>106</v>
      </c>
      <c r="B24" s="136">
        <v>0.19733124</v>
      </c>
      <c r="C24" s="118">
        <v>0.13977909</v>
      </c>
      <c r="D24" s="118">
        <v>0.035394832</v>
      </c>
      <c r="E24" s="118">
        <v>0.07690615799999999</v>
      </c>
      <c r="F24" s="159">
        <v>0.22638882</v>
      </c>
      <c r="G24" s="163">
        <v>0.119432477703606</v>
      </c>
    </row>
    <row r="25" spans="1:7" ht="12.75">
      <c r="A25" s="143" t="s">
        <v>108</v>
      </c>
      <c r="B25" s="137">
        <v>0.016595869000000003</v>
      </c>
      <c r="C25" s="120">
        <v>-0.087172298</v>
      </c>
      <c r="D25" s="120">
        <v>-0.031635316999999996</v>
      </c>
      <c r="E25" s="120">
        <v>0.00299013973</v>
      </c>
      <c r="F25" s="158">
        <v>0.031310634000000004</v>
      </c>
      <c r="G25" s="163">
        <v>-0.021292523720819537</v>
      </c>
    </row>
    <row r="26" spans="1:7" ht="12.75">
      <c r="A26" s="143" t="s">
        <v>110</v>
      </c>
      <c r="B26" s="138">
        <v>-0.20873499999999998</v>
      </c>
      <c r="C26" s="120">
        <v>-0.0011152690999999997</v>
      </c>
      <c r="D26" s="120">
        <v>-0.046396167</v>
      </c>
      <c r="E26" s="120">
        <v>-0.049231011000000005</v>
      </c>
      <c r="F26" s="158">
        <v>-0.08082060099999999</v>
      </c>
      <c r="G26" s="163">
        <v>-0.06424176997554346</v>
      </c>
    </row>
    <row r="27" spans="1:7" ht="12.75">
      <c r="A27" s="143" t="s">
        <v>112</v>
      </c>
      <c r="B27" s="138">
        <v>0.17272481</v>
      </c>
      <c r="C27" s="121">
        <v>0.18579364000000004</v>
      </c>
      <c r="D27" s="121">
        <v>0.15845451</v>
      </c>
      <c r="E27" s="122">
        <v>0.15060217</v>
      </c>
      <c r="F27" s="158">
        <v>0.14701002999999999</v>
      </c>
      <c r="G27" s="164">
        <v>0.16367997128818154</v>
      </c>
    </row>
    <row r="28" spans="1:7" ht="12.75">
      <c r="A28" s="143" t="s">
        <v>114</v>
      </c>
      <c r="B28" s="137">
        <v>0.003095504</v>
      </c>
      <c r="C28" s="120">
        <v>0.00264607112</v>
      </c>
      <c r="D28" s="120">
        <v>-8.476968999999993E-05</v>
      </c>
      <c r="E28" s="120">
        <v>0.0024822559100000003</v>
      </c>
      <c r="F28" s="158">
        <v>-0.040405205</v>
      </c>
      <c r="G28" s="163">
        <v>-0.003736898286876132</v>
      </c>
    </row>
    <row r="29" spans="1:7" ht="13.5" thickBot="1">
      <c r="A29" s="144" t="s">
        <v>116</v>
      </c>
      <c r="B29" s="139">
        <v>0.00119850062</v>
      </c>
      <c r="C29" s="123">
        <v>-0.00152315255</v>
      </c>
      <c r="D29" s="123">
        <v>-0.0031342246000000003</v>
      </c>
      <c r="E29" s="123">
        <v>0.00282302662</v>
      </c>
      <c r="F29" s="160">
        <v>0.0074065755</v>
      </c>
      <c r="G29" s="165">
        <v>0.0007213739068301849</v>
      </c>
    </row>
    <row r="30" spans="1:7" ht="13.5" thickTop="1">
      <c r="A30" s="145" t="s">
        <v>117</v>
      </c>
      <c r="B30" s="140">
        <v>0.20259766360346193</v>
      </c>
      <c r="C30" s="129">
        <v>0.3440474263032414</v>
      </c>
      <c r="D30" s="129">
        <v>0.41364943547694005</v>
      </c>
      <c r="E30" s="129">
        <v>0.39946313172629144</v>
      </c>
      <c r="F30" s="125">
        <v>0.5481559694294927</v>
      </c>
      <c r="G30" s="166" t="s">
        <v>128</v>
      </c>
    </row>
    <row r="31" spans="1:7" ht="13.5" thickBot="1">
      <c r="A31" s="146" t="s">
        <v>118</v>
      </c>
      <c r="B31" s="135">
        <v>19.766236</v>
      </c>
      <c r="C31" s="126">
        <v>19.9646</v>
      </c>
      <c r="D31" s="126">
        <v>20.187379</v>
      </c>
      <c r="E31" s="126">
        <v>20.410157</v>
      </c>
      <c r="F31" s="127">
        <v>20.5719</v>
      </c>
      <c r="G31" s="168">
        <v>-210.11</v>
      </c>
    </row>
    <row r="32" spans="1:7" ht="15.75" thickBot="1" thickTop="1">
      <c r="A32" s="147" t="s">
        <v>119</v>
      </c>
      <c r="B32" s="141">
        <v>-0.030499998480081558</v>
      </c>
      <c r="C32" s="130">
        <v>-0.27150000631809235</v>
      </c>
      <c r="D32" s="130">
        <v>0.1870000045746565</v>
      </c>
      <c r="E32" s="130">
        <v>-0.22550000250339508</v>
      </c>
      <c r="F32" s="128">
        <v>0.16649999469518661</v>
      </c>
      <c r="G32" s="133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129</v>
      </c>
      <c r="B1" s="169" t="s">
        <v>130</v>
      </c>
      <c r="C1" s="169" t="s">
        <v>131</v>
      </c>
      <c r="D1" s="169" t="s">
        <v>132</v>
      </c>
      <c r="E1" s="169" t="s">
        <v>133</v>
      </c>
    </row>
    <row r="3" spans="1:7" ht="12.75">
      <c r="A3" s="169" t="s">
        <v>134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135</v>
      </c>
    </row>
    <row r="4" spans="1:7" ht="12.75">
      <c r="A4" s="169" t="s">
        <v>136</v>
      </c>
      <c r="B4" s="169">
        <v>0.002258</v>
      </c>
      <c r="C4" s="169">
        <v>0.003761</v>
      </c>
      <c r="D4" s="169">
        <v>0.003758</v>
      </c>
      <c r="E4" s="169">
        <v>0.003759</v>
      </c>
      <c r="F4" s="169">
        <v>0.002087</v>
      </c>
      <c r="G4" s="169">
        <v>0.011716</v>
      </c>
    </row>
    <row r="5" spans="1:7" ht="12.75">
      <c r="A5" s="169" t="s">
        <v>137</v>
      </c>
      <c r="B5" s="169">
        <v>2.999364</v>
      </c>
      <c r="C5" s="169">
        <v>0.613938</v>
      </c>
      <c r="D5" s="169">
        <v>-0.44776</v>
      </c>
      <c r="E5" s="169">
        <v>-0.447602</v>
      </c>
      <c r="F5" s="169">
        <v>-2.856182</v>
      </c>
      <c r="G5" s="169">
        <v>-6.564122</v>
      </c>
    </row>
    <row r="6" spans="1:7" ht="12.75">
      <c r="A6" s="169" t="s">
        <v>138</v>
      </c>
      <c r="B6" s="170">
        <v>-439.105</v>
      </c>
      <c r="C6" s="170">
        <v>-53.07695</v>
      </c>
      <c r="D6" s="170">
        <v>-168.6023</v>
      </c>
      <c r="E6" s="170">
        <v>-184.6631</v>
      </c>
      <c r="F6" s="170">
        <v>-418.3497</v>
      </c>
      <c r="G6" s="170">
        <v>1045.56</v>
      </c>
    </row>
    <row r="7" spans="1:7" ht="12.75">
      <c r="A7" s="169" t="s">
        <v>139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140</v>
      </c>
      <c r="B8" s="170">
        <v>0.769233</v>
      </c>
      <c r="C8" s="170">
        <v>1.929005</v>
      </c>
      <c r="D8" s="170">
        <v>-0.02609277</v>
      </c>
      <c r="E8" s="170">
        <v>0.7811506</v>
      </c>
      <c r="F8" s="170">
        <v>-0.3030672</v>
      </c>
      <c r="G8" s="170">
        <v>5.713292</v>
      </c>
    </row>
    <row r="9" spans="1:7" ht="12.75">
      <c r="A9" s="169" t="s">
        <v>93</v>
      </c>
      <c r="B9" s="170">
        <v>-0.5150906</v>
      </c>
      <c r="C9" s="170">
        <v>0.315693</v>
      </c>
      <c r="D9" s="170">
        <v>-0.04763459</v>
      </c>
      <c r="E9" s="170">
        <v>-0.110388</v>
      </c>
      <c r="F9" s="170">
        <v>-3.407165</v>
      </c>
      <c r="G9" s="170">
        <v>0.4918447</v>
      </c>
    </row>
    <row r="10" spans="1:7" ht="12.75">
      <c r="A10" s="169" t="s">
        <v>141</v>
      </c>
      <c r="B10" s="170">
        <v>-0.3598333</v>
      </c>
      <c r="C10" s="170">
        <v>-0.4682019</v>
      </c>
      <c r="D10" s="170">
        <v>0.08534448</v>
      </c>
      <c r="E10" s="170">
        <v>0.08980552</v>
      </c>
      <c r="F10" s="170">
        <v>-2.66522</v>
      </c>
      <c r="G10" s="170">
        <v>2.562156</v>
      </c>
    </row>
    <row r="11" spans="1:7" ht="12.75">
      <c r="A11" s="169" t="s">
        <v>97</v>
      </c>
      <c r="B11" s="170">
        <v>3.686852</v>
      </c>
      <c r="C11" s="170">
        <v>4.256215</v>
      </c>
      <c r="D11" s="170">
        <v>4.913562</v>
      </c>
      <c r="E11" s="170">
        <v>4.779645</v>
      </c>
      <c r="F11" s="170">
        <v>15.55178</v>
      </c>
      <c r="G11" s="170">
        <v>5.967063</v>
      </c>
    </row>
    <row r="12" spans="1:7" ht="12.75">
      <c r="A12" s="169" t="s">
        <v>99</v>
      </c>
      <c r="B12" s="170">
        <v>-0.2963237</v>
      </c>
      <c r="C12" s="170">
        <v>-0.3488925</v>
      </c>
      <c r="D12" s="170">
        <v>0.08362837</v>
      </c>
      <c r="E12" s="170">
        <v>0.002011792</v>
      </c>
      <c r="F12" s="170">
        <v>-0.3592512</v>
      </c>
      <c r="G12" s="170">
        <v>0.2304349</v>
      </c>
    </row>
    <row r="13" spans="1:7" ht="12.75">
      <c r="A13" s="169" t="s">
        <v>101</v>
      </c>
      <c r="B13" s="170">
        <v>-0.01841688</v>
      </c>
      <c r="C13" s="170">
        <v>-0.06869721</v>
      </c>
      <c r="D13" s="170">
        <v>-0.1165479</v>
      </c>
      <c r="E13" s="170">
        <v>0.1105972</v>
      </c>
      <c r="F13" s="170">
        <v>0.1600747</v>
      </c>
      <c r="G13" s="170">
        <v>-0.0007739343</v>
      </c>
    </row>
    <row r="14" spans="1:7" ht="12.75">
      <c r="A14" s="169" t="s">
        <v>103</v>
      </c>
      <c r="B14" s="170">
        <v>0.3207945</v>
      </c>
      <c r="C14" s="170">
        <v>0.1527304</v>
      </c>
      <c r="D14" s="170">
        <v>0.07777624</v>
      </c>
      <c r="E14" s="170">
        <v>0.1076819</v>
      </c>
      <c r="F14" s="170">
        <v>0.2959941</v>
      </c>
      <c r="G14" s="170">
        <v>-0.1650124</v>
      </c>
    </row>
    <row r="15" spans="1:7" ht="12.75">
      <c r="A15" s="169" t="s">
        <v>105</v>
      </c>
      <c r="B15" s="170">
        <v>-0.4343945</v>
      </c>
      <c r="C15" s="170">
        <v>-0.1561679</v>
      </c>
      <c r="D15" s="170">
        <v>-0.07711525</v>
      </c>
      <c r="E15" s="170">
        <v>-0.06305763</v>
      </c>
      <c r="F15" s="170">
        <v>-0.3356429</v>
      </c>
      <c r="G15" s="170">
        <v>-0.1789622</v>
      </c>
    </row>
    <row r="16" spans="1:7" ht="12.75">
      <c r="A16" s="169" t="s">
        <v>107</v>
      </c>
      <c r="B16" s="170">
        <v>-0.1210844</v>
      </c>
      <c r="C16" s="170">
        <v>-0.05809086</v>
      </c>
      <c r="D16" s="170">
        <v>-0.05066305</v>
      </c>
      <c r="E16" s="170">
        <v>-0.05360061</v>
      </c>
      <c r="F16" s="170">
        <v>-0.04847722</v>
      </c>
      <c r="G16" s="170">
        <v>-0.02781851</v>
      </c>
    </row>
    <row r="17" spans="1:7" ht="12.75">
      <c r="A17" s="169" t="s">
        <v>142</v>
      </c>
      <c r="B17" s="170">
        <v>0.1290346</v>
      </c>
      <c r="C17" s="170">
        <v>0.1582265</v>
      </c>
      <c r="D17" s="170">
        <v>0.1381447</v>
      </c>
      <c r="E17" s="170">
        <v>0.1171554</v>
      </c>
      <c r="F17" s="170">
        <v>0.09929586</v>
      </c>
      <c r="G17" s="170">
        <v>-0.1314344</v>
      </c>
    </row>
    <row r="18" spans="1:7" ht="12.75">
      <c r="A18" s="169" t="s">
        <v>143</v>
      </c>
      <c r="B18" s="170">
        <v>0.09020463</v>
      </c>
      <c r="C18" s="170">
        <v>0.006616776</v>
      </c>
      <c r="D18" s="170">
        <v>0.02413108</v>
      </c>
      <c r="E18" s="170">
        <v>0.02415086</v>
      </c>
      <c r="F18" s="170">
        <v>0.01179497</v>
      </c>
      <c r="G18" s="170">
        <v>-0.1641683</v>
      </c>
    </row>
    <row r="19" spans="1:7" ht="12.75">
      <c r="A19" s="169" t="s">
        <v>144</v>
      </c>
      <c r="B19" s="170">
        <v>-0.1932438</v>
      </c>
      <c r="C19" s="170">
        <v>-0.182405</v>
      </c>
      <c r="D19" s="170">
        <v>-0.1910457</v>
      </c>
      <c r="E19" s="170">
        <v>-0.1877696</v>
      </c>
      <c r="F19" s="170">
        <v>-0.1331883</v>
      </c>
      <c r="G19" s="170">
        <v>-0.1807643</v>
      </c>
    </row>
    <row r="20" spans="1:7" ht="12.75">
      <c r="A20" s="169" t="s">
        <v>115</v>
      </c>
      <c r="B20" s="170">
        <v>-0.002890612</v>
      </c>
      <c r="C20" s="170">
        <v>0.00102253</v>
      </c>
      <c r="D20" s="170">
        <v>-0.002419209</v>
      </c>
      <c r="E20" s="170">
        <v>-0.001460228</v>
      </c>
      <c r="F20" s="170">
        <v>0.000473721</v>
      </c>
      <c r="G20" s="170">
        <v>0.00070883</v>
      </c>
    </row>
    <row r="21" spans="1:7" ht="12.75">
      <c r="A21" s="169" t="s">
        <v>145</v>
      </c>
      <c r="B21" s="170">
        <v>-1053.121</v>
      </c>
      <c r="C21" s="170">
        <v>-1121.638</v>
      </c>
      <c r="D21" s="170">
        <v>-982.7306</v>
      </c>
      <c r="E21" s="170">
        <v>-974.2692</v>
      </c>
      <c r="F21" s="170">
        <v>-1141.778</v>
      </c>
      <c r="G21" s="170">
        <v>-217.1053</v>
      </c>
    </row>
    <row r="22" spans="1:7" ht="12.75">
      <c r="A22" s="169" t="s">
        <v>146</v>
      </c>
      <c r="B22" s="170">
        <v>59.98801</v>
      </c>
      <c r="C22" s="170">
        <v>12.27877</v>
      </c>
      <c r="D22" s="170">
        <v>-8.955197</v>
      </c>
      <c r="E22" s="170">
        <v>-8.952033</v>
      </c>
      <c r="F22" s="170">
        <v>-57.12426</v>
      </c>
      <c r="G22" s="170">
        <v>0</v>
      </c>
    </row>
    <row r="23" spans="1:7" ht="12.75">
      <c r="A23" s="169" t="s">
        <v>92</v>
      </c>
      <c r="B23" s="170">
        <v>4.39867</v>
      </c>
      <c r="C23" s="170">
        <v>6.638286</v>
      </c>
      <c r="D23" s="170">
        <v>5.362598</v>
      </c>
      <c r="E23" s="170">
        <v>3.481173</v>
      </c>
      <c r="F23" s="170">
        <v>10.11954</v>
      </c>
      <c r="G23" s="170">
        <v>-0.7164359</v>
      </c>
    </row>
    <row r="24" spans="1:7" ht="12.75">
      <c r="A24" s="169" t="s">
        <v>147</v>
      </c>
      <c r="B24" s="170">
        <v>0.539989</v>
      </c>
      <c r="C24" s="170">
        <v>2.517597</v>
      </c>
      <c r="D24" s="170">
        <v>3.257449</v>
      </c>
      <c r="E24" s="170">
        <v>3.4829</v>
      </c>
      <c r="F24" s="170">
        <v>1.843349</v>
      </c>
      <c r="G24" s="170">
        <v>-2.55186</v>
      </c>
    </row>
    <row r="25" spans="1:7" ht="12.75">
      <c r="A25" s="169" t="s">
        <v>96</v>
      </c>
      <c r="B25" s="170">
        <v>-1.143374</v>
      </c>
      <c r="C25" s="170">
        <v>-0.6538221</v>
      </c>
      <c r="D25" s="170">
        <v>-1.604797</v>
      </c>
      <c r="E25" s="170">
        <v>-2.104837</v>
      </c>
      <c r="F25" s="170">
        <v>-10.08227</v>
      </c>
      <c r="G25" s="170">
        <v>-0.478464</v>
      </c>
    </row>
    <row r="26" spans="1:7" ht="12.75">
      <c r="A26" s="169" t="s">
        <v>98</v>
      </c>
      <c r="B26" s="170">
        <v>1.001202</v>
      </c>
      <c r="C26" s="170">
        <v>0.1621042</v>
      </c>
      <c r="D26" s="170">
        <v>0.322927</v>
      </c>
      <c r="E26" s="170">
        <v>0.4152734</v>
      </c>
      <c r="F26" s="170">
        <v>1.575179</v>
      </c>
      <c r="G26" s="170">
        <v>0.5723346</v>
      </c>
    </row>
    <row r="27" spans="1:7" ht="12.75">
      <c r="A27" s="169" t="s">
        <v>100</v>
      </c>
      <c r="B27" s="170">
        <v>0.2869988</v>
      </c>
      <c r="C27" s="170">
        <v>0.1440328</v>
      </c>
      <c r="D27" s="170">
        <v>0.3189756</v>
      </c>
      <c r="E27" s="170">
        <v>-0.0836745</v>
      </c>
      <c r="F27" s="170">
        <v>0.7312699</v>
      </c>
      <c r="G27" s="170">
        <v>0.1542377</v>
      </c>
    </row>
    <row r="28" spans="1:7" ht="12.75">
      <c r="A28" s="169" t="s">
        <v>102</v>
      </c>
      <c r="B28" s="170">
        <v>-0.421512</v>
      </c>
      <c r="C28" s="170">
        <v>-0.1277531</v>
      </c>
      <c r="D28" s="170">
        <v>0.04462514</v>
      </c>
      <c r="E28" s="170">
        <v>0.0351396</v>
      </c>
      <c r="F28" s="170">
        <v>-0.2095736</v>
      </c>
      <c r="G28" s="170">
        <v>0.1004877</v>
      </c>
    </row>
    <row r="29" spans="1:7" ht="12.75">
      <c r="A29" s="169" t="s">
        <v>104</v>
      </c>
      <c r="B29" s="170">
        <v>0.2935971</v>
      </c>
      <c r="C29" s="170">
        <v>0.1379042</v>
      </c>
      <c r="D29" s="170">
        <v>0.05999857</v>
      </c>
      <c r="E29" s="170">
        <v>0.1151407</v>
      </c>
      <c r="F29" s="170">
        <v>0.3534511</v>
      </c>
      <c r="G29" s="170">
        <v>0.1672708</v>
      </c>
    </row>
    <row r="30" spans="1:7" ht="12.75">
      <c r="A30" s="169" t="s">
        <v>106</v>
      </c>
      <c r="B30" s="170">
        <v>0.1839787</v>
      </c>
      <c r="C30" s="170">
        <v>0.1484765</v>
      </c>
      <c r="D30" s="170">
        <v>0.04035562</v>
      </c>
      <c r="E30" s="170">
        <v>0.08044748</v>
      </c>
      <c r="F30" s="170">
        <v>0.2354052</v>
      </c>
      <c r="G30" s="170">
        <v>0.1228185</v>
      </c>
    </row>
    <row r="31" spans="1:7" ht="12.75">
      <c r="A31" s="169" t="s">
        <v>108</v>
      </c>
      <c r="B31" s="170">
        <v>-0.03296851</v>
      </c>
      <c r="C31" s="170">
        <v>-0.07037615</v>
      </c>
      <c r="D31" s="170">
        <v>-0.03830583</v>
      </c>
      <c r="E31" s="170">
        <v>-0.003559495</v>
      </c>
      <c r="F31" s="170">
        <v>0.02970934</v>
      </c>
      <c r="G31" s="170">
        <v>0.06303941</v>
      </c>
    </row>
    <row r="32" spans="1:7" ht="12.75">
      <c r="A32" s="169" t="s">
        <v>110</v>
      </c>
      <c r="B32" s="170">
        <v>-0.1579833</v>
      </c>
      <c r="C32" s="170">
        <v>-0.03561101</v>
      </c>
      <c r="D32" s="170">
        <v>-0.058615</v>
      </c>
      <c r="E32" s="170">
        <v>-0.05843601</v>
      </c>
      <c r="F32" s="170">
        <v>-0.0509754</v>
      </c>
      <c r="G32" s="170">
        <v>0.06635123</v>
      </c>
    </row>
    <row r="33" spans="1:7" ht="12.75">
      <c r="A33" s="169" t="s">
        <v>112</v>
      </c>
      <c r="B33" s="170">
        <v>0.1767445</v>
      </c>
      <c r="C33" s="170">
        <v>0.1802237</v>
      </c>
      <c r="D33" s="170">
        <v>0.1632663</v>
      </c>
      <c r="E33" s="170">
        <v>0.1558617</v>
      </c>
      <c r="F33" s="170">
        <v>0.1381756</v>
      </c>
      <c r="G33" s="170">
        <v>0.02778812</v>
      </c>
    </row>
    <row r="34" spans="1:7" ht="12.75">
      <c r="A34" s="169" t="s">
        <v>114</v>
      </c>
      <c r="B34" s="170">
        <v>-0.00498047</v>
      </c>
      <c r="C34" s="170">
        <v>0.001109176</v>
      </c>
      <c r="D34" s="170">
        <v>0.001130297</v>
      </c>
      <c r="E34" s="170">
        <v>0.003677939</v>
      </c>
      <c r="F34" s="170">
        <v>-0.03498016</v>
      </c>
      <c r="G34" s="170">
        <v>-0.004009304</v>
      </c>
    </row>
    <row r="35" spans="1:7" ht="12.75">
      <c r="A35" s="169" t="s">
        <v>116</v>
      </c>
      <c r="B35" s="170">
        <v>0.001066082</v>
      </c>
      <c r="C35" s="170">
        <v>-0.001511426</v>
      </c>
      <c r="D35" s="170">
        <v>-0.003118916</v>
      </c>
      <c r="E35" s="170">
        <v>0.002830159</v>
      </c>
      <c r="F35" s="170">
        <v>0.007396131</v>
      </c>
      <c r="G35" s="170">
        <v>0.001041779</v>
      </c>
    </row>
    <row r="36" spans="1:6" ht="12.75">
      <c r="A36" s="169" t="s">
        <v>148</v>
      </c>
      <c r="B36" s="170">
        <v>20.5719</v>
      </c>
      <c r="C36" s="170">
        <v>20.5719</v>
      </c>
      <c r="D36" s="170">
        <v>20.5719</v>
      </c>
      <c r="E36" s="170">
        <v>20.5658</v>
      </c>
      <c r="F36" s="170">
        <v>20.5719</v>
      </c>
    </row>
    <row r="37" spans="1:6" ht="12.75">
      <c r="A37" s="169" t="s">
        <v>149</v>
      </c>
      <c r="B37" s="170">
        <v>0.1612345</v>
      </c>
      <c r="C37" s="170">
        <v>0.104777</v>
      </c>
      <c r="D37" s="170">
        <v>0.06663005</v>
      </c>
      <c r="E37" s="170">
        <v>0.0483195</v>
      </c>
      <c r="F37" s="170">
        <v>0.0289917</v>
      </c>
    </row>
    <row r="38" spans="1:7" ht="12.75">
      <c r="A38" s="169" t="s">
        <v>150</v>
      </c>
      <c r="B38" s="170">
        <v>0.000757191</v>
      </c>
      <c r="C38" s="170">
        <v>9.257197E-05</v>
      </c>
      <c r="D38" s="170">
        <v>0.0002851276</v>
      </c>
      <c r="E38" s="170">
        <v>0.0003124443</v>
      </c>
      <c r="F38" s="170">
        <v>0.0007000837</v>
      </c>
      <c r="G38" s="170">
        <v>0.0001787116</v>
      </c>
    </row>
    <row r="39" spans="1:7" ht="12.75">
      <c r="A39" s="169" t="s">
        <v>151</v>
      </c>
      <c r="B39" s="170">
        <v>0.001785764</v>
      </c>
      <c r="C39" s="170">
        <v>0.001906671</v>
      </c>
      <c r="D39" s="170">
        <v>0.001670897</v>
      </c>
      <c r="E39" s="170">
        <v>0.001656537</v>
      </c>
      <c r="F39" s="170">
        <v>0.001945022</v>
      </c>
      <c r="G39" s="170">
        <v>0.0008899294</v>
      </c>
    </row>
    <row r="40" spans="2:5" ht="12.75">
      <c r="B40" s="169" t="s">
        <v>152</v>
      </c>
      <c r="C40" s="169">
        <v>0.003759</v>
      </c>
      <c r="D40" s="169" t="s">
        <v>153</v>
      </c>
      <c r="E40" s="169">
        <v>3.116531</v>
      </c>
    </row>
    <row r="42" ht="12.75">
      <c r="A42" s="169" t="s">
        <v>154</v>
      </c>
    </row>
    <row r="50" spans="1:7" ht="12.75">
      <c r="A50" s="169" t="s">
        <v>155</v>
      </c>
      <c r="B50" s="169">
        <f>-0.017/(B7*B7+B22*B22)*(B21*B22+B6*B7)</f>
        <v>0.0007571909396430134</v>
      </c>
      <c r="C50" s="169">
        <f>-0.017/(C7*C7+C22*C22)*(C21*C22+C6*C7)</f>
        <v>9.257197238520448E-05</v>
      </c>
      <c r="D50" s="169">
        <f>-0.017/(D7*D7+D22*D22)*(D21*D22+D6*D7)</f>
        <v>0.00028512758849979505</v>
      </c>
      <c r="E50" s="169">
        <f>-0.017/(E7*E7+E22*E22)*(E21*E22+E6*E7)</f>
        <v>0.0003124443323055869</v>
      </c>
      <c r="F50" s="169">
        <f>-0.017/(F7*F7+F22*F22)*(F21*F22+F6*F7)</f>
        <v>0.0007000836970344229</v>
      </c>
      <c r="G50" s="169">
        <f>(B50*B$4+C50*C$4+D50*D$4+E50*E$4+F50*F$4)/SUM(B$4:F$4)</f>
        <v>0.0003690048472306503</v>
      </c>
    </row>
    <row r="51" spans="1:7" ht="12.75">
      <c r="A51" s="169" t="s">
        <v>156</v>
      </c>
      <c r="B51" s="169">
        <f>-0.017/(B7*B7+B22*B22)*(B21*B7-B6*B22)</f>
        <v>0.001785763462234079</v>
      </c>
      <c r="C51" s="169">
        <f>-0.017/(C7*C7+C22*C22)*(C21*C7-C6*C22)</f>
        <v>0.0019066709330042638</v>
      </c>
      <c r="D51" s="169">
        <f>-0.017/(D7*D7+D22*D22)*(D21*D7-D6*D22)</f>
        <v>0.001670897357372515</v>
      </c>
      <c r="E51" s="169">
        <f>-0.017/(E7*E7+E22*E22)*(E21*E7-E6*E22)</f>
        <v>0.0016565373411973464</v>
      </c>
      <c r="F51" s="169">
        <f>-0.017/(F7*F7+F22*F22)*(F21*F7-F6*F22)</f>
        <v>0.001945021776313116</v>
      </c>
      <c r="G51" s="169">
        <f>(B51*B$4+C51*C$4+D51*D$4+E51*E$4+F51*F$4)/SUM(B$4:F$4)</f>
        <v>0.0017774217409259293</v>
      </c>
    </row>
    <row r="58" ht="12.75">
      <c r="A58" s="169" t="s">
        <v>158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160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163</v>
      </c>
      <c r="B62" s="169">
        <f>B7+(2/0.017)*(B8*B50-B23*B51)</f>
        <v>9999.144408481136</v>
      </c>
      <c r="C62" s="169">
        <f>C7+(2/0.017)*(C8*C50-C23*C51)</f>
        <v>9998.531946451343</v>
      </c>
      <c r="D62" s="169">
        <f>D7+(2/0.017)*(D8*D50-D23*D51)</f>
        <v>9998.944965812301</v>
      </c>
      <c r="E62" s="169">
        <f>E7+(2/0.017)*(E8*E50-E23*E51)</f>
        <v>9999.35027917788</v>
      </c>
      <c r="F62" s="169">
        <f>F7+(2/0.017)*(F8*F50-F23*F51)</f>
        <v>9997.659423756224</v>
      </c>
    </row>
    <row r="63" spans="1:6" ht="12.75">
      <c r="A63" s="169" t="s">
        <v>164</v>
      </c>
      <c r="B63" s="169">
        <f>B8+(3/0.017)*(B9*B50-B24*B51)</f>
        <v>0.5302363126546585</v>
      </c>
      <c r="C63" s="169">
        <f>C8+(3/0.017)*(C9*C50-C24*C51)</f>
        <v>1.087062994604612</v>
      </c>
      <c r="D63" s="169">
        <f>D8+(3/0.017)*(D9*D50-D24*D51)</f>
        <v>-0.9889948044091089</v>
      </c>
      <c r="E63" s="169">
        <f>E8+(3/0.017)*(E9*E50-E24*E51)</f>
        <v>-0.24309246069602108</v>
      </c>
      <c r="F63" s="169">
        <f>F8+(3/0.017)*(F9*F50-F24*F51)</f>
        <v>-1.3567121322266993</v>
      </c>
    </row>
    <row r="64" spans="1:6" ht="12.75">
      <c r="A64" s="169" t="s">
        <v>165</v>
      </c>
      <c r="B64" s="169">
        <f>B9+(4/0.017)*(B10*B50-B25*B51)</f>
        <v>-0.09877695333492204</v>
      </c>
      <c r="C64" s="169">
        <f>C9+(4/0.017)*(C10*C50-C25*C51)</f>
        <v>0.5988179929572486</v>
      </c>
      <c r="D64" s="169">
        <f>D9+(4/0.017)*(D10*D50-D25*D51)</f>
        <v>0.5890207352220022</v>
      </c>
      <c r="E64" s="169">
        <f>E9+(4/0.017)*(E10*E50-E25*E51)</f>
        <v>0.7166238384394246</v>
      </c>
      <c r="F64" s="169">
        <f>F9+(4/0.017)*(F10*F50-F25*F51)</f>
        <v>0.7679779726254949</v>
      </c>
    </row>
    <row r="65" spans="1:6" ht="12.75">
      <c r="A65" s="169" t="s">
        <v>166</v>
      </c>
      <c r="B65" s="169">
        <f>B10+(5/0.017)*(B11*B50-B26*B51)</f>
        <v>-0.06461536462087086</v>
      </c>
      <c r="C65" s="169">
        <f>C10+(5/0.017)*(C11*C50-C26*C51)</f>
        <v>-0.4432234143565931</v>
      </c>
      <c r="D65" s="169">
        <f>D10+(5/0.017)*(D11*D50-D26*D51)</f>
        <v>0.3387016014941164</v>
      </c>
      <c r="E65" s="169">
        <f>E10+(5/0.017)*(E11*E50-E26*E51)</f>
        <v>0.3267046661108103</v>
      </c>
      <c r="F65" s="169">
        <f>F10+(5/0.017)*(F11*F50-F26*F51)</f>
        <v>-0.36410524080150575</v>
      </c>
    </row>
    <row r="66" spans="1:6" ht="12.75">
      <c r="A66" s="169" t="s">
        <v>167</v>
      </c>
      <c r="B66" s="169">
        <f>B11+(6/0.017)*(B12*B50-B27*B51)</f>
        <v>3.426774732381228</v>
      </c>
      <c r="C66" s="169">
        <f>C11+(6/0.017)*(C12*C50-C27*C51)</f>
        <v>4.1478900046936635</v>
      </c>
      <c r="D66" s="169">
        <f>D11+(6/0.017)*(D12*D50-D27*D51)</f>
        <v>4.733868800598337</v>
      </c>
      <c r="E66" s="169">
        <f>E11+(6/0.017)*(E12*E50-E27*E51)</f>
        <v>4.8287880023873635</v>
      </c>
      <c r="F66" s="169">
        <f>F11+(6/0.017)*(F12*F50-F27*F51)</f>
        <v>14.961012310074459</v>
      </c>
    </row>
    <row r="67" spans="1:6" ht="12.75">
      <c r="A67" s="169" t="s">
        <v>168</v>
      </c>
      <c r="B67" s="169">
        <f>B12+(7/0.017)*(B13*B50-B28*B51)</f>
        <v>0.007878031573236965</v>
      </c>
      <c r="C67" s="169">
        <f>C12+(7/0.017)*(C13*C50-C28*C51)</f>
        <v>-0.2512121586465362</v>
      </c>
      <c r="D67" s="169">
        <f>D12+(7/0.017)*(D13*D50-D28*D51)</f>
        <v>0.03924217287113785</v>
      </c>
      <c r="E67" s="169">
        <f>E12+(7/0.017)*(E13*E50-E28*E51)</f>
        <v>-0.007728333807123278</v>
      </c>
      <c r="F67" s="169">
        <f>F12+(7/0.017)*(F13*F50-F28*F51)</f>
        <v>-0.1452608279631721</v>
      </c>
    </row>
    <row r="68" spans="1:6" ht="12.75">
      <c r="A68" s="169" t="s">
        <v>169</v>
      </c>
      <c r="B68" s="169">
        <f>B13+(8/0.017)*(B14*B50-B29*B51)</f>
        <v>-0.15083677878144683</v>
      </c>
      <c r="C68" s="169">
        <f>C13+(8/0.017)*(C14*C50-C29*C51)</f>
        <v>-0.1857792689684825</v>
      </c>
      <c r="D68" s="169">
        <f>D13+(8/0.017)*(D14*D50-D29*D51)</f>
        <v>-0.15328921779075225</v>
      </c>
      <c r="E68" s="169">
        <f>E13+(8/0.017)*(E14*E50-E29*E51)</f>
        <v>0.03667236720249209</v>
      </c>
      <c r="F68" s="169">
        <f>F13+(8/0.017)*(F14*F50-F29*F51)</f>
        <v>-0.06592503766279914</v>
      </c>
    </row>
    <row r="69" spans="1:6" ht="12.75">
      <c r="A69" s="169" t="s">
        <v>170</v>
      </c>
      <c r="B69" s="169">
        <f>B14+(9/0.017)*(B15*B50-B30*B51)</f>
        <v>-0.02727362819298451</v>
      </c>
      <c r="C69" s="169">
        <f>C14+(9/0.017)*(C15*C50-C30*C51)</f>
        <v>-0.004797445634950964</v>
      </c>
      <c r="D69" s="169">
        <f>D14+(9/0.017)*(D15*D50-D30*D51)</f>
        <v>0.030437413132959175</v>
      </c>
      <c r="E69" s="169">
        <f>E14+(9/0.017)*(E15*E50-E30*E51)</f>
        <v>0.026699765673756176</v>
      </c>
      <c r="F69" s="169">
        <f>F14+(9/0.017)*(F15*F50-F30*F51)</f>
        <v>-0.07080691547966445</v>
      </c>
    </row>
    <row r="70" spans="1:6" ht="12.75">
      <c r="A70" s="169" t="s">
        <v>171</v>
      </c>
      <c r="B70" s="169">
        <f>B15+(10/0.017)*(B16*B50-B31*B51)</f>
        <v>-0.4536945294410657</v>
      </c>
      <c r="C70" s="169">
        <f>C15+(10/0.017)*(C16*C50-C31*C51)</f>
        <v>-0.08039932700353221</v>
      </c>
      <c r="D70" s="169">
        <f>D15+(10/0.017)*(D16*D50-D31*D51)</f>
        <v>-0.047962498913872775</v>
      </c>
      <c r="E70" s="169">
        <f>E15+(10/0.017)*(E16*E50-E31*E51)</f>
        <v>-0.06944043612900995</v>
      </c>
      <c r="F70" s="169">
        <f>F15+(10/0.017)*(F16*F50-F31*F51)</f>
        <v>-0.3895978556820244</v>
      </c>
    </row>
    <row r="71" spans="1:6" ht="12.75">
      <c r="A71" s="169" t="s">
        <v>172</v>
      </c>
      <c r="B71" s="169">
        <f>B16+(11/0.017)*(B17*B50-B32*B51)</f>
        <v>0.12468448134352238</v>
      </c>
      <c r="C71" s="169">
        <f>C16+(11/0.017)*(C17*C50-C32*C51)</f>
        <v>-0.004678860861420657</v>
      </c>
      <c r="D71" s="169">
        <f>D16+(11/0.017)*(D17*D50-D32*D51)</f>
        <v>0.03819657656185843</v>
      </c>
      <c r="E71" s="169">
        <f>E16+(11/0.017)*(E17*E50-E32*E51)</f>
        <v>0.03272090217707826</v>
      </c>
      <c r="F71" s="169">
        <f>F16+(11/0.017)*(F17*F50-F32*F51)</f>
        <v>0.06065809965165439</v>
      </c>
    </row>
    <row r="72" spans="1:6" ht="12.75">
      <c r="A72" s="169" t="s">
        <v>173</v>
      </c>
      <c r="B72" s="169">
        <f>B17+(12/0.017)*(B18*B50-B33*B51)</f>
        <v>-0.04554545296539822</v>
      </c>
      <c r="C72" s="169">
        <f>C17+(12/0.017)*(C18*C50-C33*C51)</f>
        <v>-0.08390156745176194</v>
      </c>
      <c r="D72" s="169">
        <f>D17+(12/0.017)*(D18*D50-D33*D51)</f>
        <v>-0.049564094755077115</v>
      </c>
      <c r="E72" s="169">
        <f>E17+(12/0.017)*(E18*E50-E33*E51)</f>
        <v>-0.05977043067190076</v>
      </c>
      <c r="F72" s="169">
        <f>F17+(12/0.017)*(F18*F50-F33*F51)</f>
        <v>-0.08458443511843801</v>
      </c>
    </row>
    <row r="73" spans="1:6" ht="12.75">
      <c r="A73" s="169" t="s">
        <v>174</v>
      </c>
      <c r="B73" s="169">
        <f>B18+(13/0.017)*(B19*B50-B34*B51)</f>
        <v>-0.014887762409919791</v>
      </c>
      <c r="C73" s="169">
        <f>C18+(13/0.017)*(C19*C50-C34*C51)</f>
        <v>-0.007912960200130534</v>
      </c>
      <c r="D73" s="169">
        <f>D18+(13/0.017)*(D19*D50-D34*D51)</f>
        <v>-0.018968515885871638</v>
      </c>
      <c r="E73" s="169">
        <f>E18+(13/0.017)*(E19*E50-E34*E51)</f>
        <v>-0.02537163868756653</v>
      </c>
      <c r="F73" s="169">
        <f>F18+(13/0.017)*(F19*F50-F34*F51)</f>
        <v>-0.007480041696974514</v>
      </c>
    </row>
    <row r="74" spans="1:6" ht="12.75">
      <c r="A74" s="169" t="s">
        <v>175</v>
      </c>
      <c r="B74" s="169">
        <f>B19+(14/0.017)*(B20*B50-B35*B51)</f>
        <v>-0.19661410688216255</v>
      </c>
      <c r="C74" s="169">
        <f>C19+(14/0.017)*(C20*C50-C35*C51)</f>
        <v>-0.1799538061784036</v>
      </c>
      <c r="D74" s="169">
        <f>D19+(14/0.017)*(D20*D50-D35*D51)</f>
        <v>-0.18732202506845425</v>
      </c>
      <c r="E74" s="169">
        <f>E19+(14/0.017)*(E20*E50-E35*E51)</f>
        <v>-0.19200625037558797</v>
      </c>
      <c r="F74" s="169">
        <f>F19+(14/0.017)*(F20*F50-F35*F51)</f>
        <v>-0.1447621753582296</v>
      </c>
    </row>
    <row r="75" spans="1:6" ht="12.75">
      <c r="A75" s="169" t="s">
        <v>176</v>
      </c>
      <c r="B75" s="170">
        <f>B20</f>
        <v>-0.002890612</v>
      </c>
      <c r="C75" s="170">
        <f>C20</f>
        <v>0.00102253</v>
      </c>
      <c r="D75" s="170">
        <f>D20</f>
        <v>-0.002419209</v>
      </c>
      <c r="E75" s="170">
        <f>E20</f>
        <v>-0.001460228</v>
      </c>
      <c r="F75" s="170">
        <f>F20</f>
        <v>0.000473721</v>
      </c>
    </row>
    <row r="78" ht="12.75">
      <c r="A78" s="169" t="s">
        <v>158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177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178</v>
      </c>
      <c r="B82" s="169">
        <f>B22+(2/0.017)*(B8*B51+B23*B50)</f>
        <v>60.54145720656756</v>
      </c>
      <c r="C82" s="169">
        <f>C22+(2/0.017)*(C8*C51+C23*C50)</f>
        <v>12.783769646046704</v>
      </c>
      <c r="D82" s="169">
        <f>D22+(2/0.017)*(D8*D51+D23*D50)</f>
        <v>-8.78044096524773</v>
      </c>
      <c r="E82" s="169">
        <f>E22+(2/0.017)*(E8*E51+E23*E50)</f>
        <v>-8.671835598632477</v>
      </c>
      <c r="F82" s="169">
        <f>F22+(2/0.017)*(F8*F51+F23*F50)</f>
        <v>-56.36013615625865</v>
      </c>
    </row>
    <row r="83" spans="1:6" ht="12.75">
      <c r="A83" s="169" t="s">
        <v>179</v>
      </c>
      <c r="B83" s="169">
        <f>B23+(3/0.017)*(B9*B51+B24*B50)</f>
        <v>4.308501436191764</v>
      </c>
      <c r="C83" s="169">
        <f>C23+(3/0.017)*(C9*C51+C24*C50)</f>
        <v>6.785635691790704</v>
      </c>
      <c r="D83" s="169">
        <f>D23+(3/0.017)*(D9*D51+D24*D50)</f>
        <v>5.512456129555391</v>
      </c>
      <c r="E83" s="169">
        <f>E23+(3/0.017)*(E9*E51+E24*E50)</f>
        <v>3.640940738994183</v>
      </c>
      <c r="F83" s="169">
        <f>F23+(3/0.017)*(F9*F51+F24*F50)</f>
        <v>9.17780266982697</v>
      </c>
    </row>
    <row r="84" spans="1:6" ht="12.75">
      <c r="A84" s="169" t="s">
        <v>180</v>
      </c>
      <c r="B84" s="169">
        <f>B24+(4/0.017)*(B10*B51+B25*B50)</f>
        <v>0.1850879192803519</v>
      </c>
      <c r="C84" s="169">
        <f>C24+(4/0.017)*(C10*C51+C25*C50)</f>
        <v>2.2933069870839047</v>
      </c>
      <c r="D84" s="169">
        <f>D24+(4/0.017)*(D10*D51+D25*D50)</f>
        <v>3.1833384041074413</v>
      </c>
      <c r="E84" s="169">
        <f>E24+(4/0.017)*(E10*E51+E25*E50)</f>
        <v>3.3631639544114234</v>
      </c>
      <c r="F84" s="169">
        <f>F24+(4/0.017)*(F10*F51+F25*F50)</f>
        <v>-1.037202481121057</v>
      </c>
    </row>
    <row r="85" spans="1:6" ht="12.75">
      <c r="A85" s="169" t="s">
        <v>181</v>
      </c>
      <c r="B85" s="169">
        <f>B25+(5/0.017)*(B11*B51+B26*B50)</f>
        <v>1.0160220810050304</v>
      </c>
      <c r="C85" s="169">
        <f>C25+(5/0.017)*(C11*C51+C26*C50)</f>
        <v>1.737415467836079</v>
      </c>
      <c r="D85" s="169">
        <f>D25+(5/0.017)*(D11*D51+D26*D50)</f>
        <v>0.8370068699580835</v>
      </c>
      <c r="E85" s="169">
        <f>E25+(5/0.017)*(E11*E51+E26*E50)</f>
        <v>0.26204836481013594</v>
      </c>
      <c r="F85" s="169">
        <f>F25+(5/0.017)*(F11*F51+F26*F50)</f>
        <v>-0.8612970887524192</v>
      </c>
    </row>
    <row r="86" spans="1:6" ht="12.75">
      <c r="A86" s="169" t="s">
        <v>182</v>
      </c>
      <c r="B86" s="169">
        <f>B26+(6/0.017)*(B12*B51+B27*B50)</f>
        <v>0.8911368898568486</v>
      </c>
      <c r="C86" s="169">
        <f>C26+(6/0.017)*(C12*C51+C27*C50)</f>
        <v>-0.06797454874436226</v>
      </c>
      <c r="D86" s="169">
        <f>D26+(6/0.017)*(D12*D51+D27*D50)</f>
        <v>0.404344588018581</v>
      </c>
      <c r="E86" s="169">
        <f>E26+(6/0.017)*(E12*E51+E27*E50)</f>
        <v>0.4072224536307829</v>
      </c>
      <c r="F86" s="169">
        <f>F26+(6/0.017)*(F12*F51+F27*F50)</f>
        <v>1.5092491392783676</v>
      </c>
    </row>
    <row r="87" spans="1:6" ht="12.75">
      <c r="A87" s="169" t="s">
        <v>183</v>
      </c>
      <c r="B87" s="169">
        <f>B27+(7/0.017)*(B13*B51+B28*B50)</f>
        <v>0.1420356934587007</v>
      </c>
      <c r="C87" s="169">
        <f>C27+(7/0.017)*(C13*C51+C28*C50)</f>
        <v>0.08522895826378242</v>
      </c>
      <c r="D87" s="169">
        <f>D27+(7/0.017)*(D13*D51+D28*D50)</f>
        <v>0.24402795076832046</v>
      </c>
      <c r="E87" s="169">
        <f>E27+(7/0.017)*(E13*E51+E28*E50)</f>
        <v>-0.0037149162682649367</v>
      </c>
      <c r="F87" s="169">
        <f>F27+(7/0.017)*(F13*F51+F28*F50)</f>
        <v>0.7990586068550489</v>
      </c>
    </row>
    <row r="88" spans="1:6" ht="12.75">
      <c r="A88" s="169" t="s">
        <v>184</v>
      </c>
      <c r="B88" s="169">
        <f>B28+(8/0.017)*(B14*B51+B29*B50)</f>
        <v>-0.04731333599476989</v>
      </c>
      <c r="C88" s="169">
        <f>C28+(8/0.017)*(C14*C51+C29*C50)</f>
        <v>0.015292866146032036</v>
      </c>
      <c r="D88" s="169">
        <f>D28+(8/0.017)*(D14*D51+D29*D50)</f>
        <v>0.1138314277458384</v>
      </c>
      <c r="E88" s="169">
        <f>E28+(8/0.017)*(E14*E51+E29*E50)</f>
        <v>0.1360121399782477</v>
      </c>
      <c r="F88" s="169">
        <f>F28+(8/0.017)*(F14*F51+F29*F50)</f>
        <v>0.1777959637501579</v>
      </c>
    </row>
    <row r="89" spans="1:6" ht="12.75">
      <c r="A89" s="169" t="s">
        <v>185</v>
      </c>
      <c r="B89" s="169">
        <f>B29+(9/0.017)*(B15*B51+B30*B50)</f>
        <v>-0.043330511418427864</v>
      </c>
      <c r="C89" s="169">
        <f>C29+(9/0.017)*(C15*C51+C30*C50)</f>
        <v>-0.012457229309657813</v>
      </c>
      <c r="D89" s="169">
        <f>D29+(9/0.017)*(D15*D51+D30*D50)</f>
        <v>-0.0021253418485859127</v>
      </c>
      <c r="E89" s="169">
        <f>E29+(9/0.017)*(E15*E51+E30*E50)</f>
        <v>0.0731467214051029</v>
      </c>
      <c r="F89" s="169">
        <f>F29+(9/0.017)*(F15*F51+F30*F50)</f>
        <v>0.09508259049236356</v>
      </c>
    </row>
    <row r="90" spans="1:6" ht="12.75">
      <c r="A90" s="169" t="s">
        <v>186</v>
      </c>
      <c r="B90" s="169">
        <f>B30+(10/0.017)*(B16*B51+B31*B50)</f>
        <v>0.042101315039961035</v>
      </c>
      <c r="C90" s="169">
        <f>C30+(10/0.017)*(C16*C51+C31*C50)</f>
        <v>0.07949119808847231</v>
      </c>
      <c r="D90" s="169">
        <f>D30+(10/0.017)*(D16*D51+D31*D50)</f>
        <v>-0.01586485370283218</v>
      </c>
      <c r="E90" s="169">
        <f>E30+(10/0.017)*(E16*E51+E31*E50)</f>
        <v>0.027563035285543547</v>
      </c>
      <c r="F90" s="169">
        <f>F30+(10/0.017)*(F16*F51+F31*F50)</f>
        <v>0.19217565648737117</v>
      </c>
    </row>
    <row r="91" spans="1:6" ht="12.75">
      <c r="A91" s="169" t="s">
        <v>187</v>
      </c>
      <c r="B91" s="169">
        <f>B31+(11/0.017)*(B17*B51+B32*B50)</f>
        <v>0.03872674043293762</v>
      </c>
      <c r="C91" s="169">
        <f>C31+(11/0.017)*(C17*C51+C32*C50)</f>
        <v>0.12269927096549224</v>
      </c>
      <c r="D91" s="169">
        <f>D31+(11/0.017)*(D17*D51+D32*D50)</f>
        <v>0.10023778565977277</v>
      </c>
      <c r="E91" s="169">
        <f>E31+(11/0.017)*(E17*E51+E32*E50)</f>
        <v>0.11020269568555582</v>
      </c>
      <c r="F91" s="169">
        <f>F31+(11/0.017)*(F17*F51+F32*F50)</f>
        <v>0.13158588109336644</v>
      </c>
    </row>
    <row r="92" spans="1:6" ht="12.75">
      <c r="A92" s="169" t="s">
        <v>188</v>
      </c>
      <c r="B92" s="169">
        <f>B32+(12/0.017)*(B18*B51+B33*B50)</f>
        <v>0.050190911583584935</v>
      </c>
      <c r="C92" s="169">
        <f>C32+(12/0.017)*(C18*C51+C33*C50)</f>
        <v>-0.01492888445955793</v>
      </c>
      <c r="D92" s="169">
        <f>D32+(12/0.017)*(D18*D51+D33*D50)</f>
        <v>0.002706612379879181</v>
      </c>
      <c r="E92" s="169">
        <f>E32+(12/0.017)*(E18*E51+E33*E50)</f>
        <v>0.004179217906265673</v>
      </c>
      <c r="F92" s="169">
        <f>F32+(12/0.017)*(F18*F51+F33*F50)</f>
        <v>0.03350174709805379</v>
      </c>
    </row>
    <row r="93" spans="1:6" ht="12.75">
      <c r="A93" s="169" t="s">
        <v>189</v>
      </c>
      <c r="B93" s="169">
        <f>B33+(13/0.017)*(B19*B51+B34*B50)</f>
        <v>-0.09002994078421403</v>
      </c>
      <c r="C93" s="169">
        <f>C33+(13/0.017)*(C19*C51+C34*C50)</f>
        <v>-0.08565201929528266</v>
      </c>
      <c r="D93" s="169">
        <f>D33+(13/0.017)*(D19*D51+D34*D50)</f>
        <v>-0.0805949466660758</v>
      </c>
      <c r="E93" s="169">
        <f>E33+(13/0.017)*(E19*E51+E34*E50)</f>
        <v>-0.08111927857090923</v>
      </c>
      <c r="F93" s="169">
        <f>F33+(13/0.017)*(F19*F51+F34*F50)</f>
        <v>-0.0786515403891257</v>
      </c>
    </row>
    <row r="94" spans="1:6" ht="12.75">
      <c r="A94" s="169" t="s">
        <v>190</v>
      </c>
      <c r="B94" s="169">
        <f>B34+(14/0.017)*(B20*B51+B35*B50)</f>
        <v>-0.008566711368523777</v>
      </c>
      <c r="C94" s="169">
        <f>C34+(14/0.017)*(C20*C51+C35*C50)</f>
        <v>0.0025995275061569396</v>
      </c>
      <c r="D94" s="169">
        <f>D34+(14/0.017)*(D20*D51+D35*D50)</f>
        <v>-0.0029309703482254847</v>
      </c>
      <c r="E94" s="169">
        <f>E34+(14/0.017)*(E20*E51+E35*E50)</f>
        <v>0.002414105413280247</v>
      </c>
      <c r="F94" s="169">
        <f>F34+(14/0.017)*(F20*F51+F35*F50)</f>
        <v>-0.029957200145188934</v>
      </c>
    </row>
    <row r="95" spans="1:6" ht="12.75">
      <c r="A95" s="169" t="s">
        <v>191</v>
      </c>
      <c r="B95" s="170">
        <f>B35</f>
        <v>0.001066082</v>
      </c>
      <c r="C95" s="170">
        <f>C35</f>
        <v>-0.001511426</v>
      </c>
      <c r="D95" s="170">
        <f>D35</f>
        <v>-0.003118916</v>
      </c>
      <c r="E95" s="170">
        <f>E35</f>
        <v>0.002830159</v>
      </c>
      <c r="F95" s="170">
        <f>F35</f>
        <v>0.007396131</v>
      </c>
    </row>
    <row r="98" ht="12.75">
      <c r="A98" s="169" t="s">
        <v>159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161</v>
      </c>
      <c r="H100" s="169" t="s">
        <v>162</v>
      </c>
      <c r="I100" s="169" t="s">
        <v>157</v>
      </c>
      <c r="K100" s="169" t="s">
        <v>192</v>
      </c>
    </row>
    <row r="101" spans="1:9" ht="12.75">
      <c r="A101" s="169" t="s">
        <v>160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163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164</v>
      </c>
      <c r="B103" s="169">
        <f>B63*10000/B62</f>
        <v>0.530281683105726</v>
      </c>
      <c r="C103" s="169">
        <f>C63*10000/C62</f>
        <v>1.0872226047049136</v>
      </c>
      <c r="D103" s="169">
        <f>D63*10000/D62</f>
        <v>-0.989099157751754</v>
      </c>
      <c r="E103" s="169">
        <f>E63*10000/E62</f>
        <v>-0.24310825594561283</v>
      </c>
      <c r="F103" s="169">
        <f>F63*10000/F62</f>
        <v>-1.3570297553874549</v>
      </c>
      <c r="G103" s="169">
        <f>AVERAGE(C103:E103)</f>
        <v>-0.048328269664151095</v>
      </c>
      <c r="H103" s="169">
        <f>STDEV(C103:E103)</f>
        <v>1.0517758542601392</v>
      </c>
      <c r="I103" s="169">
        <f>(B103*B4+C103*C4+D103*D4+E103*E4+F103*F4)/SUM(B4:F4)</f>
        <v>-0.13931891516842854</v>
      </c>
      <c r="K103" s="169">
        <f>(LN(H103)+LN(H123))/2-LN(K114*K115^3)</f>
        <v>-3.6239082601790633</v>
      </c>
    </row>
    <row r="104" spans="1:11" ht="12.75">
      <c r="A104" s="169" t="s">
        <v>165</v>
      </c>
      <c r="B104" s="169">
        <f>B64*10000/B62</f>
        <v>-0.09878540533042086</v>
      </c>
      <c r="C104" s="169">
        <f>C64*10000/C62</f>
        <v>0.5989059155527124</v>
      </c>
      <c r="D104" s="169">
        <f>D64*10000/D62</f>
        <v>0.5890828854803591</v>
      </c>
      <c r="E104" s="169">
        <f>E64*10000/E62</f>
        <v>0.7166704020077027</v>
      </c>
      <c r="F104" s="169">
        <f>F64*10000/F62</f>
        <v>0.768157765807307</v>
      </c>
      <c r="G104" s="169">
        <f>AVERAGE(C104:E104)</f>
        <v>0.6348864010135915</v>
      </c>
      <c r="H104" s="169">
        <f>STDEV(C104:E104)</f>
        <v>0.07099711327866871</v>
      </c>
      <c r="I104" s="169">
        <f>(B104*B4+C104*C4+D104*D4+E104*E4+F104*F4)/SUM(B4:F4)</f>
        <v>0.5466498422313034</v>
      </c>
      <c r="K104" s="169">
        <f>(LN(H104)+LN(H124))/2-LN(K114*K115^4)</f>
        <v>-4.888380727740392</v>
      </c>
    </row>
    <row r="105" spans="1:11" ht="12.75">
      <c r="A105" s="169" t="s">
        <v>166</v>
      </c>
      <c r="B105" s="169">
        <f>B65*10000/B62</f>
        <v>-0.06462089352971541</v>
      </c>
      <c r="C105" s="169">
        <f>C65*10000/C62</f>
        <v>-0.44328849148089283</v>
      </c>
      <c r="D105" s="169">
        <f>D65*10000/D62</f>
        <v>0.3387373394414924</v>
      </c>
      <c r="E105" s="169">
        <f>E65*10000/E62</f>
        <v>0.3267258941724673</v>
      </c>
      <c r="F105" s="169">
        <f>F65*10000/F62</f>
        <v>-0.364190482360628</v>
      </c>
      <c r="G105" s="169">
        <f>AVERAGE(C105:E105)</f>
        <v>0.07405824737768896</v>
      </c>
      <c r="H105" s="169">
        <f>STDEV(C105:E105)</f>
        <v>0.4480756686766979</v>
      </c>
      <c r="I105" s="169">
        <f>(B105*B4+C105*C4+D105*D4+E105*E4+F105*F4)/SUM(B4:F4)</f>
        <v>-0.004611788575877409</v>
      </c>
      <c r="K105" s="169">
        <f>(LN(H105)+LN(H125))/2-LN(K114*K115^5)</f>
        <v>-3.2453373919611876</v>
      </c>
    </row>
    <row r="106" spans="1:11" ht="12.75">
      <c r="A106" s="169" t="s">
        <v>167</v>
      </c>
      <c r="B106" s="169">
        <f>B66*10000/B62</f>
        <v>3.427067949408437</v>
      </c>
      <c r="C106" s="169">
        <f>C66*10000/C62</f>
        <v>4.1484990265654185</v>
      </c>
      <c r="D106" s="169">
        <f>D66*10000/D62</f>
        <v>4.734368292638926</v>
      </c>
      <c r="E106" s="169">
        <f>E66*10000/E62</f>
        <v>4.829101759183872</v>
      </c>
      <c r="F106" s="169">
        <f>F66*10000/F62</f>
        <v>14.96451486887463</v>
      </c>
      <c r="G106" s="169">
        <f>AVERAGE(C106:E106)</f>
        <v>4.570656359462738</v>
      </c>
      <c r="H106" s="169">
        <f>STDEV(C106:E106)</f>
        <v>0.36865460489481294</v>
      </c>
      <c r="I106" s="169">
        <f>(B106*B4+C106*C4+D106*D4+E106*E4+F106*F4)/SUM(B4:F4)</f>
        <v>5.793773049768124</v>
      </c>
      <c r="K106" s="169">
        <f>(LN(H106)+LN(H126))/2-LN(K114*K115^6)</f>
        <v>-3.251687953468611</v>
      </c>
    </row>
    <row r="107" spans="1:11" ht="12.75">
      <c r="A107" s="169" t="s">
        <v>168</v>
      </c>
      <c r="B107" s="169">
        <f>B67*10000/B62</f>
        <v>0.007878705668611935</v>
      </c>
      <c r="C107" s="169">
        <f>C67*10000/C62</f>
        <v>-0.25124904335150505</v>
      </c>
      <c r="D107" s="169">
        <f>D67*10000/D62</f>
        <v>0.039246313491385305</v>
      </c>
      <c r="E107" s="169">
        <f>E67*10000/E62</f>
        <v>-0.007728835965689044</v>
      </c>
      <c r="F107" s="169">
        <f>F67*10000/F62</f>
        <v>-0.1452948353271631</v>
      </c>
      <c r="G107" s="169">
        <f>AVERAGE(C107:E107)</f>
        <v>-0.0732438552752696</v>
      </c>
      <c r="H107" s="169">
        <f>STDEV(C107:E107)</f>
        <v>0.15593604908157246</v>
      </c>
      <c r="I107" s="169">
        <f>(B107*B4+C107*C4+D107*D4+E107*E4+F107*F4)/SUM(B4:F4)</f>
        <v>-0.07117409615742643</v>
      </c>
      <c r="K107" s="169">
        <f>(LN(H107)+LN(H127))/2-LN(K114*K115^7)</f>
        <v>-3.4801189191913853</v>
      </c>
    </row>
    <row r="108" spans="1:9" ht="12.75">
      <c r="A108" s="169" t="s">
        <v>169</v>
      </c>
      <c r="B108" s="169">
        <f>B68*10000/B62</f>
        <v>-0.15084968535258794</v>
      </c>
      <c r="C108" s="169">
        <f>C68*10000/C62</f>
        <v>-0.1858065463644579</v>
      </c>
      <c r="D108" s="169">
        <f>D68*10000/D62</f>
        <v>-0.15330539203372764</v>
      </c>
      <c r="E108" s="169">
        <f>E68*10000/E62</f>
        <v>0.03667475003736663</v>
      </c>
      <c r="F108" s="169">
        <f>F68*10000/F62</f>
        <v>-0.06594047153291648</v>
      </c>
      <c r="G108" s="169">
        <f>AVERAGE(C108:E108)</f>
        <v>-0.10081239612027297</v>
      </c>
      <c r="H108" s="169">
        <f>STDEV(C108:E108)</f>
        <v>0.1201712019459596</v>
      </c>
      <c r="I108" s="169">
        <f>(B108*B4+C108*C4+D108*D4+E108*E4+F108*F4)/SUM(B4:F4)</f>
        <v>-0.10339346171441809</v>
      </c>
    </row>
    <row r="109" spans="1:9" ht="12.75">
      <c r="A109" s="169" t="s">
        <v>170</v>
      </c>
      <c r="B109" s="169">
        <f>B69*10000/B62</f>
        <v>-0.02727596190115166</v>
      </c>
      <c r="C109" s="169">
        <f>C69*10000/C62</f>
        <v>-0.004798150029068681</v>
      </c>
      <c r="D109" s="169">
        <f>D69*10000/D62</f>
        <v>0.030440624722936935</v>
      </c>
      <c r="E109" s="169">
        <f>E69*10000/E62</f>
        <v>0.026701500525843528</v>
      </c>
      <c r="F109" s="169">
        <f>F69*10000/F62</f>
        <v>-0.07082349225801247</v>
      </c>
      <c r="G109" s="169">
        <f>AVERAGE(C109:E109)</f>
        <v>0.017447991739903926</v>
      </c>
      <c r="H109" s="169">
        <f>STDEV(C109:E109)</f>
        <v>0.019356223292374037</v>
      </c>
      <c r="I109" s="169">
        <f>(B109*B4+C109*C4+D109*D4+E109*E4+F109*F4)/SUM(B4:F4)</f>
        <v>-0.0008114180624180352</v>
      </c>
    </row>
    <row r="110" spans="1:11" ht="12.75">
      <c r="A110" s="169" t="s">
        <v>171</v>
      </c>
      <c r="B110" s="169">
        <f>B70*10000/B62</f>
        <v>-0.4537333504817155</v>
      </c>
      <c r="C110" s="169">
        <f>C70*10000/C62</f>
        <v>-0.08041113178826954</v>
      </c>
      <c r="D110" s="169">
        <f>D70*10000/D62</f>
        <v>-0.04796755965540647</v>
      </c>
      <c r="E110" s="169">
        <f>E70*10000/E62</f>
        <v>-0.06944494811188788</v>
      </c>
      <c r="F110" s="169">
        <f>F70*10000/F62</f>
        <v>-0.3896890653789129</v>
      </c>
      <c r="G110" s="169">
        <f>AVERAGE(C110:E110)</f>
        <v>-0.06594121318518797</v>
      </c>
      <c r="H110" s="169">
        <f>STDEV(C110:E110)</f>
        <v>0.016503134914691308</v>
      </c>
      <c r="I110" s="169">
        <f>(B110*B4+C110*C4+D110*D4+E110*E4+F110*F4)/SUM(B4:F4)</f>
        <v>-0.165239896346847</v>
      </c>
      <c r="K110" s="169">
        <f>EXP(AVERAGE(K103:K107))</f>
        <v>0.024775831172033008</v>
      </c>
    </row>
    <row r="111" spans="1:9" ht="12.75">
      <c r="A111" s="169" t="s">
        <v>172</v>
      </c>
      <c r="B111" s="169">
        <f>B71*10000/B62</f>
        <v>0.12469515015481399</v>
      </c>
      <c r="C111" s="169">
        <f>C71*10000/C62</f>
        <v>-0.0046795478441025214</v>
      </c>
      <c r="D111" s="169">
        <f>D71*10000/D62</f>
        <v>0.03820060685648088</v>
      </c>
      <c r="E111" s="169">
        <f>E71*10000/E62</f>
        <v>0.032723028260360616</v>
      </c>
      <c r="F111" s="169">
        <f>F71*10000/F62</f>
        <v>0.06067230046616703</v>
      </c>
      <c r="G111" s="169">
        <f>AVERAGE(C111:E111)</f>
        <v>0.022081362424246326</v>
      </c>
      <c r="H111" s="169">
        <f>STDEV(C111:E111)</f>
        <v>0.023336895800687218</v>
      </c>
      <c r="I111" s="169">
        <f>(B111*B4+C111*C4+D111*D4+E111*E4+F111*F4)/SUM(B4:F4)</f>
        <v>0.042062901137946716</v>
      </c>
    </row>
    <row r="112" spans="1:9" ht="12.75">
      <c r="A112" s="169" t="s">
        <v>173</v>
      </c>
      <c r="B112" s="169">
        <f>B72*10000/B62</f>
        <v>-0.04554935012916425</v>
      </c>
      <c r="C112" s="169">
        <f>C72*10000/C62</f>
        <v>-0.08391388645964182</v>
      </c>
      <c r="D112" s="169">
        <f>D72*10000/D62</f>
        <v>-0.04956932448827674</v>
      </c>
      <c r="E112" s="169">
        <f>E72*10000/E62</f>
        <v>-0.05977431433356581</v>
      </c>
      <c r="F112" s="169">
        <f>F72*10000/F62</f>
        <v>-0.08460423738525268</v>
      </c>
      <c r="G112" s="169">
        <f>AVERAGE(C112:E112)</f>
        <v>-0.06441917509382812</v>
      </c>
      <c r="H112" s="169">
        <f>STDEV(C112:E112)</f>
        <v>0.017637127965258476</v>
      </c>
      <c r="I112" s="169">
        <f>(B112*B4+C112*C4+D112*D4+E112*E4+F112*F4)/SUM(B4:F4)</f>
        <v>-0.06439177955554028</v>
      </c>
    </row>
    <row r="113" spans="1:9" ht="12.75">
      <c r="A113" s="169" t="s">
        <v>174</v>
      </c>
      <c r="B113" s="169">
        <f>B73*10000/B62</f>
        <v>-0.014889036303238302</v>
      </c>
      <c r="C113" s="169">
        <f>C73*10000/C62</f>
        <v>-0.007914122035624424</v>
      </c>
      <c r="D113" s="169">
        <f>D73*10000/D62</f>
        <v>-0.018970517340306876</v>
      </c>
      <c r="E113" s="169">
        <f>E73*10000/E62</f>
        <v>-0.025373287242871266</v>
      </c>
      <c r="F113" s="169">
        <f>F73*10000/F62</f>
        <v>-0.007481792867639199</v>
      </c>
      <c r="G113" s="169">
        <f>AVERAGE(C113:E113)</f>
        <v>-0.017419308872934188</v>
      </c>
      <c r="H113" s="169">
        <f>STDEV(C113:E113)</f>
        <v>0.008832343868725966</v>
      </c>
      <c r="I113" s="169">
        <f>(B113*B4+C113*C4+D113*D4+E113*E4+F113*F4)/SUM(B4:F4)</f>
        <v>-0.015724787145508855</v>
      </c>
    </row>
    <row r="114" spans="1:11" ht="12.75">
      <c r="A114" s="169" t="s">
        <v>175</v>
      </c>
      <c r="B114" s="169">
        <f>B74*10000/B62</f>
        <v>-0.19663093045780716</v>
      </c>
      <c r="C114" s="169">
        <f>C74*10000/C62</f>
        <v>-0.17998022823967913</v>
      </c>
      <c r="D114" s="169">
        <f>D74*10000/D62</f>
        <v>-0.18734179026780595</v>
      </c>
      <c r="E114" s="169">
        <f>E74*10000/E62</f>
        <v>-0.19201872623205496</v>
      </c>
      <c r="F114" s="169">
        <f>F74*10000/F62</f>
        <v>-0.14479606598145245</v>
      </c>
      <c r="G114" s="169">
        <f>AVERAGE(C114:E114)</f>
        <v>-0.18644691491318</v>
      </c>
      <c r="H114" s="169">
        <f>STDEV(C114:E114)</f>
        <v>0.006068934000576975</v>
      </c>
      <c r="I114" s="169">
        <f>(B114*B4+C114*C4+D114*D4+E114*E4+F114*F4)/SUM(B4:F4)</f>
        <v>-0.18235399787615453</v>
      </c>
      <c r="J114" s="169" t="s">
        <v>193</v>
      </c>
      <c r="K114" s="169">
        <v>285</v>
      </c>
    </row>
    <row r="115" spans="1:11" ht="12.75">
      <c r="A115" s="169" t="s">
        <v>176</v>
      </c>
      <c r="B115" s="169">
        <f>B75*10000/B62</f>
        <v>-0.002890859339473308</v>
      </c>
      <c r="C115" s="169">
        <f>C75*10000/C62</f>
        <v>0.001022680134920121</v>
      </c>
      <c r="D115" s="169">
        <f>D75*10000/D62</f>
        <v>-0.0024194642617512063</v>
      </c>
      <c r="E115" s="169">
        <f>E75*10000/E62</f>
        <v>-0.0014603228802182297</v>
      </c>
      <c r="F115" s="169">
        <f>F75*10000/F62</f>
        <v>0.0004738319039697975</v>
      </c>
      <c r="G115" s="169">
        <f>AVERAGE(C115:E115)</f>
        <v>-0.0009523690023497716</v>
      </c>
      <c r="H115" s="169">
        <f>STDEV(C115:E115)</f>
        <v>0.0017764015222958905</v>
      </c>
      <c r="I115" s="169">
        <f>(B115*B4+C115*C4+D115*D4+E115*E4+F115*F4)/SUM(B4:F4)</f>
        <v>-0.0010416740459522848</v>
      </c>
      <c r="J115" s="169" t="s">
        <v>194</v>
      </c>
      <c r="K115" s="169">
        <v>0.5536</v>
      </c>
    </row>
    <row r="118" ht="12.75">
      <c r="A118" s="169" t="s">
        <v>159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161</v>
      </c>
      <c r="H120" s="169" t="s">
        <v>162</v>
      </c>
      <c r="I120" s="169" t="s">
        <v>157</v>
      </c>
    </row>
    <row r="121" spans="1:9" ht="12.75">
      <c r="A121" s="169" t="s">
        <v>177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178</v>
      </c>
      <c r="B122" s="169">
        <f>B82*10000/B62</f>
        <v>60.54663752552381</v>
      </c>
      <c r="C122" s="169">
        <f>C82*10000/C62</f>
        <v>12.785646647439968</v>
      </c>
      <c r="D122" s="169">
        <f>D82*10000/D62</f>
        <v>-8.781367429533018</v>
      </c>
      <c r="E122" s="169">
        <f>E82*10000/E62</f>
        <v>-8.67239906245734</v>
      </c>
      <c r="F122" s="169">
        <f>F82*10000/F62</f>
        <v>-56.37333076413556</v>
      </c>
      <c r="G122" s="169">
        <f>AVERAGE(C122:E122)</f>
        <v>-1.5560399481834633</v>
      </c>
      <c r="H122" s="169">
        <f>STDEV(C122:E122)</f>
        <v>12.420384427688598</v>
      </c>
      <c r="I122" s="169">
        <f>(B122*B4+C122*C4+D122*D4+E122*E4+F122*F4)/SUM(B4:F4)</f>
        <v>0.09921630883577852</v>
      </c>
    </row>
    <row r="123" spans="1:9" ht="12.75">
      <c r="A123" s="169" t="s">
        <v>179</v>
      </c>
      <c r="B123" s="169">
        <f>B83*10000/B62</f>
        <v>4.308870099463063</v>
      </c>
      <c r="C123" s="169">
        <f>C83*10000/C62</f>
        <v>6.786632005710644</v>
      </c>
      <c r="D123" s="169">
        <f>D83*10000/D62</f>
        <v>5.513037773888343</v>
      </c>
      <c r="E123" s="169">
        <f>E83*10000/E62</f>
        <v>3.641177313865968</v>
      </c>
      <c r="F123" s="169">
        <f>F83*10000/F62</f>
        <v>9.179951307421888</v>
      </c>
      <c r="G123" s="169">
        <f>AVERAGE(C123:E123)</f>
        <v>5.313615697821652</v>
      </c>
      <c r="H123" s="169">
        <f>STDEV(C123:E123)</f>
        <v>1.5821814617574632</v>
      </c>
      <c r="I123" s="169">
        <f>(B123*B4+C123*C4+D123*D4+E123*E4+F123*F4)/SUM(B4:F4)</f>
        <v>5.6850599445528625</v>
      </c>
    </row>
    <row r="124" spans="1:9" ht="12.75">
      <c r="A124" s="169" t="s">
        <v>180</v>
      </c>
      <c r="B124" s="169">
        <f>B84*10000/B62</f>
        <v>0.18510375660077766</v>
      </c>
      <c r="C124" s="169">
        <f>C84*10000/C62</f>
        <v>2.293643706262138</v>
      </c>
      <c r="D124" s="169">
        <f>D84*10000/D62</f>
        <v>3.1836742926295636</v>
      </c>
      <c r="E124" s="169">
        <f>E84*10000/E62</f>
        <v>3.3633824803744488</v>
      </c>
      <c r="F124" s="169">
        <f>F84*10000/F62</f>
        <v>-1.037445303104123</v>
      </c>
      <c r="G124" s="169">
        <f>AVERAGE(C124:E124)</f>
        <v>2.9469001597553834</v>
      </c>
      <c r="H124" s="169">
        <f>STDEV(C124:E124)</f>
        <v>0.5728278569592846</v>
      </c>
      <c r="I124" s="169">
        <f>(B124*B4+C124*C4+D124*D4+E124*E4+F124*F4)/SUM(B4:F4)</f>
        <v>2.0153883792810348</v>
      </c>
    </row>
    <row r="125" spans="1:9" ht="12.75">
      <c r="A125" s="169" t="s">
        <v>181</v>
      </c>
      <c r="B125" s="169">
        <f>B85*10000/B62</f>
        <v>1.0161090184308716</v>
      </c>
      <c r="C125" s="169">
        <f>C85*10000/C62</f>
        <v>1.7376705671803334</v>
      </c>
      <c r="D125" s="169">
        <f>D85*10000/D62</f>
        <v>0.8370951863620806</v>
      </c>
      <c r="E125" s="169">
        <f>E85*10000/E62</f>
        <v>0.2620653917443133</v>
      </c>
      <c r="F125" s="169">
        <f>F85*10000/F62</f>
        <v>-0.8614987290983563</v>
      </c>
      <c r="G125" s="169">
        <f>AVERAGE(C125:E125)</f>
        <v>0.9456103817622424</v>
      </c>
      <c r="H125" s="169">
        <f>STDEV(C125:E125)</f>
        <v>0.7437636178033605</v>
      </c>
      <c r="I125" s="169">
        <f>(B125*B4+C125*C4+D125*D4+E125*E4+F125*F4)/SUM(B4:F4)</f>
        <v>0.714505078222457</v>
      </c>
    </row>
    <row r="126" spans="1:9" ht="12.75">
      <c r="A126" s="169" t="s">
        <v>182</v>
      </c>
      <c r="B126" s="169">
        <f>B86*10000/B62</f>
        <v>0.8912131412973681</v>
      </c>
      <c r="C126" s="169">
        <f>C86*10000/C62</f>
        <v>-0.06798452923730232</v>
      </c>
      <c r="D126" s="169">
        <f>D86*10000/D62</f>
        <v>0.4043872522562009</v>
      </c>
      <c r="E126" s="169">
        <f>E86*10000/E62</f>
        <v>0.40724891344066777</v>
      </c>
      <c r="F126" s="169">
        <f>F86*10000/F62</f>
        <v>1.5096024732470104</v>
      </c>
      <c r="G126" s="169">
        <f>AVERAGE(C126:E126)</f>
        <v>0.2478838788198555</v>
      </c>
      <c r="H126" s="169">
        <f>STDEV(C126:E126)</f>
        <v>0.2735538076551047</v>
      </c>
      <c r="I126" s="169">
        <f>(B126*B4+C126*C4+D126*D4+E126*E4+F126*F4)/SUM(B4:F4)</f>
        <v>0.5093609281096299</v>
      </c>
    </row>
    <row r="127" spans="1:9" ht="12.75">
      <c r="A127" s="169" t="s">
        <v>183</v>
      </c>
      <c r="B127" s="169">
        <f>B87*10000/B62</f>
        <v>0.14204784695201322</v>
      </c>
      <c r="C127" s="169">
        <f>C87*10000/C62</f>
        <v>0.08524147216835337</v>
      </c>
      <c r="D127" s="169">
        <f>D87*10000/D62</f>
        <v>0.24405369926795664</v>
      </c>
      <c r="E127" s="169">
        <f>E87*10000/E62</f>
        <v>-0.00371515764979319</v>
      </c>
      <c r="F127" s="169">
        <f>F87*10000/F62</f>
        <v>0.7992456763993611</v>
      </c>
      <c r="G127" s="169">
        <f>AVERAGE(C127:E127)</f>
        <v>0.10852667126217229</v>
      </c>
      <c r="H127" s="169">
        <f>STDEV(C127:E127)</f>
        <v>0.12551494726609727</v>
      </c>
      <c r="I127" s="169">
        <f>(B127*B4+C127*C4+D127*D4+E127*E4+F127*F4)/SUM(B4:F4)</f>
        <v>0.2056296144230748</v>
      </c>
    </row>
    <row r="128" spans="1:9" ht="12.75">
      <c r="A128" s="169" t="s">
        <v>184</v>
      </c>
      <c r="B128" s="169">
        <f>B88*10000/B62</f>
        <v>-0.047317384430051214</v>
      </c>
      <c r="C128" s="169">
        <f>C88*10000/C62</f>
        <v>0.01529511155031089</v>
      </c>
      <c r="D128" s="169">
        <f>D88*10000/D62</f>
        <v>0.11384343861781711</v>
      </c>
      <c r="E128" s="169">
        <f>E88*10000/E62</f>
        <v>0.13602097754438328</v>
      </c>
      <c r="F128" s="169">
        <f>F88*10000/F62</f>
        <v>0.1778375879935287</v>
      </c>
      <c r="G128" s="169">
        <f>AVERAGE(C128:E128)</f>
        <v>0.08838650923750375</v>
      </c>
      <c r="H128" s="169">
        <f>STDEV(C128:E128)</f>
        <v>0.06426293737536727</v>
      </c>
      <c r="I128" s="169">
        <f>(B128*B4+C128*C4+D128*D4+E128*E4+F128*F4)/SUM(B4:F4)</f>
        <v>0.08071150249985606</v>
      </c>
    </row>
    <row r="129" spans="1:9" ht="12.75">
      <c r="A129" s="169" t="s">
        <v>185</v>
      </c>
      <c r="B129" s="169">
        <f>B89*10000/B62</f>
        <v>-0.04333421905745808</v>
      </c>
      <c r="C129" s="169">
        <f>C89*10000/C62</f>
        <v>-0.012459058366142547</v>
      </c>
      <c r="D129" s="169">
        <f>D89*10000/D62</f>
        <v>-0.0021255661030766086</v>
      </c>
      <c r="E129" s="169">
        <f>E89*10000/E62</f>
        <v>0.07315147420869911</v>
      </c>
      <c r="F129" s="169">
        <f>F89*10000/F62</f>
        <v>0.09510485050774019</v>
      </c>
      <c r="G129" s="169">
        <f>AVERAGE(C129:E129)</f>
        <v>0.019522283246493317</v>
      </c>
      <c r="H129" s="169">
        <f>STDEV(C129:E129)</f>
        <v>0.04673074852849312</v>
      </c>
      <c r="I129" s="169">
        <f>(B129*B4+C129*C4+D129*D4+E129*E4+F129*F4)/SUM(B4:F4)</f>
        <v>0.020531597772386185</v>
      </c>
    </row>
    <row r="130" spans="1:9" ht="12.75">
      <c r="A130" s="169" t="s">
        <v>186</v>
      </c>
      <c r="B130" s="169">
        <f>B90*10000/B62</f>
        <v>0.04210491750099267</v>
      </c>
      <c r="C130" s="169">
        <f>C90*10000/C62</f>
        <v>0.0795028695354473</v>
      </c>
      <c r="D130" s="169">
        <f>D90*10000/D62</f>
        <v>-0.015866527675745975</v>
      </c>
      <c r="E130" s="169">
        <f>E90*10000/E62</f>
        <v>0.027564826229699507</v>
      </c>
      <c r="F130" s="169">
        <f>F90*10000/F62</f>
        <v>0.19222064719541007</v>
      </c>
      <c r="G130" s="169">
        <f>AVERAGE(C130:E130)</f>
        <v>0.03040038936313361</v>
      </c>
      <c r="H130" s="169">
        <f>STDEV(C130:E130)</f>
        <v>0.04774788785715404</v>
      </c>
      <c r="I130" s="169">
        <f>(B130*B4+C130*C4+D130*D4+E130*E4+F130*F4)/SUM(B4:F4)</f>
        <v>0.053718073195216445</v>
      </c>
    </row>
    <row r="131" spans="1:9" ht="12.75">
      <c r="A131" s="169" t="s">
        <v>187</v>
      </c>
      <c r="B131" s="169">
        <f>B91*10000/B62</f>
        <v>0.03873005414352265</v>
      </c>
      <c r="C131" s="169">
        <f>C91*10000/C62</f>
        <v>0.12271728652028802</v>
      </c>
      <c r="D131" s="169">
        <f>D91*10000/D62</f>
        <v>0.10024836220471145</v>
      </c>
      <c r="E131" s="169">
        <f>E91*10000/E62</f>
        <v>0.11020985624939664</v>
      </c>
      <c r="F131" s="169">
        <f>F91*10000/F62</f>
        <v>0.13161668698245002</v>
      </c>
      <c r="G131" s="169">
        <f>AVERAGE(C131:E131)</f>
        <v>0.11105850165813203</v>
      </c>
      <c r="H131" s="169">
        <f>STDEV(C131:E131)</f>
        <v>0.011258476328842448</v>
      </c>
      <c r="I131" s="169">
        <f>(B131*B4+C131*C4+D131*D4+E131*E4+F131*F4)/SUM(B4:F4)</f>
        <v>0.10335328665416615</v>
      </c>
    </row>
    <row r="132" spans="1:9" ht="12.75">
      <c r="A132" s="169" t="s">
        <v>188</v>
      </c>
      <c r="B132" s="169">
        <f>B92*10000/B62</f>
        <v>0.05019520624285984</v>
      </c>
      <c r="C132" s="169">
        <f>C92*10000/C62</f>
        <v>-0.014931076421530519</v>
      </c>
      <c r="D132" s="169">
        <f>D92*10000/D62</f>
        <v>0.0027068979668689467</v>
      </c>
      <c r="E132" s="169">
        <f>E92*10000/E62</f>
        <v>0.004179489456398238</v>
      </c>
      <c r="F132" s="169">
        <f>F92*10000/F62</f>
        <v>0.033509590273147</v>
      </c>
      <c r="G132" s="169">
        <f>AVERAGE(C132:E132)</f>
        <v>-0.0026815629994211107</v>
      </c>
      <c r="H132" s="169">
        <f>STDEV(C132:E132)</f>
        <v>0.010633911121153281</v>
      </c>
      <c r="I132" s="169">
        <f>(B132*B4+C132*C4+D132*D4+E132*E4+F132*F4)/SUM(B4:F4)</f>
        <v>0.009793428637339403</v>
      </c>
    </row>
    <row r="133" spans="1:9" ht="12.75">
      <c r="A133" s="169" t="s">
        <v>189</v>
      </c>
      <c r="B133" s="169">
        <f>B93*10000/B62</f>
        <v>-0.09003764432870065</v>
      </c>
      <c r="C133" s="169">
        <f>C93*10000/C62</f>
        <v>-0.08566459531659752</v>
      </c>
      <c r="D133" s="169">
        <f>D93*10000/D62</f>
        <v>-0.08060345060567935</v>
      </c>
      <c r="E133" s="169">
        <f>E93*10000/E62</f>
        <v>-0.08112454940180237</v>
      </c>
      <c r="F133" s="169">
        <f>F93*10000/F62</f>
        <v>-0.07866995369159664</v>
      </c>
      <c r="G133" s="169">
        <f>AVERAGE(C133:E133)</f>
        <v>-0.08246419844135976</v>
      </c>
      <c r="H133" s="169">
        <f>STDEV(C133:E133)</f>
        <v>0.002783844663069806</v>
      </c>
      <c r="I133" s="169">
        <f>(B133*B4+C133*C4+D133*D4+E133*E4+F133*F4)/SUM(B4:F4)</f>
        <v>-0.0830524666076816</v>
      </c>
    </row>
    <row r="134" spans="1:9" ht="12.75">
      <c r="A134" s="169" t="s">
        <v>190</v>
      </c>
      <c r="B134" s="169">
        <f>B94*10000/B62</f>
        <v>-0.008567444391799774</v>
      </c>
      <c r="C134" s="169">
        <f>C94*10000/C62</f>
        <v>0.002599909186747719</v>
      </c>
      <c r="D134" s="169">
        <f>D94*10000/D62</f>
        <v>-0.002931279608245525</v>
      </c>
      <c r="E134" s="169">
        <f>E94*10000/E62</f>
        <v>0.0024142622729271253</v>
      </c>
      <c r="F134" s="169">
        <f>F94*10000/F62</f>
        <v>-0.029964213497816573</v>
      </c>
      <c r="G134" s="169">
        <f>AVERAGE(C134:E134)</f>
        <v>0.0006942972838097731</v>
      </c>
      <c r="H134" s="169">
        <f>STDEV(C134:E134)</f>
        <v>0.0031412134668479304</v>
      </c>
      <c r="I134" s="169">
        <f>(B134*B4+C134*C4+D134*D4+E134*E4+F134*F4)/SUM(B4:F4)</f>
        <v>-0.004739351049038118</v>
      </c>
    </row>
    <row r="135" spans="1:9" ht="12.75">
      <c r="A135" s="169" t="s">
        <v>191</v>
      </c>
      <c r="B135" s="169">
        <f>B95*10000/B62</f>
        <v>0.0010661732208765424</v>
      </c>
      <c r="C135" s="169">
        <f>C95*10000/C62</f>
        <v>-0.0015116479180090352</v>
      </c>
      <c r="D135" s="169">
        <f>D95*10000/D62</f>
        <v>-0.0031192450910210836</v>
      </c>
      <c r="E135" s="169">
        <f>E95*10000/E62</f>
        <v>0.00283034289327115</v>
      </c>
      <c r="F135" s="169">
        <f>F95*10000/F62</f>
        <v>0.007397862526128338</v>
      </c>
      <c r="G135" s="169">
        <f>AVERAGE(C135:E135)</f>
        <v>-0.0006001833719196563</v>
      </c>
      <c r="H135" s="169">
        <f>STDEV(C135:E135)</f>
        <v>0.0030777386194724317</v>
      </c>
      <c r="I135" s="169">
        <f>(B135*B4+C135*C4+D135*D4+E135*E4+F135*F4)/SUM(B4:F4)</f>
        <v>0.0007091202898858166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2003-09-02T15:23:19Z</cp:lastPrinted>
  <dcterms:created xsi:type="dcterms:W3CDTF">1999-06-17T15:15:05Z</dcterms:created>
  <dcterms:modified xsi:type="dcterms:W3CDTF">2004-08-03T09:06:52Z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472451577</vt:i4>
  </property>
  <property fmtid="{D5CDD505-2E9C-101B-9397-08002B2CF9AE}" pid="3" name="_EmailSubject">
    <vt:lpwstr>WFM result of aperture 63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