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65_pos4ap2" sheetId="2" r:id="rId2"/>
    <sheet name="HCMQAP065_pos1ap2" sheetId="3" r:id="rId3"/>
    <sheet name="HCMQAP065_pos2ap2" sheetId="4" r:id="rId4"/>
    <sheet name="HCMQAP065_pos3ap2" sheetId="5" r:id="rId5"/>
    <sheet name="HCMQAP065_pos5ap2" sheetId="6" r:id="rId6"/>
    <sheet name="Lmag_hcmqap" sheetId="7" r:id="rId7"/>
    <sheet name="Result_HCMQAP" sheetId="8" r:id="rId8"/>
  </sheets>
  <definedNames>
    <definedName name="_xlnm.Print_Area" localSheetId="2">'HCMQAP065_pos1ap2'!$A$1:$N$28</definedName>
    <definedName name="_xlnm.Print_Area" localSheetId="3">'HCMQAP065_pos2ap2'!$A$1:$N$28</definedName>
    <definedName name="_xlnm.Print_Area" localSheetId="4">'HCMQAP065_pos3ap2'!$A$1:$N$28</definedName>
    <definedName name="_xlnm.Print_Area" localSheetId="1">'HCMQAP065_pos4ap2'!$A$1:$N$28</definedName>
    <definedName name="_xlnm.Print_Area" localSheetId="5">'HCMQAP065_pos5ap2'!$A$1:$N$28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<sst xmlns="http://schemas.openxmlformats.org/spreadsheetml/2006/main" count="510" uniqueCount="192">
  <si>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</si>
  <si>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</si>
  <si>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</si>
  <si>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</si>
  <si>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</si>
  <si>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</si>
  <si>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</si>
  <si>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</si>
  <si>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</si>
  <si>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</si>
  <si>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</si>
  <si>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</si>
  <si>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</si>
  <si>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</si>
  <si>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</si>
  <si>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</si>
  <si>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</si>
  <si>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</si>
  <si>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</si>
  <si>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</si>
  <si>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</si>
  <si>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</si>
  <si>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</si>
  <si>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</si>
  <si>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</si>
  <si>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</si>
  <si>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</si>
  <si>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</si>
  <si>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</si>
  <si>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</si>
  <si>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</si>
  <si>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</si>
  <si>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</si>
  <si>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</si>
  <si>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</si>
  <si>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</si>
  <si>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</si>
  <si>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</si>
  <si>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</si>
  <si>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</si>
  <si>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</si>
  <si>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</si>
  <si>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</si>
  <si>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</si>
  <si>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</si>
  <si>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</si>
  <si>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</si>
  <si>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</si>
  <si>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</si>
  <si>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</si>
  <si>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</si>
  <si>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</si>
  <si>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</si>
  <si>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</si>
  <si>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</si>
  <si>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</si>
  <si>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</si>
  <si>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</si>
  <si>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</si>
  <si>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</si>
  <si>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</si>
  <si>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</si>
  <si>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</si>
  <si>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</si>
  <si>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</si>
  <si>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</si>
  <si>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</si>
  <si>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</si>
  <si>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HCMQAP065_pos4ap2</t>
  </si>
  <si>
    <t>29/07/2003</t>
  </si>
  <si>
    <t>±12.5</t>
  </si>
  <si>
    <t>THCMQAP065_pos4ap2.xls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</si>
  <si>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-2.261 mT)</t>
    </r>
  </si>
  <si>
    <t>HCMQAP065_pos1ap2</t>
  </si>
  <si>
    <t>THCMQAP065_pos1ap2.xls</t>
  </si>
  <si>
    <t>HCMQAP065_pos2ap2</t>
  </si>
  <si>
    <t>THCMQAP065_pos2ap2.xls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</si>
  <si>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</si>
  <si>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HCMQAP065_pos3ap2</t>
  </si>
  <si>
    <t>THCMQAP065_pos3ap2.xls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</si>
  <si>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-2.087 mT)</t>
    </r>
  </si>
  <si>
    <t>HCMQAP065_pos5ap2</t>
  </si>
  <si>
    <t>THCMQAP065_pos5ap2.xls</t>
  </si>
  <si>
    <t>Sommaire : Valeurs intégrales calculées avec les fichiers: HCMQAP065_pos4ap2+HCMQAP065_pos1ap2+HCMQAP065_pos2ap2+HCMQAP065_pos3ap2+HCMQAP065_pos5ap2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</si>
  <si>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</si>
  <si>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</si>
  <si>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</si>
  <si>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</si>
  <si>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</si>
  <si>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</si>
  <si>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</si>
  <si>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</si>
  <si>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</si>
  <si>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</si>
  <si>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</si>
  <si>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</si>
  <si>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</si>
  <si>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</si>
  <si>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</si>
  <si>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</si>
  <si>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</si>
  <si>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</si>
  <si>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</si>
  <si>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</si>
  <si>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</si>
  <si>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</si>
  <si>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</si>
  <si>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</si>
  <si>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</si>
  <si>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</si>
  <si>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</si>
  <si>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</si>
  <si>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</si>
  <si>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</si>
  <si>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</si>
  <si>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</si>
  <si>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</si>
  <si>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</si>
  <si>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</si>
  <si>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</si>
  <si>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</si>
  <si>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</si>
  <si>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</si>
  <si>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</si>
  <si>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</si>
  <si>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</si>
  <si>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</si>
  <si>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=-3.764</t>
    </r>
  </si>
  <si>
    <t>Gradient (T/m)</t>
  </si>
  <si>
    <t xml:space="preserve"> Tue 29/07/2003       14:46:26</t>
  </si>
  <si>
    <t>LISSNER</t>
  </si>
  <si>
    <t>HCMQAP065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</si>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</sst>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0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6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76200</xdr:rowOff>
    </xdr:from>
    <xdr:to>
      <xdr:col>6</xdr:col>
      <xdr:colOff>800100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52400" y="5895975"/>
        <a:ext cx="5334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4</v>
      </c>
      <c r="F2" s="26"/>
      <c r="G2" s="26" t="s">
        <v>68</v>
      </c>
      <c r="H2" s="25">
        <v>1980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1</v>
      </c>
      <c r="F3" s="26"/>
      <c r="G3" s="26" t="s">
        <v>73</v>
      </c>
      <c r="H3" s="25">
        <v>1980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2</v>
      </c>
      <c r="F4" s="26"/>
      <c r="G4" s="26" t="s">
        <v>75</v>
      </c>
      <c r="H4" s="25">
        <v>1980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3</v>
      </c>
      <c r="F5" s="26"/>
      <c r="G5" s="26" t="s">
        <v>78</v>
      </c>
      <c r="H5" s="25">
        <v>1980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1980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5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-5.5820446E-05</v>
      </c>
      <c r="L2" s="54">
        <v>8.977278905285869E-08</v>
      </c>
      <c r="M2" s="54">
        <v>0.00019147603</v>
      </c>
      <c r="N2" s="55">
        <v>1.7676488791430922E-07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-2.8440576E-05</v>
      </c>
      <c r="L3" s="54">
        <v>1.1238310172793392E-07</v>
      </c>
      <c r="M3" s="54">
        <v>9.939129999999996E-06</v>
      </c>
      <c r="N3" s="55">
        <v>1.4939305740229524E-07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-0.0037638917049162886</v>
      </c>
      <c r="L4" s="54">
        <v>5.060662644325824E-05</v>
      </c>
      <c r="M4" s="54">
        <v>4.578255697943248E-08</v>
      </c>
      <c r="N4" s="55">
        <v>-6.7222414</v>
      </c>
    </row>
    <row r="5" spans="1:14" ht="15" customHeight="1" thickBot="1">
      <c r="A5" t="s">
        <v>18</v>
      </c>
      <c r="B5" s="58">
        <v>37831.60753472222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-0.9852036700000001</v>
      </c>
      <c r="E8" s="77">
        <v>0.012355356127097745</v>
      </c>
      <c r="F8" s="77">
        <v>-3.8870685000000003</v>
      </c>
      <c r="G8" s="77">
        <v>0.007811550249357918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-0.75975652</v>
      </c>
      <c r="E9" s="79">
        <v>0.017711595106897182</v>
      </c>
      <c r="F9" s="79">
        <v>2.3888528</v>
      </c>
      <c r="G9" s="79">
        <v>0.028965642990612543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1.3009154000000003</v>
      </c>
      <c r="E10" s="79">
        <v>0.006623996538279538</v>
      </c>
      <c r="F10" s="83">
        <v>-3.4655051</v>
      </c>
      <c r="G10" s="79">
        <v>0.007334950643303512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3.3575648</v>
      </c>
      <c r="E11" s="77">
        <v>0.002258099988741306</v>
      </c>
      <c r="F11" s="77">
        <v>-0.38148899</v>
      </c>
      <c r="G11" s="77">
        <v>0.005513907290423873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0.44777519000000005</v>
      </c>
      <c r="E12" s="79">
        <v>0.0028939848998126455</v>
      </c>
      <c r="F12" s="79">
        <v>0.06145832</v>
      </c>
      <c r="G12" s="79">
        <v>0.00423695025207989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28.961182</v>
      </c>
      <c r="D13" s="82">
        <v>0.0492595547</v>
      </c>
      <c r="E13" s="79">
        <v>0.0031651708971735287</v>
      </c>
      <c r="F13" s="79">
        <v>-0.060441350000000005</v>
      </c>
      <c r="G13" s="79">
        <v>0.0014225641736282284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-0.008199131</v>
      </c>
      <c r="E14" s="79">
        <v>0.001754598939613323</v>
      </c>
      <c r="F14" s="79">
        <v>0.06687258300000001</v>
      </c>
      <c r="G14" s="79">
        <v>0.002162082023840588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-0.07383579199999998</v>
      </c>
      <c r="E15" s="77">
        <v>0.00155057906921517</v>
      </c>
      <c r="F15" s="77">
        <v>0.0015415571000000003</v>
      </c>
      <c r="G15" s="77">
        <v>0.0008611254941672784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12.506499999999999</v>
      </c>
      <c r="D16" s="82">
        <v>0.082487063</v>
      </c>
      <c r="E16" s="79">
        <v>0.0011172253265642011</v>
      </c>
      <c r="F16" s="79">
        <v>-0.0098060785</v>
      </c>
      <c r="G16" s="79">
        <v>0.0013836344784668687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-0.21299999952316284</v>
      </c>
      <c r="D17" s="82">
        <v>0.11582258000000001</v>
      </c>
      <c r="E17" s="79">
        <v>0.0009205780339535839</v>
      </c>
      <c r="F17" s="79">
        <v>0.080048275</v>
      </c>
      <c r="G17" s="79">
        <v>0.0011273748368715605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91.5530014038086</v>
      </c>
      <c r="D18" s="82">
        <v>-0.06554594799999999</v>
      </c>
      <c r="E18" s="79">
        <v>0.001229600506525252</v>
      </c>
      <c r="F18" s="83">
        <v>0.16320746999999997</v>
      </c>
      <c r="G18" s="79">
        <v>0.0016103106298501057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-0.3790000081062317</v>
      </c>
      <c r="D19" s="86">
        <v>-0.17666336</v>
      </c>
      <c r="E19" s="79">
        <v>0.0010824007397435755</v>
      </c>
      <c r="F19" s="79">
        <v>0.0039654645</v>
      </c>
      <c r="G19" s="79">
        <v>0.0008263823885971924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-0.2636731</v>
      </c>
      <c r="D20" s="88">
        <v>-0.0009729710300000001</v>
      </c>
      <c r="E20" s="89">
        <v>0.0009874263805244182</v>
      </c>
      <c r="F20" s="89">
        <v>-0.0011089426200000003</v>
      </c>
      <c r="G20" s="89">
        <v>0.0013388474714196813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0.8612818000000001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-0.3851563864157958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-3.7642319</v>
      </c>
      <c r="I25" s="101" t="s">
        <v>65</v>
      </c>
      <c r="J25" s="102"/>
      <c r="K25" s="101"/>
      <c r="L25" s="104">
        <v>3.3791678318323077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4.009978528006568</v>
      </c>
      <c r="I26" s="106" t="s">
        <v>67</v>
      </c>
      <c r="J26" s="107"/>
      <c r="K26" s="106"/>
      <c r="L26" s="109">
        <v>0.0738518827015251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HCMQAP065_pos4ap2res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9.095779E-05</v>
      </c>
      <c r="L2" s="54">
        <v>1.9250067114272464E-07</v>
      </c>
      <c r="M2" s="54">
        <v>0.000109646733</v>
      </c>
      <c r="N2" s="55">
        <v>1.698899056946366E-07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-3.155667E-05</v>
      </c>
      <c r="L3" s="54">
        <v>1.5415281505596858E-07</v>
      </c>
      <c r="M3" s="54">
        <v>1.3839567000000002E-05</v>
      </c>
      <c r="N3" s="55">
        <v>7.796348411923647E-08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-0.002261148369821377</v>
      </c>
      <c r="L4" s="54">
        <v>1.0227515161531706E-05</v>
      </c>
      <c r="M4" s="54">
        <v>5.655085844474077E-08</v>
      </c>
      <c r="N4" s="55">
        <v>-2.26156</v>
      </c>
    </row>
    <row r="5" spans="1:14" ht="15" customHeight="1" thickBot="1">
      <c r="A5" t="s">
        <v>18</v>
      </c>
      <c r="B5" s="58">
        <v>37831.59407407408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-2.4523596999999997</v>
      </c>
      <c r="E8" s="77">
        <v>0.013436346737833896</v>
      </c>
      <c r="F8" s="77">
        <v>-0.6640633</v>
      </c>
      <c r="G8" s="77">
        <v>0.01583058067548689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-1.5421582</v>
      </c>
      <c r="E9" s="79">
        <v>0.05954693294419026</v>
      </c>
      <c r="F9" s="79">
        <v>2.0011129000000003</v>
      </c>
      <c r="G9" s="79">
        <v>0.028432857238387312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-0.7678096200000001</v>
      </c>
      <c r="E10" s="79">
        <v>0.009556780700138599</v>
      </c>
      <c r="F10" s="83">
        <v>-2.4335899999999997</v>
      </c>
      <c r="G10" s="79">
        <v>0.013709740103266057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3.1917874999999998</v>
      </c>
      <c r="E11" s="77">
        <v>0.00915078541994369</v>
      </c>
      <c r="F11" s="77">
        <v>-0.07286210100000001</v>
      </c>
      <c r="G11" s="77">
        <v>0.009838403642915036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0.12620288400000002</v>
      </c>
      <c r="E12" s="79">
        <v>0.0048377347998172955</v>
      </c>
      <c r="F12" s="79">
        <v>0.11987202999999999</v>
      </c>
      <c r="G12" s="79">
        <v>0.006887521676727993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29.504395</v>
      </c>
      <c r="D13" s="82">
        <v>-0.013937619299999999</v>
      </c>
      <c r="E13" s="79">
        <v>0.0036742943911023235</v>
      </c>
      <c r="F13" s="79">
        <v>0.02368261422</v>
      </c>
      <c r="G13" s="79">
        <v>0.0014565034091810075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0.32578777000000003</v>
      </c>
      <c r="E14" s="79">
        <v>0.003493136403948438</v>
      </c>
      <c r="F14" s="79">
        <v>0.26210282</v>
      </c>
      <c r="G14" s="79">
        <v>0.004988945554784899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-0.38620802</v>
      </c>
      <c r="E15" s="77">
        <v>0.0036170055173602553</v>
      </c>
      <c r="F15" s="77">
        <v>0.0050586474</v>
      </c>
      <c r="G15" s="77">
        <v>0.004132386488856898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2">
        <v>-0.072052124</v>
      </c>
      <c r="E16" s="79">
        <v>0.0028803237764641813</v>
      </c>
      <c r="F16" s="79">
        <v>0.06360795999999999</v>
      </c>
      <c r="G16" s="79">
        <v>0.0034851340798126495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0.29600000381469727</v>
      </c>
      <c r="D17" s="82">
        <v>0.0535700822</v>
      </c>
      <c r="E17" s="79">
        <v>0.0040689678322279625</v>
      </c>
      <c r="F17" s="83">
        <v>-0.20060971</v>
      </c>
      <c r="G17" s="79">
        <v>0.004005972400479205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33.06100082397461</v>
      </c>
      <c r="D18" s="82">
        <v>0.12878153</v>
      </c>
      <c r="E18" s="79">
        <v>0.003185905487235656</v>
      </c>
      <c r="F18" s="83">
        <v>0.17178752000000003</v>
      </c>
      <c r="G18" s="79">
        <v>0.0020061938497052912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0.19300000369548798</v>
      </c>
      <c r="D19" s="86">
        <v>-0.19940715999999997</v>
      </c>
      <c r="E19" s="79">
        <v>0.0020984471502525693</v>
      </c>
      <c r="F19" s="79">
        <v>0.00135548075</v>
      </c>
      <c r="G19" s="79">
        <v>0.001680509210511192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0.6800656</v>
      </c>
      <c r="D20" s="88">
        <v>-0.00253764</v>
      </c>
      <c r="E20" s="89">
        <v>0.00043812671578711274</v>
      </c>
      <c r="F20" s="89">
        <v>-0.002811488</v>
      </c>
      <c r="G20" s="89">
        <v>0.0011899236465829689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0.8274578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-0.12957795256542068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-2.2611715</v>
      </c>
      <c r="I25" s="101" t="s">
        <v>65</v>
      </c>
      <c r="J25" s="102"/>
      <c r="K25" s="101"/>
      <c r="L25" s="104">
        <v>3.1926190394280343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2.540678681886196</v>
      </c>
      <c r="I26" s="106" t="s">
        <v>67</v>
      </c>
      <c r="J26" s="107"/>
      <c r="K26" s="106"/>
      <c r="L26" s="109">
        <v>0.386241148281534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HCMQAP065_pos1ap2res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6.663000000000007E-08</v>
      </c>
      <c r="L2" s="54">
        <v>4.186930019716122E-07</v>
      </c>
      <c r="M2" s="54">
        <v>0.00020604190999999996</v>
      </c>
      <c r="N2" s="55">
        <v>4.7503719792627626E-07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-2.8827774E-05</v>
      </c>
      <c r="L3" s="54">
        <v>1.821626691291018E-07</v>
      </c>
      <c r="M3" s="54">
        <v>1.2819570000000003E-05</v>
      </c>
      <c r="N3" s="55">
        <v>2.927448489726064E-07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-0.0037639067493304167</v>
      </c>
      <c r="L4" s="54">
        <v>3.68262555325285E-05</v>
      </c>
      <c r="M4" s="54">
        <v>6.537920957133056E-08</v>
      </c>
      <c r="N4" s="55">
        <v>-4.8918694</v>
      </c>
    </row>
    <row r="5" spans="1:14" ht="15" customHeight="1" thickBot="1">
      <c r="A5" t="s">
        <v>18</v>
      </c>
      <c r="B5" s="58">
        <v>37831.598587962966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-0.76166016</v>
      </c>
      <c r="E8" s="77">
        <v>0.005390575221015369</v>
      </c>
      <c r="F8" s="77">
        <v>0.20247571999999997</v>
      </c>
      <c r="G8" s="77">
        <v>0.014473356011361184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-1.14506087</v>
      </c>
      <c r="E9" s="79">
        <v>0.030870161287844835</v>
      </c>
      <c r="F9" s="79">
        <v>-0.8760234</v>
      </c>
      <c r="G9" s="79">
        <v>0.036525019297364444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-0.083749611</v>
      </c>
      <c r="E10" s="79">
        <v>0.007218255786597973</v>
      </c>
      <c r="F10" s="79">
        <v>-2.1013492</v>
      </c>
      <c r="G10" s="79">
        <v>0.0041627584796472125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4.1112437</v>
      </c>
      <c r="E11" s="77">
        <v>0.005766955831267475</v>
      </c>
      <c r="F11" s="77">
        <v>-0.24649253</v>
      </c>
      <c r="G11" s="77">
        <v>0.006714273557028102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-0.022597466660000003</v>
      </c>
      <c r="E12" s="79">
        <v>0.0020737484036243963</v>
      </c>
      <c r="F12" s="79">
        <v>0.0008886150000000006</v>
      </c>
      <c r="G12" s="79">
        <v>0.005036308837562485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29.251099</v>
      </c>
      <c r="D13" s="82">
        <v>-0.11312583699999998</v>
      </c>
      <c r="E13" s="79">
        <v>0.004124212171824782</v>
      </c>
      <c r="F13" s="79">
        <v>-0.10687357199999999</v>
      </c>
      <c r="G13" s="79">
        <v>0.002314246922791063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0.047955188999999995</v>
      </c>
      <c r="E14" s="79">
        <v>0.002866305452713324</v>
      </c>
      <c r="F14" s="79">
        <v>0.062615962</v>
      </c>
      <c r="G14" s="79">
        <v>0.0029359524203086866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-0.13677696</v>
      </c>
      <c r="E15" s="77">
        <v>0.0014932693070586094</v>
      </c>
      <c r="F15" s="77">
        <v>0.09006825</v>
      </c>
      <c r="G15" s="77">
        <v>0.0025975542500261033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12.506400000000001</v>
      </c>
      <c r="D16" s="82">
        <v>-0.0028813076</v>
      </c>
      <c r="E16" s="79">
        <v>0.0010992301910666112</v>
      </c>
      <c r="F16" s="79">
        <v>-0.086512734</v>
      </c>
      <c r="G16" s="79">
        <v>0.001935418150058173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-0.15700000524520874</v>
      </c>
      <c r="D17" s="82">
        <v>0.14765212</v>
      </c>
      <c r="E17" s="79">
        <v>0.0021538452745247646</v>
      </c>
      <c r="F17" s="79">
        <v>-0.019141471400000002</v>
      </c>
      <c r="G17" s="79">
        <v>0.00034512634881087457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106.3030014038086</v>
      </c>
      <c r="D18" s="82">
        <v>0.007241337980000001</v>
      </c>
      <c r="E18" s="79">
        <v>0.0009559929256184162</v>
      </c>
      <c r="F18" s="83">
        <v>0.16901641</v>
      </c>
      <c r="G18" s="79">
        <v>0.0010832529941779212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-0.4009999930858612</v>
      </c>
      <c r="D19" s="86">
        <v>-0.18929912</v>
      </c>
      <c r="E19" s="79">
        <v>0.00043501181202325177</v>
      </c>
      <c r="F19" s="79">
        <v>0.0075298812000000005</v>
      </c>
      <c r="G19" s="79">
        <v>0.001735249366971775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-0.008791999999999998</v>
      </c>
      <c r="D20" s="88">
        <v>0.0014579622620000002</v>
      </c>
      <c r="E20" s="89">
        <v>0.0011766582851401098</v>
      </c>
      <c r="F20" s="89">
        <v>-0.00304026029</v>
      </c>
      <c r="G20" s="89">
        <v>0.0007610636202949974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0.9305209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-0.2802837072947138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-3.7640869</v>
      </c>
      <c r="I25" s="101" t="s">
        <v>65</v>
      </c>
      <c r="J25" s="102"/>
      <c r="K25" s="101"/>
      <c r="L25" s="104">
        <v>4.118626388510554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0.7881133272066551</v>
      </c>
      <c r="I26" s="106" t="s">
        <v>67</v>
      </c>
      <c r="J26" s="107"/>
      <c r="K26" s="106"/>
      <c r="L26" s="109">
        <v>0.16376882012429625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HCMQAP065_pos2ap2res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-8.767313E-06</v>
      </c>
      <c r="L2" s="54">
        <v>1.748964419477802E-07</v>
      </c>
      <c r="M2" s="54">
        <v>0.0002165537</v>
      </c>
      <c r="N2" s="55">
        <v>1.5861952906527084E-07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-2.7629590999999996E-05</v>
      </c>
      <c r="L3" s="54">
        <v>2.5804375682076605E-07</v>
      </c>
      <c r="M3" s="54">
        <v>1.086936E-05</v>
      </c>
      <c r="N3" s="55">
        <v>3.5656570698821403E-07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-0.003764548223827114</v>
      </c>
      <c r="L4" s="54">
        <v>5.245797296703137E-05</v>
      </c>
      <c r="M4" s="54">
        <v>8.292201186176685E-08</v>
      </c>
      <c r="N4" s="55">
        <v>-6.9669154</v>
      </c>
    </row>
    <row r="5" spans="1:14" ht="15" customHeight="1" thickBot="1">
      <c r="A5" t="s">
        <v>18</v>
      </c>
      <c r="B5" s="58">
        <v>37831.6030787037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-0.36668991</v>
      </c>
      <c r="E8" s="77">
        <v>0.008098999774748036</v>
      </c>
      <c r="F8" s="77">
        <v>-1.8780124999999999</v>
      </c>
      <c r="G8" s="77">
        <v>0.011030206938300294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-0.85377433</v>
      </c>
      <c r="E9" s="79">
        <v>0.017503065650036367</v>
      </c>
      <c r="F9" s="79">
        <v>2.1701903</v>
      </c>
      <c r="G9" s="79">
        <v>0.009836082587165952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1.00552923</v>
      </c>
      <c r="E10" s="79">
        <v>0.010090746352630249</v>
      </c>
      <c r="F10" s="83">
        <v>-2.635934</v>
      </c>
      <c r="G10" s="79">
        <v>0.005523037687586935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3.2596231</v>
      </c>
      <c r="E11" s="77">
        <v>0.006800631010355922</v>
      </c>
      <c r="F11" s="77">
        <v>-0.36147552</v>
      </c>
      <c r="G11" s="77">
        <v>0.007582525762080762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0.40332305</v>
      </c>
      <c r="E12" s="79">
        <v>0.004853691306730514</v>
      </c>
      <c r="F12" s="79">
        <v>0.08999982200000001</v>
      </c>
      <c r="G12" s="79">
        <v>0.0065351875669902755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29.049683</v>
      </c>
      <c r="D13" s="82">
        <v>-0.0452714691</v>
      </c>
      <c r="E13" s="79">
        <v>0.0028336270075234866</v>
      </c>
      <c r="F13" s="79">
        <v>-0.092997743</v>
      </c>
      <c r="G13" s="79">
        <v>0.003982892078805041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0.008495562219999999</v>
      </c>
      <c r="E14" s="79">
        <v>0.003195134148220812</v>
      </c>
      <c r="F14" s="79">
        <v>0.15418769999999998</v>
      </c>
      <c r="G14" s="79">
        <v>0.0019012224761984458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-0.14800004</v>
      </c>
      <c r="E15" s="77">
        <v>0.003134005222458917</v>
      </c>
      <c r="F15" s="77">
        <v>-0.0102756963</v>
      </c>
      <c r="G15" s="77">
        <v>0.0034827670990194375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12.506400000000001</v>
      </c>
      <c r="D16" s="82">
        <v>0.01165367543</v>
      </c>
      <c r="E16" s="79">
        <v>0.0024171706663970428</v>
      </c>
      <c r="F16" s="79">
        <v>-0.073795718</v>
      </c>
      <c r="G16" s="79">
        <v>0.0030706943907863335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0.24400000274181366</v>
      </c>
      <c r="D17" s="86">
        <v>0.17043283</v>
      </c>
      <c r="E17" s="79">
        <v>0.0016860450698584167</v>
      </c>
      <c r="F17" s="79">
        <v>-0.009674511299999999</v>
      </c>
      <c r="G17" s="79">
        <v>0.0025845272152077415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6.104000091552734</v>
      </c>
      <c r="D18" s="82">
        <v>-0.018857550999999997</v>
      </c>
      <c r="E18" s="79">
        <v>0.0022786596203325593</v>
      </c>
      <c r="F18" s="83">
        <v>0.17840113</v>
      </c>
      <c r="G18" s="79">
        <v>0.0012439933756240632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0.03099999949336052</v>
      </c>
      <c r="D19" s="86">
        <v>-0.17548338</v>
      </c>
      <c r="E19" s="79">
        <v>0.0012420687249929353</v>
      </c>
      <c r="F19" s="79">
        <v>0.00465317849</v>
      </c>
      <c r="G19" s="79">
        <v>0.0022355285461080274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-0.0531939</v>
      </c>
      <c r="D20" s="88">
        <v>-0.0033041419299999998</v>
      </c>
      <c r="E20" s="89">
        <v>0.00036450285034460045</v>
      </c>
      <c r="F20" s="89">
        <v>-0.0033537876199999997</v>
      </c>
      <c r="G20" s="89">
        <v>0.0013124852900889307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0.9771704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-0.39917518581355305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-3.7649136999999997</v>
      </c>
      <c r="I25" s="101" t="s">
        <v>65</v>
      </c>
      <c r="J25" s="102"/>
      <c r="K25" s="101"/>
      <c r="L25" s="104">
        <v>3.2796047483824755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1.9134765324539669</v>
      </c>
      <c r="I26" s="106" t="s">
        <v>67</v>
      </c>
      <c r="J26" s="107"/>
      <c r="K26" s="106"/>
      <c r="L26" s="109">
        <v>0.14835633378609567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HCMQAP065_pos3ap2res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4.0850443399999995E-05</v>
      </c>
      <c r="L2" s="54">
        <v>1.5399666103642156E-07</v>
      </c>
      <c r="M2" s="54">
        <v>0.00011599637999999998</v>
      </c>
      <c r="N2" s="55">
        <v>2.541043321191582E-07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-3.06986726E-05</v>
      </c>
      <c r="L3" s="54">
        <v>2.362266684846017E-07</v>
      </c>
      <c r="M3" s="54">
        <v>9.39968E-06</v>
      </c>
      <c r="N3" s="55">
        <v>1.6776349900979382E-07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-0.002086645531831098</v>
      </c>
      <c r="L4" s="54">
        <v>3.6031580216167065E-05</v>
      </c>
      <c r="M4" s="54">
        <v>2.142523978651637E-08</v>
      </c>
      <c r="N4" s="55">
        <v>-8.632994700000001</v>
      </c>
    </row>
    <row r="5" spans="1:14" ht="15" customHeight="1" thickBot="1">
      <c r="A5" t="s">
        <v>18</v>
      </c>
      <c r="B5" s="58">
        <v>37831.61203703703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1980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-3.9148431</v>
      </c>
      <c r="E8" s="77">
        <v>0.02418534557822369</v>
      </c>
      <c r="F8" s="77">
        <v>2.445676</v>
      </c>
      <c r="G8" s="77">
        <v>0.03310291981530802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-2.8036794</v>
      </c>
      <c r="E9" s="79">
        <v>0.035279085060983886</v>
      </c>
      <c r="F9" s="83">
        <v>3.5697012999999997</v>
      </c>
      <c r="G9" s="79">
        <v>0.04293215496876281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-1.42005758</v>
      </c>
      <c r="E10" s="79">
        <v>0.01457301500815088</v>
      </c>
      <c r="F10" s="83">
        <v>-9.490127699999999</v>
      </c>
      <c r="G10" s="79">
        <v>0.015341796884437719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4">
        <v>13.052062000000001</v>
      </c>
      <c r="E11" s="77">
        <v>0.008723607968073668</v>
      </c>
      <c r="F11" s="77">
        <v>1.6412601000000002</v>
      </c>
      <c r="G11" s="77">
        <v>0.009488083075067173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-0.18557089</v>
      </c>
      <c r="E12" s="79">
        <v>0.004518431494158232</v>
      </c>
      <c r="F12" s="79">
        <v>0.37587977</v>
      </c>
      <c r="G12" s="79">
        <v>0.009551643237506853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28.994752</v>
      </c>
      <c r="D13" s="82">
        <v>0.023243551749999997</v>
      </c>
      <c r="E13" s="79">
        <v>0.007181570697900916</v>
      </c>
      <c r="F13" s="79">
        <v>-0.097608547</v>
      </c>
      <c r="G13" s="79">
        <v>0.006678409001434027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0.32171316</v>
      </c>
      <c r="E14" s="79">
        <v>0.0035331076604589806</v>
      </c>
      <c r="F14" s="79">
        <v>0.19593165999999998</v>
      </c>
      <c r="G14" s="79">
        <v>0.006796360480831577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-0.41552495</v>
      </c>
      <c r="E15" s="77">
        <v>0.00733542028816496</v>
      </c>
      <c r="F15" s="77">
        <v>0.22336257</v>
      </c>
      <c r="G15" s="77">
        <v>0.003966036773984352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12.506499999999999</v>
      </c>
      <c r="D16" s="82">
        <v>-0.0082662716</v>
      </c>
      <c r="E16" s="79">
        <v>0.00325554419547212</v>
      </c>
      <c r="F16" s="79">
        <v>-0.0186016572</v>
      </c>
      <c r="G16" s="79">
        <v>0.003685129480480665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0.42500001192092896</v>
      </c>
      <c r="D17" s="82">
        <v>0.10617709499999999</v>
      </c>
      <c r="E17" s="79">
        <v>0.0039010938873056656</v>
      </c>
      <c r="F17" s="79">
        <v>-0.027188092200000003</v>
      </c>
      <c r="G17" s="79">
        <v>0.0019981851030347535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-5.085999965667725</v>
      </c>
      <c r="D18" s="82">
        <v>0.0018022030400000003</v>
      </c>
      <c r="E18" s="79">
        <v>0.0014514149979934499</v>
      </c>
      <c r="F18" s="79">
        <v>0.12497718</v>
      </c>
      <c r="G18" s="79">
        <v>0.0025274687459196153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0.05700000002980232</v>
      </c>
      <c r="D19" s="82">
        <v>-0.13903651</v>
      </c>
      <c r="E19" s="79">
        <v>0.0008850244546930662</v>
      </c>
      <c r="F19" s="79">
        <v>-0.021909095</v>
      </c>
      <c r="G19" s="79">
        <v>0.002137936153962482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0.3163536</v>
      </c>
      <c r="D20" s="88">
        <v>-0.0024974157799999997</v>
      </c>
      <c r="E20" s="89">
        <v>0.0024787027275383383</v>
      </c>
      <c r="F20" s="89">
        <v>0.00011804548999999999</v>
      </c>
      <c r="G20" s="89">
        <v>0.0013185032959887057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0.9504853000000001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63</v>
      </c>
      <c r="B24" s="95">
        <v>-0.4946345786687633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64</v>
      </c>
      <c r="F25" s="101"/>
      <c r="G25" s="102"/>
      <c r="H25" s="103">
        <v>-2.0869565999999997</v>
      </c>
      <c r="I25" s="101" t="s">
        <v>65</v>
      </c>
      <c r="J25" s="102"/>
      <c r="K25" s="101"/>
      <c r="L25" s="104">
        <v>13.154849188329603</v>
      </c>
    </row>
    <row r="26" spans="1:12" ht="18" customHeight="1" thickBot="1">
      <c r="A26" s="56" t="s">
        <v>48</v>
      </c>
      <c r="B26" s="57" t="s">
        <v>49</v>
      </c>
      <c r="E26" s="105" t="s">
        <v>66</v>
      </c>
      <c r="F26" s="106"/>
      <c r="G26" s="107"/>
      <c r="H26" s="108">
        <v>4.6159860912478505</v>
      </c>
      <c r="I26" s="106" t="s">
        <v>67</v>
      </c>
      <c r="J26" s="107"/>
      <c r="K26" s="106"/>
      <c r="L26" s="109">
        <v>0.4717539843493719</v>
      </c>
    </row>
    <row r="27" spans="1:2" ht="15" customHeight="1" thickBot="1" thickTop="1">
      <c r="A27" s="92" t="s">
        <v>50</v>
      </c>
      <c r="B27" s="93">
        <v>80</v>
      </c>
    </row>
    <row r="28" spans="1:14" s="2" customFormat="1" ht="18" customHeight="1" thickBot="1">
      <c r="A28" s="110" t="s">
        <v>51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73</v>
      </c>
      <c r="C1" s="120" t="s">
        <v>75</v>
      </c>
      <c r="D1" s="120" t="s">
        <v>78</v>
      </c>
      <c r="E1" s="120" t="s">
        <v>68</v>
      </c>
      <c r="F1" s="127" t="s">
        <v>81</v>
      </c>
      <c r="G1" s="162" t="s">
        <v>121</v>
      </c>
    </row>
    <row r="2" spans="1:7" ht="13.5" thickBot="1">
      <c r="A2" s="139" t="s">
        <v>90</v>
      </c>
      <c r="B2" s="131">
        <v>-2.2611715</v>
      </c>
      <c r="C2" s="122">
        <v>-3.7640869</v>
      </c>
      <c r="D2" s="122">
        <v>-3.7649136999999997</v>
      </c>
      <c r="E2" s="122">
        <v>-3.7642319</v>
      </c>
      <c r="F2" s="128">
        <v>-2.0869565999999997</v>
      </c>
      <c r="G2" s="163">
        <v>3.1158810324519575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7" t="s">
        <v>122</v>
      </c>
    </row>
    <row r="4" spans="1:7" ht="12.75">
      <c r="A4" s="144" t="s">
        <v>91</v>
      </c>
      <c r="B4" s="145">
        <v>-2.4523596999999997</v>
      </c>
      <c r="C4" s="146">
        <v>-0.76166016</v>
      </c>
      <c r="D4" s="146">
        <v>-0.36668991</v>
      </c>
      <c r="E4" s="146">
        <v>-0.9852036700000001</v>
      </c>
      <c r="F4" s="151">
        <v>-3.9148431</v>
      </c>
      <c r="G4" s="158">
        <v>-1.3855162629412017</v>
      </c>
    </row>
    <row r="5" spans="1:7" ht="12.75">
      <c r="A5" s="139" t="s">
        <v>93</v>
      </c>
      <c r="B5" s="133">
        <v>-1.5421582</v>
      </c>
      <c r="C5" s="117">
        <v>-1.14506087</v>
      </c>
      <c r="D5" s="117">
        <v>-0.85377433</v>
      </c>
      <c r="E5" s="117">
        <v>-0.75975652</v>
      </c>
      <c r="F5" s="152">
        <v>-2.8036794</v>
      </c>
      <c r="G5" s="159">
        <v>-1.2609284399118867</v>
      </c>
    </row>
    <row r="6" spans="1:7" ht="12.75">
      <c r="A6" s="139" t="s">
        <v>95</v>
      </c>
      <c r="B6" s="133">
        <v>-0.7678096200000001</v>
      </c>
      <c r="C6" s="117">
        <v>-0.083749611</v>
      </c>
      <c r="D6" s="117">
        <v>1.00552923</v>
      </c>
      <c r="E6" s="117">
        <v>1.3009154000000003</v>
      </c>
      <c r="F6" s="153">
        <v>-1.42005758</v>
      </c>
      <c r="G6" s="159">
        <v>0.23448659823638732</v>
      </c>
    </row>
    <row r="7" spans="1:7" ht="12.75">
      <c r="A7" s="139" t="s">
        <v>97</v>
      </c>
      <c r="B7" s="132">
        <v>3.1917874999999998</v>
      </c>
      <c r="C7" s="116">
        <v>4.1112437</v>
      </c>
      <c r="D7" s="116">
        <v>3.2596231</v>
      </c>
      <c r="E7" s="116">
        <v>3.3575648</v>
      </c>
      <c r="F7" s="154">
        <v>13.052062000000001</v>
      </c>
      <c r="G7" s="159">
        <v>4.784890427623449</v>
      </c>
    </row>
    <row r="8" spans="1:7" ht="12.75">
      <c r="A8" s="139" t="s">
        <v>99</v>
      </c>
      <c r="B8" s="133">
        <v>0.12620288400000002</v>
      </c>
      <c r="C8" s="117">
        <v>-0.022597466660000003</v>
      </c>
      <c r="D8" s="117">
        <v>0.40332305</v>
      </c>
      <c r="E8" s="117">
        <v>0.44777519000000005</v>
      </c>
      <c r="F8" s="153">
        <v>-0.18557089</v>
      </c>
      <c r="G8" s="159">
        <v>0.19288828833308055</v>
      </c>
    </row>
    <row r="9" spans="1:7" ht="12.75">
      <c r="A9" s="139" t="s">
        <v>101</v>
      </c>
      <c r="B9" s="133">
        <v>-0.013937619299999999</v>
      </c>
      <c r="C9" s="117">
        <v>-0.11312583699999998</v>
      </c>
      <c r="D9" s="117">
        <v>-0.0452714691</v>
      </c>
      <c r="E9" s="117">
        <v>0.0492595547</v>
      </c>
      <c r="F9" s="153">
        <v>0.023243551749999997</v>
      </c>
      <c r="G9" s="159">
        <v>-0.02517948035558511</v>
      </c>
    </row>
    <row r="10" spans="1:7" ht="12.75">
      <c r="A10" s="139" t="s">
        <v>103</v>
      </c>
      <c r="B10" s="133">
        <v>0.32578777000000003</v>
      </c>
      <c r="C10" s="117">
        <v>0.047955188999999995</v>
      </c>
      <c r="D10" s="117">
        <v>0.008495562219999999</v>
      </c>
      <c r="E10" s="117">
        <v>-0.008199131</v>
      </c>
      <c r="F10" s="153">
        <v>0.32171316</v>
      </c>
      <c r="G10" s="159">
        <v>0.10163390453207355</v>
      </c>
    </row>
    <row r="11" spans="1:7" ht="12.75">
      <c r="A11" s="139" t="s">
        <v>105</v>
      </c>
      <c r="B11" s="132">
        <v>-0.38620802</v>
      </c>
      <c r="C11" s="116">
        <v>-0.13677696</v>
      </c>
      <c r="D11" s="116">
        <v>-0.14800004</v>
      </c>
      <c r="E11" s="116">
        <v>-0.07383579199999998</v>
      </c>
      <c r="F11" s="155">
        <v>-0.41552495</v>
      </c>
      <c r="G11" s="159">
        <v>-0.19758178133973442</v>
      </c>
    </row>
    <row r="12" spans="1:7" ht="12.75">
      <c r="A12" s="139" t="s">
        <v>107</v>
      </c>
      <c r="B12" s="133">
        <v>-0.072052124</v>
      </c>
      <c r="C12" s="117">
        <v>-0.0028813076</v>
      </c>
      <c r="D12" s="117">
        <v>0.01165367543</v>
      </c>
      <c r="E12" s="117">
        <v>0.082487063</v>
      </c>
      <c r="F12" s="153">
        <v>-0.0082662716</v>
      </c>
      <c r="G12" s="159">
        <v>0.010443878174853987</v>
      </c>
    </row>
    <row r="13" spans="1:7" ht="12.75">
      <c r="A13" s="139" t="s">
        <v>109</v>
      </c>
      <c r="B13" s="133">
        <v>0.0535700822</v>
      </c>
      <c r="C13" s="117">
        <v>0.14765212</v>
      </c>
      <c r="D13" s="118">
        <v>0.17043283</v>
      </c>
      <c r="E13" s="117">
        <v>0.11582258000000001</v>
      </c>
      <c r="F13" s="153">
        <v>0.10617709499999999</v>
      </c>
      <c r="G13" s="160">
        <v>0.12634076666736238</v>
      </c>
    </row>
    <row r="14" spans="1:7" ht="12.75">
      <c r="A14" s="139" t="s">
        <v>111</v>
      </c>
      <c r="B14" s="133">
        <v>0.12878153</v>
      </c>
      <c r="C14" s="117">
        <v>0.007241337980000001</v>
      </c>
      <c r="D14" s="117">
        <v>-0.018857550999999997</v>
      </c>
      <c r="E14" s="117">
        <v>-0.06554594799999999</v>
      </c>
      <c r="F14" s="153">
        <v>0.0018022030400000003</v>
      </c>
      <c r="G14" s="159">
        <v>0.0002869360248982225</v>
      </c>
    </row>
    <row r="15" spans="1:7" ht="12.75">
      <c r="A15" s="139" t="s">
        <v>113</v>
      </c>
      <c r="B15" s="134">
        <v>-0.19940715999999997</v>
      </c>
      <c r="C15" s="118">
        <v>-0.18929912</v>
      </c>
      <c r="D15" s="118">
        <v>-0.17548338</v>
      </c>
      <c r="E15" s="118">
        <v>-0.17666336</v>
      </c>
      <c r="F15" s="153">
        <v>-0.13903651</v>
      </c>
      <c r="G15" s="159">
        <v>-0.17768767020206824</v>
      </c>
    </row>
    <row r="16" spans="1:7" ht="12.75">
      <c r="A16" s="139" t="s">
        <v>115</v>
      </c>
      <c r="B16" s="133">
        <v>-0.00253764</v>
      </c>
      <c r="C16" s="117">
        <v>0.0014579622620000002</v>
      </c>
      <c r="D16" s="117">
        <v>-0.0033041419299999998</v>
      </c>
      <c r="E16" s="117">
        <v>-0.0009729710300000001</v>
      </c>
      <c r="F16" s="153">
        <v>-0.0024974157799999997</v>
      </c>
      <c r="G16" s="159">
        <v>-0.00137868049324877</v>
      </c>
    </row>
    <row r="17" spans="1:7" ht="12.75">
      <c r="A17" s="139" t="s">
        <v>92</v>
      </c>
      <c r="B17" s="132">
        <v>-0.6640633</v>
      </c>
      <c r="C17" s="116">
        <v>0.20247571999999997</v>
      </c>
      <c r="D17" s="116">
        <v>-1.8780124999999999</v>
      </c>
      <c r="E17" s="116">
        <v>-3.8870685000000003</v>
      </c>
      <c r="F17" s="155">
        <v>2.445676</v>
      </c>
      <c r="G17" s="159">
        <v>-1.1084577494160377</v>
      </c>
    </row>
    <row r="18" spans="1:7" ht="12.75">
      <c r="A18" s="139" t="s">
        <v>94</v>
      </c>
      <c r="B18" s="133">
        <v>2.0011129000000003</v>
      </c>
      <c r="C18" s="117">
        <v>-0.8760234</v>
      </c>
      <c r="D18" s="117">
        <v>2.1701903</v>
      </c>
      <c r="E18" s="117">
        <v>2.3888528</v>
      </c>
      <c r="F18" s="152">
        <v>3.5697012999999997</v>
      </c>
      <c r="G18" s="159">
        <v>1.6520313487327887</v>
      </c>
    </row>
    <row r="19" spans="1:7" ht="12.75">
      <c r="A19" s="139" t="s">
        <v>96</v>
      </c>
      <c r="B19" s="134">
        <v>-2.4335899999999997</v>
      </c>
      <c r="C19" s="117">
        <v>-2.1013492</v>
      </c>
      <c r="D19" s="118">
        <v>-2.635934</v>
      </c>
      <c r="E19" s="118">
        <v>-3.4655051</v>
      </c>
      <c r="F19" s="152">
        <v>-9.490127699999999</v>
      </c>
      <c r="G19" s="160">
        <v>-3.592202769177049</v>
      </c>
    </row>
    <row r="20" spans="1:7" ht="12.75">
      <c r="A20" s="139" t="s">
        <v>98</v>
      </c>
      <c r="B20" s="132">
        <v>-0.07286210100000001</v>
      </c>
      <c r="C20" s="116">
        <v>-0.24649253</v>
      </c>
      <c r="D20" s="116">
        <v>-0.36147552</v>
      </c>
      <c r="E20" s="116">
        <v>-0.38148899</v>
      </c>
      <c r="F20" s="155">
        <v>1.6412601000000002</v>
      </c>
      <c r="G20" s="159">
        <v>-0.029682301067844655</v>
      </c>
    </row>
    <row r="21" spans="1:7" ht="12.75">
      <c r="A21" s="139" t="s">
        <v>100</v>
      </c>
      <c r="B21" s="133">
        <v>0.11987202999999999</v>
      </c>
      <c r="C21" s="117">
        <v>0.0008886150000000006</v>
      </c>
      <c r="D21" s="117">
        <v>0.08999982200000001</v>
      </c>
      <c r="E21" s="117">
        <v>0.06145832</v>
      </c>
      <c r="F21" s="153">
        <v>0.37587977</v>
      </c>
      <c r="G21" s="159">
        <v>0.10414859563314076</v>
      </c>
    </row>
    <row r="22" spans="1:7" ht="12.75">
      <c r="A22" s="139" t="s">
        <v>102</v>
      </c>
      <c r="B22" s="133">
        <v>0.02368261422</v>
      </c>
      <c r="C22" s="117">
        <v>-0.10687357199999999</v>
      </c>
      <c r="D22" s="117">
        <v>-0.092997743</v>
      </c>
      <c r="E22" s="117">
        <v>-0.060441350000000005</v>
      </c>
      <c r="F22" s="153">
        <v>-0.097608547</v>
      </c>
      <c r="G22" s="159">
        <v>-0.07224943690758925</v>
      </c>
    </row>
    <row r="23" spans="1:7" ht="12.75">
      <c r="A23" s="139" t="s">
        <v>104</v>
      </c>
      <c r="B23" s="133">
        <v>0.26210282</v>
      </c>
      <c r="C23" s="117">
        <v>0.062615962</v>
      </c>
      <c r="D23" s="117">
        <v>0.15418769999999998</v>
      </c>
      <c r="E23" s="117">
        <v>0.06687258300000001</v>
      </c>
      <c r="F23" s="153">
        <v>0.19593165999999998</v>
      </c>
      <c r="G23" s="159">
        <v>0.13230815190081172</v>
      </c>
    </row>
    <row r="24" spans="1:7" ht="12.75">
      <c r="A24" s="139" t="s">
        <v>106</v>
      </c>
      <c r="B24" s="132">
        <v>0.0050586474</v>
      </c>
      <c r="C24" s="116">
        <v>0.09006825</v>
      </c>
      <c r="D24" s="116">
        <v>-0.0102756963</v>
      </c>
      <c r="E24" s="116">
        <v>0.0015415571000000003</v>
      </c>
      <c r="F24" s="155">
        <v>0.22336257</v>
      </c>
      <c r="G24" s="159">
        <v>0.05010605327706583</v>
      </c>
    </row>
    <row r="25" spans="1:7" ht="12.75">
      <c r="A25" s="139" t="s">
        <v>108</v>
      </c>
      <c r="B25" s="133">
        <v>0.06360795999999999</v>
      </c>
      <c r="C25" s="117">
        <v>-0.086512734</v>
      </c>
      <c r="D25" s="117">
        <v>-0.073795718</v>
      </c>
      <c r="E25" s="117">
        <v>-0.0098060785</v>
      </c>
      <c r="F25" s="153">
        <v>-0.0186016572</v>
      </c>
      <c r="G25" s="159">
        <v>-0.03422852209385563</v>
      </c>
    </row>
    <row r="26" spans="1:7" ht="12.75">
      <c r="A26" s="139" t="s">
        <v>110</v>
      </c>
      <c r="B26" s="134">
        <v>-0.20060971</v>
      </c>
      <c r="C26" s="117">
        <v>-0.019141471400000002</v>
      </c>
      <c r="D26" s="117">
        <v>-0.009674511299999999</v>
      </c>
      <c r="E26" s="117">
        <v>0.080048275</v>
      </c>
      <c r="F26" s="153">
        <v>-0.027188092200000003</v>
      </c>
      <c r="G26" s="159">
        <v>-0.020299187969372086</v>
      </c>
    </row>
    <row r="27" spans="1:7" ht="12.75">
      <c r="A27" s="139" t="s">
        <v>112</v>
      </c>
      <c r="B27" s="134">
        <v>0.17178752000000003</v>
      </c>
      <c r="C27" s="118">
        <v>0.16901641</v>
      </c>
      <c r="D27" s="118">
        <v>0.17840113</v>
      </c>
      <c r="E27" s="118">
        <v>0.16320746999999997</v>
      </c>
      <c r="F27" s="153">
        <v>0.12497718</v>
      </c>
      <c r="G27" s="160">
        <v>0.1644020068830119</v>
      </c>
    </row>
    <row r="28" spans="1:7" ht="12.75">
      <c r="A28" s="139" t="s">
        <v>114</v>
      </c>
      <c r="B28" s="133">
        <v>0.00135548075</v>
      </c>
      <c r="C28" s="117">
        <v>0.0075298812000000005</v>
      </c>
      <c r="D28" s="117">
        <v>0.00465317849</v>
      </c>
      <c r="E28" s="117">
        <v>0.0039654645</v>
      </c>
      <c r="F28" s="153">
        <v>-0.021909095</v>
      </c>
      <c r="G28" s="159">
        <v>0.0011591392265876007</v>
      </c>
    </row>
    <row r="29" spans="1:7" ht="13.5" thickBot="1">
      <c r="A29" s="140" t="s">
        <v>116</v>
      </c>
      <c r="B29" s="135">
        <v>-0.002811488</v>
      </c>
      <c r="C29" s="119">
        <v>-0.00304026029</v>
      </c>
      <c r="D29" s="119">
        <v>-0.0033537876199999997</v>
      </c>
      <c r="E29" s="119">
        <v>-0.0011089426200000003</v>
      </c>
      <c r="F29" s="156">
        <v>0.00011804548999999999</v>
      </c>
      <c r="G29" s="161">
        <v>-0.0021964676651478414</v>
      </c>
    </row>
    <row r="30" spans="1:7" ht="13.5" thickTop="1">
      <c r="A30" s="141" t="s">
        <v>117</v>
      </c>
      <c r="B30" s="136">
        <v>-0.12957795256542068</v>
      </c>
      <c r="C30" s="125">
        <v>-0.2802837072947138</v>
      </c>
      <c r="D30" s="125">
        <v>-0.39917518581355305</v>
      </c>
      <c r="E30" s="125">
        <v>-0.3851563864157958</v>
      </c>
      <c r="F30" s="121">
        <v>-0.4946345786687633</v>
      </c>
      <c r="G30" s="162" t="s">
        <v>128</v>
      </c>
    </row>
    <row r="31" spans="1:7" ht="13.5" thickBot="1">
      <c r="A31" s="142" t="s">
        <v>118</v>
      </c>
      <c r="B31" s="131">
        <v>29.504395</v>
      </c>
      <c r="C31" s="122">
        <v>29.251099</v>
      </c>
      <c r="D31" s="122">
        <v>29.049683</v>
      </c>
      <c r="E31" s="122">
        <v>28.961182</v>
      </c>
      <c r="F31" s="123">
        <v>28.994752</v>
      </c>
      <c r="G31" s="164">
        <v>-210.28</v>
      </c>
    </row>
    <row r="32" spans="1:7" ht="15.75" thickBot="1" thickTop="1">
      <c r="A32" s="143" t="s">
        <v>119</v>
      </c>
      <c r="B32" s="137">
        <v>0.24450000375509262</v>
      </c>
      <c r="C32" s="126">
        <v>-0.278999999165535</v>
      </c>
      <c r="D32" s="126">
        <v>0.1375000011175871</v>
      </c>
      <c r="E32" s="126">
        <v>-0.29600000381469727</v>
      </c>
      <c r="F32" s="124">
        <v>0.24100000597536564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5" width="21.33203125" style="165" bestFit="1" customWidth="1"/>
    <col min="6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5" t="s">
        <v>131</v>
      </c>
      <c r="D1" s="165" t="s">
        <v>132</v>
      </c>
      <c r="E1" s="165" t="s">
        <v>133</v>
      </c>
    </row>
    <row r="3" spans="1:7" ht="12.75">
      <c r="A3" s="165" t="s">
        <v>134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135</v>
      </c>
    </row>
    <row r="4" spans="1:7" ht="12.75">
      <c r="A4" s="165" t="s">
        <v>136</v>
      </c>
      <c r="B4" s="165">
        <v>0.00226</v>
      </c>
      <c r="C4" s="165">
        <v>0.003762</v>
      </c>
      <c r="D4" s="165">
        <v>0.003763</v>
      </c>
      <c r="E4" s="165">
        <v>0.003762</v>
      </c>
      <c r="F4" s="165">
        <v>0.002086</v>
      </c>
      <c r="G4" s="165">
        <v>0.011723</v>
      </c>
    </row>
    <row r="5" spans="1:7" ht="12.75">
      <c r="A5" s="165" t="s">
        <v>137</v>
      </c>
      <c r="B5" s="165">
        <v>3.525855</v>
      </c>
      <c r="C5" s="165">
        <v>0.829971</v>
      </c>
      <c r="D5" s="165">
        <v>-0.780704</v>
      </c>
      <c r="E5" s="165">
        <v>-0.814606</v>
      </c>
      <c r="F5" s="165">
        <v>-2.437403</v>
      </c>
      <c r="G5" s="165">
        <v>-5.968494</v>
      </c>
    </row>
    <row r="6" spans="1:7" ht="12.75">
      <c r="A6" s="165" t="s">
        <v>138</v>
      </c>
      <c r="B6" s="166">
        <v>-435.5221</v>
      </c>
      <c r="C6" s="166">
        <v>-35.98542</v>
      </c>
      <c r="D6" s="166">
        <v>-13.82533</v>
      </c>
      <c r="E6" s="166">
        <v>110.5918</v>
      </c>
      <c r="F6" s="166">
        <v>-234.76</v>
      </c>
      <c r="G6" s="166">
        <v>1074.247</v>
      </c>
    </row>
    <row r="7" spans="1:7" ht="12.75">
      <c r="A7" s="165" t="s">
        <v>139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91</v>
      </c>
      <c r="B8" s="166">
        <v>-2.600701</v>
      </c>
      <c r="C8" s="166">
        <v>-0.7464328</v>
      </c>
      <c r="D8" s="166">
        <v>-0.3795674</v>
      </c>
      <c r="E8" s="166">
        <v>-0.9282843</v>
      </c>
      <c r="F8" s="166">
        <v>-4.040089</v>
      </c>
      <c r="G8" s="166">
        <v>-1.097784</v>
      </c>
    </row>
    <row r="9" spans="1:7" ht="12.75">
      <c r="A9" s="165" t="s">
        <v>93</v>
      </c>
      <c r="B9" s="166">
        <v>-1.687129</v>
      </c>
      <c r="C9" s="166">
        <v>-1.133416</v>
      </c>
      <c r="D9" s="166">
        <v>-0.8339675</v>
      </c>
      <c r="E9" s="166">
        <v>-0.8812778</v>
      </c>
      <c r="F9" s="166">
        <v>-2.783242</v>
      </c>
      <c r="G9" s="166">
        <v>1.300841</v>
      </c>
    </row>
    <row r="10" spans="1:7" ht="12.75">
      <c r="A10" s="165" t="s">
        <v>140</v>
      </c>
      <c r="B10" s="166">
        <v>-0.1409979</v>
      </c>
      <c r="C10" s="166">
        <v>-0.1603571</v>
      </c>
      <c r="D10" s="166">
        <v>0.8915337</v>
      </c>
      <c r="E10" s="166">
        <v>0.9599924</v>
      </c>
      <c r="F10" s="166">
        <v>-0.5752499</v>
      </c>
      <c r="G10" s="166">
        <v>3.549047</v>
      </c>
    </row>
    <row r="11" spans="1:7" ht="12.75">
      <c r="A11" s="165" t="s">
        <v>97</v>
      </c>
      <c r="B11" s="166">
        <v>3.216518</v>
      </c>
      <c r="C11" s="166">
        <v>4.110774</v>
      </c>
      <c r="D11" s="166">
        <v>3.237892</v>
      </c>
      <c r="E11" s="166">
        <v>3.304982</v>
      </c>
      <c r="F11" s="166">
        <v>13.05229</v>
      </c>
      <c r="G11" s="166">
        <v>4.770544</v>
      </c>
    </row>
    <row r="12" spans="1:7" ht="12.75">
      <c r="A12" s="165" t="s">
        <v>99</v>
      </c>
      <c r="B12" s="166">
        <v>0.1386318</v>
      </c>
      <c r="C12" s="166">
        <v>-0.01661013</v>
      </c>
      <c r="D12" s="166">
        <v>0.4108946</v>
      </c>
      <c r="E12" s="166">
        <v>0.4421516</v>
      </c>
      <c r="F12" s="166">
        <v>-0.1715528</v>
      </c>
      <c r="G12" s="166">
        <v>0.106299</v>
      </c>
    </row>
    <row r="13" spans="1:7" ht="12.75">
      <c r="A13" s="165" t="s">
        <v>101</v>
      </c>
      <c r="B13" s="166">
        <v>0.07005744</v>
      </c>
      <c r="C13" s="166">
        <v>-0.1156287</v>
      </c>
      <c r="D13" s="166">
        <v>-0.05219961</v>
      </c>
      <c r="E13" s="166">
        <v>0.05115648</v>
      </c>
      <c r="F13" s="166">
        <v>0.05607531</v>
      </c>
      <c r="G13" s="166">
        <v>0.01047054</v>
      </c>
    </row>
    <row r="14" spans="1:7" ht="12.75">
      <c r="A14" s="165" t="s">
        <v>103</v>
      </c>
      <c r="B14" s="166">
        <v>0.1870701</v>
      </c>
      <c r="C14" s="166">
        <v>0.05180668</v>
      </c>
      <c r="D14" s="166">
        <v>0.01831095</v>
      </c>
      <c r="E14" s="166">
        <v>0.005898428</v>
      </c>
      <c r="F14" s="166">
        <v>0.2662251</v>
      </c>
      <c r="G14" s="166">
        <v>-0.1370908</v>
      </c>
    </row>
    <row r="15" spans="1:7" ht="12.75">
      <c r="A15" s="165" t="s">
        <v>105</v>
      </c>
      <c r="B15" s="166">
        <v>-0.407636</v>
      </c>
      <c r="C15" s="166">
        <v>-0.1367841</v>
      </c>
      <c r="D15" s="166">
        <v>-0.146397</v>
      </c>
      <c r="E15" s="166">
        <v>-0.08813206</v>
      </c>
      <c r="F15" s="166">
        <v>-0.411232</v>
      </c>
      <c r="G15" s="166">
        <v>-0.2031641</v>
      </c>
    </row>
    <row r="16" spans="1:7" ht="12.75">
      <c r="A16" s="165" t="s">
        <v>107</v>
      </c>
      <c r="B16" s="166">
        <v>-0.05100831</v>
      </c>
      <c r="C16" s="166">
        <v>-0.00942422</v>
      </c>
      <c r="D16" s="166">
        <v>-0.001853215</v>
      </c>
      <c r="E16" s="166">
        <v>0.05730257</v>
      </c>
      <c r="F16" s="166">
        <v>0.007311066</v>
      </c>
      <c r="G16" s="166">
        <v>-0.0467456</v>
      </c>
    </row>
    <row r="17" spans="1:7" ht="12.75">
      <c r="A17" s="165" t="s">
        <v>141</v>
      </c>
      <c r="B17" s="166">
        <v>0.1201749</v>
      </c>
      <c r="C17" s="166">
        <v>0.1452592</v>
      </c>
      <c r="D17" s="166">
        <v>0.1642865</v>
      </c>
      <c r="E17" s="166">
        <v>0.1355978</v>
      </c>
      <c r="F17" s="166">
        <v>0.1031828</v>
      </c>
      <c r="G17" s="166">
        <v>-0.1382735</v>
      </c>
    </row>
    <row r="18" spans="1:7" ht="12.75">
      <c r="A18" s="165" t="s">
        <v>142</v>
      </c>
      <c r="B18" s="166">
        <v>0.09184471</v>
      </c>
      <c r="C18" s="166">
        <v>0.008750358</v>
      </c>
      <c r="D18" s="166">
        <v>-0.01184431</v>
      </c>
      <c r="E18" s="166">
        <v>-0.05060013</v>
      </c>
      <c r="F18" s="166">
        <v>-0.00357544</v>
      </c>
      <c r="G18" s="166">
        <v>-0.1650758</v>
      </c>
    </row>
    <row r="19" spans="1:7" ht="12.75">
      <c r="A19" s="165" t="s">
        <v>113</v>
      </c>
      <c r="B19" s="166">
        <v>-0.1993892</v>
      </c>
      <c r="C19" s="166">
        <v>-0.1894222</v>
      </c>
      <c r="D19" s="166">
        <v>-0.1752833</v>
      </c>
      <c r="E19" s="166">
        <v>-0.1760554</v>
      </c>
      <c r="F19" s="166">
        <v>-0.1396654</v>
      </c>
      <c r="G19" s="166">
        <v>-0.177604</v>
      </c>
    </row>
    <row r="20" spans="1:7" ht="12.75">
      <c r="A20" s="165" t="s">
        <v>115</v>
      </c>
      <c r="B20" s="166">
        <v>-0.002445196</v>
      </c>
      <c r="C20" s="166">
        <v>0.001312149</v>
      </c>
      <c r="D20" s="166">
        <v>-0.003388331</v>
      </c>
      <c r="E20" s="166">
        <v>-0.001101326</v>
      </c>
      <c r="F20" s="166">
        <v>-0.002702748</v>
      </c>
      <c r="G20" s="166">
        <v>-0.002197501</v>
      </c>
    </row>
    <row r="21" spans="1:7" ht="12.75">
      <c r="A21" s="165" t="s">
        <v>143</v>
      </c>
      <c r="B21" s="166">
        <v>-1024.668</v>
      </c>
      <c r="C21" s="166">
        <v>-1084.58</v>
      </c>
      <c r="D21" s="166">
        <v>-1112.125</v>
      </c>
      <c r="E21" s="166">
        <v>-1044.892</v>
      </c>
      <c r="F21" s="166">
        <v>-1093.939</v>
      </c>
      <c r="G21" s="166">
        <v>-79.65819</v>
      </c>
    </row>
    <row r="22" spans="1:7" ht="12.75">
      <c r="A22" s="165" t="s">
        <v>144</v>
      </c>
      <c r="B22" s="166">
        <v>70.51827</v>
      </c>
      <c r="C22" s="166">
        <v>16.59943</v>
      </c>
      <c r="D22" s="166">
        <v>-15.61409</v>
      </c>
      <c r="E22" s="166">
        <v>-16.29214</v>
      </c>
      <c r="F22" s="166">
        <v>-48.74845</v>
      </c>
      <c r="G22" s="166">
        <v>0</v>
      </c>
    </row>
    <row r="23" spans="1:7" ht="12.75">
      <c r="A23" s="165" t="s">
        <v>92</v>
      </c>
      <c r="B23" s="166">
        <v>-0.4617295</v>
      </c>
      <c r="C23" s="166">
        <v>0.2107801</v>
      </c>
      <c r="D23" s="166">
        <v>-1.928383</v>
      </c>
      <c r="E23" s="166">
        <v>-4.018796</v>
      </c>
      <c r="F23" s="166">
        <v>2.619599</v>
      </c>
      <c r="G23" s="166">
        <v>1.409421</v>
      </c>
    </row>
    <row r="24" spans="1:7" ht="12.75">
      <c r="A24" s="165" t="s">
        <v>94</v>
      </c>
      <c r="B24" s="166">
        <v>1.629413</v>
      </c>
      <c r="C24" s="166">
        <v>-0.8433659</v>
      </c>
      <c r="D24" s="166">
        <v>2.258837</v>
      </c>
      <c r="E24" s="166">
        <v>2.646015</v>
      </c>
      <c r="F24" s="166">
        <v>3.039907</v>
      </c>
      <c r="G24" s="166">
        <v>-1.61868</v>
      </c>
    </row>
    <row r="25" spans="1:7" ht="12.75">
      <c r="A25" s="165" t="s">
        <v>96</v>
      </c>
      <c r="B25" s="166">
        <v>-2.520806</v>
      </c>
      <c r="C25" s="166">
        <v>-2.073269</v>
      </c>
      <c r="D25" s="166">
        <v>-2.563194</v>
      </c>
      <c r="E25" s="166">
        <v>-3.479985</v>
      </c>
      <c r="F25" s="166">
        <v>-9.227792</v>
      </c>
      <c r="G25" s="166">
        <v>0.309883</v>
      </c>
    </row>
    <row r="26" spans="1:7" ht="12.75">
      <c r="A26" s="165" t="s">
        <v>98</v>
      </c>
      <c r="B26" s="166">
        <v>0.0170017</v>
      </c>
      <c r="C26" s="166">
        <v>-0.2275337</v>
      </c>
      <c r="D26" s="166">
        <v>-0.3728233</v>
      </c>
      <c r="E26" s="166">
        <v>-0.4139959</v>
      </c>
      <c r="F26" s="166">
        <v>1.479123</v>
      </c>
      <c r="G26" s="166">
        <v>-0.0443159</v>
      </c>
    </row>
    <row r="27" spans="1:7" ht="12.75">
      <c r="A27" s="165" t="s">
        <v>100</v>
      </c>
      <c r="B27" s="166">
        <v>0.133304</v>
      </c>
      <c r="C27" s="166">
        <v>0.00191937</v>
      </c>
      <c r="D27" s="166">
        <v>0.09010629</v>
      </c>
      <c r="E27" s="166">
        <v>0.06499617</v>
      </c>
      <c r="F27" s="166">
        <v>0.3690072</v>
      </c>
      <c r="G27" s="166">
        <v>-0.198461</v>
      </c>
    </row>
    <row r="28" spans="1:7" ht="12.75">
      <c r="A28" s="165" t="s">
        <v>102</v>
      </c>
      <c r="B28" s="166">
        <v>0.09419499</v>
      </c>
      <c r="C28" s="166">
        <v>-0.1088867</v>
      </c>
      <c r="D28" s="166">
        <v>-0.09965884</v>
      </c>
      <c r="E28" s="166">
        <v>-0.07054227</v>
      </c>
      <c r="F28" s="166">
        <v>-0.06997928</v>
      </c>
      <c r="G28" s="166">
        <v>0.06288843</v>
      </c>
    </row>
    <row r="29" spans="1:7" ht="12.75">
      <c r="A29" s="165" t="s">
        <v>104</v>
      </c>
      <c r="B29" s="166">
        <v>0.2894186</v>
      </c>
      <c r="C29" s="166">
        <v>0.05806908</v>
      </c>
      <c r="D29" s="166">
        <v>0.1495133</v>
      </c>
      <c r="E29" s="166">
        <v>0.06915174</v>
      </c>
      <c r="F29" s="166">
        <v>0.2147032</v>
      </c>
      <c r="G29" s="166">
        <v>0.08086048</v>
      </c>
    </row>
    <row r="30" spans="1:7" ht="12.75">
      <c r="A30" s="165" t="s">
        <v>106</v>
      </c>
      <c r="B30" s="166">
        <v>0.0044232</v>
      </c>
      <c r="C30" s="166">
        <v>0.09254435</v>
      </c>
      <c r="D30" s="166">
        <v>-0.003470044</v>
      </c>
      <c r="E30" s="166">
        <v>0.004027618</v>
      </c>
      <c r="F30" s="166">
        <v>0.2315259</v>
      </c>
      <c r="G30" s="166">
        <v>0.05393768</v>
      </c>
    </row>
    <row r="31" spans="1:7" ht="12.75">
      <c r="A31" s="165" t="s">
        <v>108</v>
      </c>
      <c r="B31" s="166">
        <v>-0.009202004</v>
      </c>
      <c r="C31" s="166">
        <v>-0.08370009</v>
      </c>
      <c r="D31" s="166">
        <v>-0.06616115</v>
      </c>
      <c r="E31" s="166">
        <v>-0.02751911</v>
      </c>
      <c r="F31" s="166">
        <v>-0.02042212</v>
      </c>
      <c r="G31" s="166">
        <v>-0.004677392</v>
      </c>
    </row>
    <row r="32" spans="1:7" ht="12.75">
      <c r="A32" s="165" t="s">
        <v>110</v>
      </c>
      <c r="B32" s="166">
        <v>-0.1284767</v>
      </c>
      <c r="C32" s="166">
        <v>-0.02655366</v>
      </c>
      <c r="D32" s="166">
        <v>-0.02707338</v>
      </c>
      <c r="E32" s="166">
        <v>0.04305871</v>
      </c>
      <c r="F32" s="166">
        <v>-0.007957584</v>
      </c>
      <c r="G32" s="166">
        <v>0.02217986</v>
      </c>
    </row>
    <row r="33" spans="1:7" ht="12.75">
      <c r="A33" s="165" t="s">
        <v>112</v>
      </c>
      <c r="B33" s="166">
        <v>0.1808178</v>
      </c>
      <c r="C33" s="166">
        <v>0.168284</v>
      </c>
      <c r="D33" s="166">
        <v>0.1757717</v>
      </c>
      <c r="E33" s="166">
        <v>0.1653794</v>
      </c>
      <c r="F33" s="166">
        <v>0.1223915</v>
      </c>
      <c r="G33" s="166">
        <v>-0.0001213045</v>
      </c>
    </row>
    <row r="34" spans="1:7" ht="12.75">
      <c r="A34" s="165" t="s">
        <v>114</v>
      </c>
      <c r="B34" s="166">
        <v>-0.008528882</v>
      </c>
      <c r="C34" s="166">
        <v>0.005364301</v>
      </c>
      <c r="D34" s="166">
        <v>0.006614427</v>
      </c>
      <c r="E34" s="166">
        <v>0.006094885</v>
      </c>
      <c r="F34" s="166">
        <v>-0.01712462</v>
      </c>
      <c r="G34" s="166">
        <v>0.0008325796</v>
      </c>
    </row>
    <row r="35" spans="1:7" ht="12.75">
      <c r="A35" s="165" t="s">
        <v>116</v>
      </c>
      <c r="B35" s="166">
        <v>-0.002950648</v>
      </c>
      <c r="C35" s="166">
        <v>-0.003037819</v>
      </c>
      <c r="D35" s="166">
        <v>-0.003319065</v>
      </c>
      <c r="E35" s="166">
        <v>-0.001107077</v>
      </c>
      <c r="F35" s="166">
        <v>0.0001906227</v>
      </c>
      <c r="G35" s="166">
        <v>0.001478956</v>
      </c>
    </row>
    <row r="36" spans="1:6" ht="12.75">
      <c r="A36" s="165" t="s">
        <v>145</v>
      </c>
      <c r="B36" s="166">
        <v>28.99475</v>
      </c>
      <c r="C36" s="166">
        <v>28.9978</v>
      </c>
      <c r="D36" s="166">
        <v>29.00696</v>
      </c>
      <c r="E36" s="166">
        <v>29.00696</v>
      </c>
      <c r="F36" s="166">
        <v>29.01917</v>
      </c>
    </row>
    <row r="37" spans="1:6" ht="12.75">
      <c r="A37" s="165" t="s">
        <v>146</v>
      </c>
      <c r="B37" s="166">
        <v>0.2985636</v>
      </c>
      <c r="C37" s="166">
        <v>0.2380371</v>
      </c>
      <c r="D37" s="166">
        <v>0.2024333</v>
      </c>
      <c r="E37" s="166">
        <v>0.1790365</v>
      </c>
      <c r="F37" s="166">
        <v>0.1622518</v>
      </c>
    </row>
    <row r="38" spans="1:7" ht="12.75">
      <c r="A38" s="165" t="s">
        <v>147</v>
      </c>
      <c r="B38" s="166">
        <v>0.0007526339</v>
      </c>
      <c r="C38" s="166">
        <v>6.423561E-05</v>
      </c>
      <c r="D38" s="166">
        <v>2.055099E-05</v>
      </c>
      <c r="E38" s="166">
        <v>-0.0001908996</v>
      </c>
      <c r="F38" s="166">
        <v>0.000390017</v>
      </c>
      <c r="G38" s="166">
        <v>6.225588E-05</v>
      </c>
    </row>
    <row r="39" spans="1:7" ht="12.75">
      <c r="A39" s="165" t="s">
        <v>148</v>
      </c>
      <c r="B39" s="166">
        <v>0.001736627</v>
      </c>
      <c r="C39" s="166">
        <v>0.001843679</v>
      </c>
      <c r="D39" s="166">
        <v>0.001890645</v>
      </c>
      <c r="E39" s="166">
        <v>0.001776005</v>
      </c>
      <c r="F39" s="166">
        <v>0.001861597</v>
      </c>
      <c r="G39" s="166">
        <v>0.0009134607</v>
      </c>
    </row>
    <row r="40" spans="2:5" ht="12.75">
      <c r="B40" s="165" t="s">
        <v>149</v>
      </c>
      <c r="C40" s="165">
        <v>0.003762</v>
      </c>
      <c r="D40" s="165" t="s">
        <v>150</v>
      </c>
      <c r="E40" s="165">
        <v>3.115883</v>
      </c>
    </row>
    <row r="42" ht="12.75">
      <c r="A42" s="165" t="s">
        <v>151</v>
      </c>
    </row>
    <row r="50" spans="1:7" ht="12.75">
      <c r="A50" s="165" t="s">
        <v>152</v>
      </c>
      <c r="B50" s="165">
        <f>-0.017/(B7*B7+B22*B22)*(B21*B22+B6*B7)</f>
        <v>0.0007526339713154919</v>
      </c>
      <c r="C50" s="165">
        <f>-0.017/(C7*C7+C22*C22)*(C21*C22+C6*C7)</f>
        <v>6.423561666868844E-05</v>
      </c>
      <c r="D50" s="165">
        <f>-0.017/(D7*D7+D22*D22)*(D21*D22+D6*D7)</f>
        <v>2.0550991523709926E-05</v>
      </c>
      <c r="E50" s="165">
        <f>-0.017/(E7*E7+E22*E22)*(E21*E22+E6*E7)</f>
        <v>-0.00019089955283532316</v>
      </c>
      <c r="F50" s="165">
        <f>-0.017/(F7*F7+F22*F22)*(F21*F22+F6*F7)</f>
        <v>0.00039001700038205565</v>
      </c>
      <c r="G50" s="165">
        <f>(B50*B$4+C50*C$4+D50*D$4+E50*E$4+F50*F$4)/SUM(B$4:F$4)</f>
        <v>0.00013531324065853135</v>
      </c>
    </row>
    <row r="51" spans="1:7" ht="12.75">
      <c r="A51" s="165" t="s">
        <v>153</v>
      </c>
      <c r="B51" s="165">
        <f>-0.017/(B7*B7+B22*B22)*(B21*B7-B6*B22)</f>
        <v>0.00173662815543996</v>
      </c>
      <c r="C51" s="165">
        <f>-0.017/(C7*C7+C22*C22)*(C21*C7-C6*C22)</f>
        <v>0.00184367937253776</v>
      </c>
      <c r="D51" s="165">
        <f>-0.017/(D7*D7+D22*D22)*(D21*D7-D6*D22)</f>
        <v>0.001890644588503124</v>
      </c>
      <c r="E51" s="165">
        <f>-0.017/(E7*E7+E22*E22)*(E21*E7-E6*E22)</f>
        <v>0.0017760053837759273</v>
      </c>
      <c r="F51" s="165">
        <f>-0.017/(F7*F7+F22*F22)*(F21*F7-F6*F22)</f>
        <v>0.0018615975724242276</v>
      </c>
      <c r="G51" s="165">
        <f>(B51*B$4+C51*C$4+D51*D$4+E51*E$4+F51*F$4)/SUM(B$4:F$4)</f>
        <v>0.0018256138813510265</v>
      </c>
    </row>
    <row r="58" ht="12.75">
      <c r="A58" s="165" t="s">
        <v>155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157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160</v>
      </c>
      <c r="B62" s="165">
        <f>B7+(2/0.017)*(B8*B50-B23*B51)</f>
        <v>9999.864056062124</v>
      </c>
      <c r="C62" s="165">
        <f>C7+(2/0.017)*(C8*C50-C23*C51)</f>
        <v>9999.94864017721</v>
      </c>
      <c r="D62" s="165">
        <f>D7+(2/0.017)*(D8*D50-D23*D51)</f>
        <v>10000.428010164364</v>
      </c>
      <c r="E62" s="165">
        <f>E7+(2/0.017)*(E8*E50-E23*E51)</f>
        <v>10000.860542634126</v>
      </c>
      <c r="F62" s="165">
        <f>F7+(2/0.017)*(F8*F50-F23*F51)</f>
        <v>9999.240900878567</v>
      </c>
    </row>
    <row r="63" spans="1:6" ht="12.75">
      <c r="A63" s="165" t="s">
        <v>161</v>
      </c>
      <c r="B63" s="165">
        <f>B8+(3/0.017)*(B9*B50-B24*B51)</f>
        <v>-3.3241377809467223</v>
      </c>
      <c r="C63" s="165">
        <f>C8+(3/0.017)*(C9*C50-C24*C51)</f>
        <v>-0.484887393359485</v>
      </c>
      <c r="D63" s="165">
        <f>D8+(3/0.017)*(D9*D50-D24*D51)</f>
        <v>-1.1362374251854437</v>
      </c>
      <c r="E63" s="165">
        <f>E8+(3/0.017)*(E9*E50-E24*E51)</f>
        <v>-1.7278904201661462</v>
      </c>
      <c r="F63" s="165">
        <f>F8+(3/0.017)*(F9*F50-F24*F51)</f>
        <v>-5.230311680195195</v>
      </c>
    </row>
    <row r="64" spans="1:6" ht="12.75">
      <c r="A64" s="165" t="s">
        <v>162</v>
      </c>
      <c r="B64" s="165">
        <f>B9+(4/0.017)*(B10*B50-B25*B51)</f>
        <v>-0.6820506789228618</v>
      </c>
      <c r="C64" s="165">
        <f>C9+(4/0.017)*(C10*C50-C25*C51)</f>
        <v>-0.23644125839616803</v>
      </c>
      <c r="D64" s="165">
        <f>D9+(4/0.017)*(D10*D50-D25*D51)</f>
        <v>0.31059973926952433</v>
      </c>
      <c r="E64" s="165">
        <f>E9+(4/0.017)*(E10*E50-E25*E51)</f>
        <v>0.5298304295468615</v>
      </c>
      <c r="F64" s="165">
        <f>F9+(4/0.017)*(F10*F50-F25*F51)</f>
        <v>1.2059528107217958</v>
      </c>
    </row>
    <row r="65" spans="1:6" ht="12.75">
      <c r="A65" s="165" t="s">
        <v>163</v>
      </c>
      <c r="B65" s="165">
        <f>B10+(5/0.017)*(B11*B50-B26*B51)</f>
        <v>0.5623359485992412</v>
      </c>
      <c r="C65" s="165">
        <f>C10+(5/0.017)*(C11*C50-C26*C51)</f>
        <v>0.04068916238906059</v>
      </c>
      <c r="D65" s="165">
        <f>D10+(5/0.017)*(D11*D50-D26*D51)</f>
        <v>1.1184214193116369</v>
      </c>
      <c r="E65" s="165">
        <f>E10+(5/0.017)*(E11*E50-E26*E51)</f>
        <v>0.9906804474506965</v>
      </c>
      <c r="F65" s="165">
        <f>F10+(5/0.017)*(F11*F50-F26*F51)</f>
        <v>0.11212751405878241</v>
      </c>
    </row>
    <row r="66" spans="1:6" ht="12.75">
      <c r="A66" s="165" t="s">
        <v>164</v>
      </c>
      <c r="B66" s="165">
        <f>B11+(6/0.017)*(B12*B50-B27*B51)</f>
        <v>3.171637831488887</v>
      </c>
      <c r="C66" s="165">
        <f>C11+(6/0.017)*(C12*C50-C27*C51)</f>
        <v>4.10914847123973</v>
      </c>
      <c r="D66" s="165">
        <f>D11+(6/0.017)*(D12*D50-D27*D51)</f>
        <v>3.1807456430105217</v>
      </c>
      <c r="E66" s="165">
        <f>E11+(6/0.017)*(E12*E50-E27*E51)</f>
        <v>3.234450203328151</v>
      </c>
      <c r="F66" s="165">
        <f>F11+(6/0.017)*(F12*F50-F27*F51)</f>
        <v>12.78622479428581</v>
      </c>
    </row>
    <row r="67" spans="1:6" ht="12.75">
      <c r="A67" s="165" t="s">
        <v>165</v>
      </c>
      <c r="B67" s="165">
        <f>B12+(7/0.017)*(B13*B50-B28*B51)</f>
        <v>0.09298600958023995</v>
      </c>
      <c r="C67" s="165">
        <f>C12+(7/0.017)*(C13*C50-C28*C51)</f>
        <v>0.06299415077601528</v>
      </c>
      <c r="D67" s="165">
        <f>D12+(7/0.017)*(D13*D50-D28*D51)</f>
        <v>0.48803735585876085</v>
      </c>
      <c r="E67" s="165">
        <f>E12+(7/0.017)*(E13*E50-E28*E51)</f>
        <v>0.4897177126488248</v>
      </c>
      <c r="F67" s="165">
        <f>F12+(7/0.017)*(F13*F50-F28*F51)</f>
        <v>-0.10890544271836328</v>
      </c>
    </row>
    <row r="68" spans="1:6" ht="12.75">
      <c r="A68" s="165" t="s">
        <v>166</v>
      </c>
      <c r="B68" s="165">
        <f>B13+(8/0.017)*(B14*B50-B29*B51)</f>
        <v>-0.10020946691323737</v>
      </c>
      <c r="C68" s="165">
        <f>C13+(8/0.017)*(C14*C50-C29*C51)</f>
        <v>-0.16444419691335885</v>
      </c>
      <c r="D68" s="165">
        <f>D13+(8/0.017)*(D14*D50-D29*D51)</f>
        <v>-0.18504676452988378</v>
      </c>
      <c r="E68" s="165">
        <f>E13+(8/0.017)*(E14*E50-E29*E51)</f>
        <v>-0.007168164614166826</v>
      </c>
      <c r="F68" s="165">
        <f>F13+(8/0.017)*(F14*F50-F29*F51)</f>
        <v>-0.08315228575684734</v>
      </c>
    </row>
    <row r="69" spans="1:6" ht="12.75">
      <c r="A69" s="165" t="s">
        <v>167</v>
      </c>
      <c r="B69" s="165">
        <f>B14+(9/0.017)*(B15*B50-B30*B51)</f>
        <v>0.020579547253250896</v>
      </c>
      <c r="C69" s="165">
        <f>C14+(9/0.017)*(C15*C50-C30*C51)</f>
        <v>-0.043174301257939855</v>
      </c>
      <c r="D69" s="165">
        <f>D14+(9/0.017)*(D15*D50-D30*D51)</f>
        <v>0.020191429272902385</v>
      </c>
      <c r="E69" s="165">
        <f>E14+(9/0.017)*(E15*E50-E30*E51)</f>
        <v>0.01101852778435102</v>
      </c>
      <c r="F69" s="165">
        <f>F14+(9/0.017)*(F15*F50-F30*F51)</f>
        <v>-0.046866648261766564</v>
      </c>
    </row>
    <row r="70" spans="1:6" ht="12.75">
      <c r="A70" s="165" t="s">
        <v>168</v>
      </c>
      <c r="B70" s="165">
        <f>B15+(10/0.017)*(B16*B50-B31*B51)</f>
        <v>-0.4208184280544239</v>
      </c>
      <c r="C70" s="165">
        <f>C15+(10/0.017)*(C16*C50-C31*C51)</f>
        <v>-0.046366006571039606</v>
      </c>
      <c r="D70" s="165">
        <f>D15+(10/0.017)*(D16*D50-D31*D51)</f>
        <v>-0.07283868540536066</v>
      </c>
      <c r="E70" s="165">
        <f>E15+(10/0.017)*(E16*E50-E31*E51)</f>
        <v>-0.06581732321917226</v>
      </c>
      <c r="F70" s="165">
        <f>F15+(10/0.017)*(F16*F50-F31*F51)</f>
        <v>-0.38719128879607556</v>
      </c>
    </row>
    <row r="71" spans="1:6" ht="12.75">
      <c r="A71" s="165" t="s">
        <v>169</v>
      </c>
      <c r="B71" s="165">
        <f>B16+(11/0.017)*(B17*B50-B32*B51)</f>
        <v>0.15188602144423569</v>
      </c>
      <c r="C71" s="165">
        <f>C16+(11/0.017)*(C17*C50-C32*C51)</f>
        <v>0.028291059085764406</v>
      </c>
      <c r="D71" s="165">
        <f>D16+(11/0.017)*(D17*D50-D32*D51)</f>
        <v>0.03345186079076091</v>
      </c>
      <c r="E71" s="165">
        <f>E16+(11/0.017)*(E17*E50-E32*E51)</f>
        <v>-0.008929115988405845</v>
      </c>
      <c r="F71" s="165">
        <f>F16+(11/0.017)*(F17*F50-F32*F51)</f>
        <v>0.042936096425977524</v>
      </c>
    </row>
    <row r="72" spans="1:6" ht="12.75">
      <c r="A72" s="165" t="s">
        <v>170</v>
      </c>
      <c r="B72" s="165">
        <f>B17+(12/0.017)*(B18*B50-B33*B51)</f>
        <v>-0.052687100225711936</v>
      </c>
      <c r="C72" s="165">
        <f>C17+(12/0.017)*(C18*C50-C33*C51)</f>
        <v>-0.07335232109595946</v>
      </c>
      <c r="D72" s="165">
        <f>D17+(12/0.017)*(D18*D50-D33*D51)</f>
        <v>-0.0704654240457003</v>
      </c>
      <c r="E72" s="165">
        <f>E17+(12/0.017)*(E18*E50-E33*E51)</f>
        <v>-0.0649117265236871</v>
      </c>
      <c r="F72" s="165">
        <f>F17+(12/0.017)*(F18*F50-F33*F51)</f>
        <v>-0.058632401178262974</v>
      </c>
    </row>
    <row r="73" spans="1:6" ht="12.75">
      <c r="A73" s="165" t="s">
        <v>171</v>
      </c>
      <c r="B73" s="165">
        <f>B18+(13/0.017)*(B19*B50-B34*B51)</f>
        <v>-0.011586034390077604</v>
      </c>
      <c r="C73" s="165">
        <f>C18+(13/0.017)*(C19*C50-C34*C51)</f>
        <v>-0.008117297181400179</v>
      </c>
      <c r="D73" s="165">
        <f>D18+(13/0.017)*(D19*D50-D34*D51)</f>
        <v>-0.02416202123175936</v>
      </c>
      <c r="E73" s="165">
        <f>E18+(13/0.017)*(E19*E50-E34*E51)</f>
        <v>-0.03317680463001561</v>
      </c>
      <c r="F73" s="165">
        <f>F18+(13/0.017)*(F19*F50-F34*F51)</f>
        <v>-0.020852233028126086</v>
      </c>
    </row>
    <row r="74" spans="1:6" ht="12.75">
      <c r="A74" s="165" t="s">
        <v>172</v>
      </c>
      <c r="B74" s="165">
        <f>B19+(14/0.017)*(B20*B50-B35*B51)</f>
        <v>-0.19668486050326175</v>
      </c>
      <c r="C74" s="165">
        <f>C19+(14/0.017)*(C20*C50-C35*C51)</f>
        <v>-0.18474039335342868</v>
      </c>
      <c r="D74" s="165">
        <f>D19+(14/0.017)*(D20*D50-D35*D51)</f>
        <v>-0.17017285634866386</v>
      </c>
      <c r="E74" s="165">
        <f>E19+(14/0.017)*(E20*E50-E35*E51)</f>
        <v>-0.17426305629738084</v>
      </c>
      <c r="F74" s="165">
        <f>F19+(14/0.017)*(F20*F50-F35*F51)</f>
        <v>-0.14082573681920268</v>
      </c>
    </row>
    <row r="75" spans="1:6" ht="12.75">
      <c r="A75" s="165" t="s">
        <v>173</v>
      </c>
      <c r="B75" s="166">
        <f>B20</f>
        <v>-0.002445196</v>
      </c>
      <c r="C75" s="166">
        <f>C20</f>
        <v>0.001312149</v>
      </c>
      <c r="D75" s="166">
        <f>D20</f>
        <v>-0.003388331</v>
      </c>
      <c r="E75" s="166">
        <f>E20</f>
        <v>-0.001101326</v>
      </c>
      <c r="F75" s="166">
        <f>F20</f>
        <v>-0.002702748</v>
      </c>
    </row>
    <row r="78" ht="12.75">
      <c r="A78" s="165" t="s">
        <v>155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174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175</v>
      </c>
      <c r="B82" s="165">
        <f>B22+(2/0.017)*(B8*B51+B23*B50)</f>
        <v>69.94603895438361</v>
      </c>
      <c r="C82" s="165">
        <f>C22+(2/0.017)*(C8*C51+C23*C50)</f>
        <v>16.439119039218753</v>
      </c>
      <c r="D82" s="165">
        <f>D22+(2/0.017)*(D8*D51+D23*D50)</f>
        <v>-15.703179086290548</v>
      </c>
      <c r="E82" s="165">
        <f>E22+(2/0.017)*(E8*E51+E23*E50)</f>
        <v>-16.395840182957446</v>
      </c>
      <c r="F82" s="165">
        <f>F22+(2/0.017)*(F8*F51+F23*F50)</f>
        <v>-49.51307726242282</v>
      </c>
    </row>
    <row r="83" spans="1:6" ht="12.75">
      <c r="A83" s="165" t="s">
        <v>176</v>
      </c>
      <c r="B83" s="165">
        <f>B23+(3/0.017)*(B9*B51+B24*B50)</f>
        <v>-0.7623584669687368</v>
      </c>
      <c r="C83" s="165">
        <f>C23+(3/0.017)*(C9*C51+C24*C50)</f>
        <v>-0.16754281088848846</v>
      </c>
      <c r="D83" s="165">
        <f>D23+(3/0.017)*(D9*D51+D24*D50)</f>
        <v>-2.1984385530862416</v>
      </c>
      <c r="E83" s="165">
        <f>E23+(3/0.017)*(E9*E51+E24*E50)</f>
        <v>-4.38413903488784</v>
      </c>
      <c r="F83" s="165">
        <f>F23+(3/0.017)*(F9*F51+F24*F50)</f>
        <v>1.9144823280431638</v>
      </c>
    </row>
    <row r="84" spans="1:6" ht="12.75">
      <c r="A84" s="165" t="s">
        <v>177</v>
      </c>
      <c r="B84" s="165">
        <f>B24+(4/0.017)*(B10*B51+B25*B50)</f>
        <v>1.1253882579543935</v>
      </c>
      <c r="C84" s="165">
        <f>C24+(4/0.017)*(C10*C51+C25*C50)</f>
        <v>-0.9442658506458941</v>
      </c>
      <c r="D84" s="165">
        <f>D24+(4/0.017)*(D10*D51+D25*D50)</f>
        <v>2.6430481028718926</v>
      </c>
      <c r="E84" s="165">
        <f>E24+(4/0.017)*(E10*E51+E25*E50)</f>
        <v>3.2034924708606125</v>
      </c>
      <c r="F84" s="165">
        <f>F24+(4/0.017)*(F10*F51+F25*F50)</f>
        <v>1.941111806266633</v>
      </c>
    </row>
    <row r="85" spans="1:6" ht="12.75">
      <c r="A85" s="165" t="s">
        <v>178</v>
      </c>
      <c r="B85" s="165">
        <f>B25+(5/0.017)*(B11*B51+B26*B50)</f>
        <v>-0.8741319475677809</v>
      </c>
      <c r="C85" s="165">
        <f>C25+(5/0.017)*(C11*C51+C26*C50)</f>
        <v>0.15153495924474436</v>
      </c>
      <c r="D85" s="165">
        <f>D25+(5/0.017)*(D11*D51+D26*D50)</f>
        <v>-0.764946617800172</v>
      </c>
      <c r="E85" s="165">
        <f>E25+(5/0.017)*(E11*E51+E26*E50)</f>
        <v>-1.7303681007446505</v>
      </c>
      <c r="F85" s="165">
        <f>F25+(5/0.017)*(F11*F51+F26*F50)</f>
        <v>-1.9116171487549636</v>
      </c>
    </row>
    <row r="86" spans="1:6" ht="12.75">
      <c r="A86" s="165" t="s">
        <v>179</v>
      </c>
      <c r="B86" s="165">
        <f>B26+(6/0.017)*(B12*B51+B27*B50)</f>
        <v>0.1373832315405512</v>
      </c>
      <c r="C86" s="165">
        <f>C26+(6/0.017)*(C12*C51+C27*C50)</f>
        <v>-0.23829856899080185</v>
      </c>
      <c r="D86" s="165">
        <f>D26+(6/0.017)*(D12*D51+D27*D50)</f>
        <v>-0.0979853851045252</v>
      </c>
      <c r="E86" s="165">
        <f>E26+(6/0.017)*(E12*E51+E27*E50)</f>
        <v>-0.1412232356743065</v>
      </c>
      <c r="F86" s="165">
        <f>F26+(6/0.017)*(F12*F51+F27*F50)</f>
        <v>1.4172018724379303</v>
      </c>
    </row>
    <row r="87" spans="1:6" ht="12.75">
      <c r="A87" s="165" t="s">
        <v>180</v>
      </c>
      <c r="B87" s="165">
        <f>B27+(7/0.017)*(B13*B51+B28*B50)</f>
        <v>0.21259261796625772</v>
      </c>
      <c r="C87" s="165">
        <f>C27+(7/0.017)*(C13*C51+C28*C50)</f>
        <v>-0.08874160492318396</v>
      </c>
      <c r="D87" s="165">
        <f>D27+(7/0.017)*(D13*D51+D28*D50)</f>
        <v>0.04862552605811564</v>
      </c>
      <c r="E87" s="165">
        <f>E27+(7/0.017)*(E13*E51+E28*E50)</f>
        <v>0.10795174069753526</v>
      </c>
      <c r="F87" s="165">
        <f>F27+(7/0.017)*(F13*F51+F28*F50)</f>
        <v>0.4007528390977106</v>
      </c>
    </row>
    <row r="88" spans="1:6" ht="12.75">
      <c r="A88" s="165" t="s">
        <v>181</v>
      </c>
      <c r="B88" s="165">
        <f>B28+(8/0.017)*(B14*B51+B29*B50)</f>
        <v>0.34958203611366523</v>
      </c>
      <c r="C88" s="165">
        <f>C28+(8/0.017)*(C14*C51+C29*C50)</f>
        <v>-0.062183165675836274</v>
      </c>
      <c r="D88" s="165">
        <f>D28+(8/0.017)*(D14*D51+D29*D50)</f>
        <v>-0.08192135995819615</v>
      </c>
      <c r="E88" s="165">
        <f>E28+(8/0.017)*(E14*E51+E29*E50)</f>
        <v>-0.07182480946351523</v>
      </c>
      <c r="F88" s="165">
        <f>F28+(8/0.017)*(F14*F51+F29*F50)</f>
        <v>0.20265220137168274</v>
      </c>
    </row>
    <row r="89" spans="1:6" ht="12.75">
      <c r="A89" s="165" t="s">
        <v>182</v>
      </c>
      <c r="B89" s="165">
        <f>B29+(9/0.017)*(B15*B51+B30*B50)</f>
        <v>-0.08359598457064743</v>
      </c>
      <c r="C89" s="165">
        <f>C29+(9/0.017)*(C15*C51+C30*C50)</f>
        <v>-0.07229400367218844</v>
      </c>
      <c r="D89" s="165">
        <f>D29+(9/0.017)*(D15*D51+D30*D50)</f>
        <v>0.002942471881687947</v>
      </c>
      <c r="E89" s="165">
        <f>E29+(9/0.017)*(E15*E51+E30*E50)</f>
        <v>-0.014120433627417106</v>
      </c>
      <c r="F89" s="165">
        <f>F29+(9/0.017)*(F15*F51+F30*F50)</f>
        <v>-0.14278180605115512</v>
      </c>
    </row>
    <row r="90" spans="1:6" ht="12.75">
      <c r="A90" s="165" t="s">
        <v>183</v>
      </c>
      <c r="B90" s="165">
        <f>B30+(10/0.017)*(B16*B51+B31*B50)</f>
        <v>-0.05175809889528866</v>
      </c>
      <c r="C90" s="165">
        <f>C30+(10/0.017)*(C16*C51+C31*C50)</f>
        <v>0.07916095769845145</v>
      </c>
      <c r="D90" s="165">
        <f>D30+(10/0.017)*(D16*D51+D31*D50)</f>
        <v>-0.006330895849371599</v>
      </c>
      <c r="E90" s="165">
        <f>E30+(10/0.017)*(E16*E51+E31*E50)</f>
        <v>0.06698235836330764</v>
      </c>
      <c r="F90" s="165">
        <f>F30+(10/0.017)*(F16*F51+F31*F50)</f>
        <v>0.2348466580785829</v>
      </c>
    </row>
    <row r="91" spans="1:6" ht="12.75">
      <c r="A91" s="165" t="s">
        <v>184</v>
      </c>
      <c r="B91" s="165">
        <f>B31+(11/0.017)*(B17*B51+B32*B50)</f>
        <v>0.06327064574831756</v>
      </c>
      <c r="C91" s="165">
        <f>C31+(11/0.017)*(C17*C51+C32*C50)</f>
        <v>0.08848595116768757</v>
      </c>
      <c r="D91" s="165">
        <f>D31+(11/0.017)*(D17*D51+D32*D50)</f>
        <v>0.13446008360284842</v>
      </c>
      <c r="E91" s="165">
        <f>E31+(11/0.017)*(E17*E51+E32*E50)</f>
        <v>0.12298841222226829</v>
      </c>
      <c r="F91" s="165">
        <f>F31+(11/0.017)*(F17*F51+F32*F50)</f>
        <v>0.10185986979374292</v>
      </c>
    </row>
    <row r="92" spans="1:6" ht="12.75">
      <c r="A92" s="165" t="s">
        <v>185</v>
      </c>
      <c r="B92" s="165">
        <f>B32+(12/0.017)*(B18*B51+B33*B50)</f>
        <v>0.0801748728560577</v>
      </c>
      <c r="C92" s="165">
        <f>C32+(12/0.017)*(C18*C51+C33*C50)</f>
        <v>-0.00753529689713341</v>
      </c>
      <c r="D92" s="165">
        <f>D32+(12/0.017)*(D18*D51+D33*D50)</f>
        <v>-0.04033062556887908</v>
      </c>
      <c r="E92" s="165">
        <f>E32+(12/0.017)*(E18*E51+E33*E50)</f>
        <v>-0.042661494805601774</v>
      </c>
      <c r="F92" s="165">
        <f>F32+(12/0.017)*(F18*F51+F33*F50)</f>
        <v>0.021039170313820157</v>
      </c>
    </row>
    <row r="93" spans="1:6" ht="12.75">
      <c r="A93" s="165" t="s">
        <v>186</v>
      </c>
      <c r="B93" s="165">
        <f>B33+(13/0.017)*(B19*B51+B34*B50)</f>
        <v>-0.08888174848443972</v>
      </c>
      <c r="C93" s="165">
        <f>C33+(13/0.017)*(C19*C51+C34*C50)</f>
        <v>-0.09851364162081633</v>
      </c>
      <c r="D93" s="165">
        <f>D33+(13/0.017)*(D19*D51+D34*D50)</f>
        <v>-0.07754667437457993</v>
      </c>
      <c r="E93" s="165">
        <f>E33+(13/0.017)*(E19*E51+E34*E50)</f>
        <v>-0.07461501399004658</v>
      </c>
      <c r="F93" s="165">
        <f>F33+(13/0.017)*(F19*F51+F34*F50)</f>
        <v>-0.08154000663044918</v>
      </c>
    </row>
    <row r="94" spans="1:6" ht="12.75">
      <c r="A94" s="165" t="s">
        <v>187</v>
      </c>
      <c r="B94" s="165">
        <f>B34+(14/0.017)*(B20*B51+B35*B50)</f>
        <v>-0.013854773645828586</v>
      </c>
      <c r="C94" s="165">
        <f>C34+(14/0.017)*(C20*C51+C35*C50)</f>
        <v>0.007195868185579098</v>
      </c>
      <c r="D94" s="165">
        <f>D34+(14/0.017)*(D20*D51+D35*D50)</f>
        <v>0.0012826177975031596</v>
      </c>
      <c r="E94" s="165">
        <f>E34+(14/0.017)*(E20*E51+E35*E50)</f>
        <v>0.00465813878738036</v>
      </c>
      <c r="F94" s="165">
        <f>F34+(14/0.017)*(F20*F51+F35*F50)</f>
        <v>-0.021206923665189406</v>
      </c>
    </row>
    <row r="95" spans="1:6" ht="12.75">
      <c r="A95" s="165" t="s">
        <v>188</v>
      </c>
      <c r="B95" s="166">
        <f>B35</f>
        <v>-0.002950648</v>
      </c>
      <c r="C95" s="166">
        <f>C35</f>
        <v>-0.003037819</v>
      </c>
      <c r="D95" s="166">
        <f>D35</f>
        <v>-0.003319065</v>
      </c>
      <c r="E95" s="166">
        <f>E35</f>
        <v>-0.001107077</v>
      </c>
      <c r="F95" s="166">
        <f>F35</f>
        <v>0.0001906227</v>
      </c>
    </row>
    <row r="98" ht="12.75">
      <c r="A98" s="165" t="s">
        <v>156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158</v>
      </c>
      <c r="H100" s="165" t="s">
        <v>159</v>
      </c>
      <c r="I100" s="165" t="s">
        <v>154</v>
      </c>
      <c r="K100" s="165" t="s">
        <v>189</v>
      </c>
    </row>
    <row r="101" spans="1:9" ht="12.75">
      <c r="A101" s="165" t="s">
        <v>157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160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10000.000000000002</v>
      </c>
    </row>
    <row r="103" spans="1:11" ht="12.75">
      <c r="A103" s="165" t="s">
        <v>161</v>
      </c>
      <c r="B103" s="165">
        <f>B63*10000/B62</f>
        <v>-3.324182971199055</v>
      </c>
      <c r="C103" s="165">
        <f>C63*10000/C62</f>
        <v>-0.4848898837453352</v>
      </c>
      <c r="D103" s="165">
        <f>D63*10000/D62</f>
        <v>-1.1361887951501477</v>
      </c>
      <c r="E103" s="165">
        <f>E63*10000/E62</f>
        <v>-1.7277417406232898</v>
      </c>
      <c r="F103" s="165">
        <f>F63*10000/F62</f>
        <v>-5.230708742836311</v>
      </c>
      <c r="G103" s="165">
        <f>AVERAGE(C103:E103)</f>
        <v>-1.1162734731729242</v>
      </c>
      <c r="H103" s="165">
        <f>STDEV(C103:E103)</f>
        <v>0.6216652230689261</v>
      </c>
      <c r="I103" s="165">
        <f>(B103*B4+C103*C4+D103*D4+E103*E4+F103*F4)/SUM(B4:F4)</f>
        <v>-1.984475824185453</v>
      </c>
      <c r="K103" s="165">
        <f>(LN(H103)+LN(H123))/2-LN(K114*K115^3)</f>
        <v>-3.743219608411966</v>
      </c>
    </row>
    <row r="104" spans="1:11" ht="12.75">
      <c r="A104" s="165" t="s">
        <v>162</v>
      </c>
      <c r="B104" s="165">
        <f>B64*10000/B62</f>
        <v>-0.682059951114424</v>
      </c>
      <c r="C104" s="165">
        <f>C64*10000/C62</f>
        <v>-0.23644247276051814</v>
      </c>
      <c r="D104" s="165">
        <f>D64*10000/D62</f>
        <v>0.31058644585395045</v>
      </c>
      <c r="E104" s="165">
        <f>E64*10000/E62</f>
        <v>0.5297848393027482</v>
      </c>
      <c r="F104" s="165">
        <f>F64*10000/F62</f>
        <v>1.2060443614433138</v>
      </c>
      <c r="G104" s="165">
        <f>AVERAGE(C104:E104)</f>
        <v>0.2013096041320602</v>
      </c>
      <c r="H104" s="165">
        <f>STDEV(C104:E104)</f>
        <v>0.3946291227728357</v>
      </c>
      <c r="I104" s="165">
        <f>(B104*B4+C104*C4+D104*D4+E104*E4+F104*F4)/SUM(B4:F4)</f>
        <v>0.2076788733533193</v>
      </c>
      <c r="K104" s="165">
        <f>(LN(H104)+LN(H124))/2-LN(K114*K115^4)</f>
        <v>-3.346606136326899</v>
      </c>
    </row>
    <row r="105" spans="1:11" ht="12.75">
      <c r="A105" s="165" t="s">
        <v>163</v>
      </c>
      <c r="B105" s="165">
        <f>B65*10000/B62</f>
        <v>0.5623435933194927</v>
      </c>
      <c r="C105" s="165">
        <f>C65*10000/C62</f>
        <v>0.040689371368950886</v>
      </c>
      <c r="D105" s="165">
        <f>D65*10000/D62</f>
        <v>1.1183735517868647</v>
      </c>
      <c r="E105" s="165">
        <f>E65*10000/E62</f>
        <v>0.9905952025102045</v>
      </c>
      <c r="F105" s="165">
        <f>F65*10000/F62</f>
        <v>0.11213602629468654</v>
      </c>
      <c r="G105" s="165">
        <f>AVERAGE(C105:E105)</f>
        <v>0.7165527085553401</v>
      </c>
      <c r="H105" s="165">
        <f>STDEV(C105:E105)</f>
        <v>0.5887913590997315</v>
      </c>
      <c r="I105" s="165">
        <f>(B105*B4+C105*C4+D105*D4+E105*E4+F105*F4)/SUM(B4:F4)</f>
        <v>0.6136342681545529</v>
      </c>
      <c r="K105" s="165">
        <f>(LN(H105)+LN(H125))/2-LN(K114*K115^5)</f>
        <v>-2.991181513034602</v>
      </c>
    </row>
    <row r="106" spans="1:11" ht="12.75">
      <c r="A106" s="165" t="s">
        <v>164</v>
      </c>
      <c r="B106" s="165">
        <f>B66*10000/B62</f>
        <v>3.1716809485686706</v>
      </c>
      <c r="C106" s="165">
        <f>C66*10000/C62</f>
        <v>4.109169575861853</v>
      </c>
      <c r="D106" s="165">
        <f>D66*10000/D62</f>
        <v>3.1806095096906195</v>
      </c>
      <c r="E106" s="165">
        <f>E66*10000/E62</f>
        <v>3.2341718890484894</v>
      </c>
      <c r="F106" s="165">
        <f>F66*10000/F62</f>
        <v>12.787195469170433</v>
      </c>
      <c r="G106" s="165">
        <f>AVERAGE(C106:E106)</f>
        <v>3.5079836582003208</v>
      </c>
      <c r="H106" s="165">
        <f>STDEV(C106:E106)</f>
        <v>0.5213306175705766</v>
      </c>
      <c r="I106" s="165">
        <f>(B106*B4+C106*C4+D106*D4+E106*E4+F106*F4)/SUM(B4:F4)</f>
        <v>4.697522731939694</v>
      </c>
      <c r="K106" s="165">
        <f>(LN(H106)+LN(H126))/2-LN(K114*K115^6)</f>
        <v>-3.746805479952874</v>
      </c>
    </row>
    <row r="107" spans="1:11" ht="12.75">
      <c r="A107" s="165" t="s">
        <v>165</v>
      </c>
      <c r="B107" s="165">
        <f>B67*10000/B62</f>
        <v>0.09298727368585566</v>
      </c>
      <c r="C107" s="165">
        <f>C67*10000/C62</f>
        <v>0.06299447431451903</v>
      </c>
      <c r="D107" s="165">
        <f>D67*10000/D62</f>
        <v>0.4880164682578817</v>
      </c>
      <c r="E107" s="165">
        <f>E67*10000/E62</f>
        <v>0.48967557397799505</v>
      </c>
      <c r="F107" s="165">
        <f>F67*10000/F62</f>
        <v>-0.10891371034854702</v>
      </c>
      <c r="G107" s="165">
        <f>AVERAGE(C107:E107)</f>
        <v>0.3468955055167986</v>
      </c>
      <c r="H107" s="165">
        <f>STDEV(C107:E107)</f>
        <v>0.24586690463792785</v>
      </c>
      <c r="I107" s="165">
        <f>(B107*B4+C107*C4+D107*D4+E107*E4+F107*F4)/SUM(B4:F4)</f>
        <v>0.24937682661509702</v>
      </c>
      <c r="K107" s="165">
        <f>(LN(H107)+LN(H127))/2-LN(K114*K115^7)</f>
        <v>-3.3616434606106482</v>
      </c>
    </row>
    <row r="108" spans="1:9" ht="12.75">
      <c r="A108" s="165" t="s">
        <v>166</v>
      </c>
      <c r="B108" s="165">
        <f>B68*10000/B62</f>
        <v>-0.10021082921871155</v>
      </c>
      <c r="C108" s="165">
        <f>C68*10000/C62</f>
        <v>-0.16444504150017786</v>
      </c>
      <c r="D108" s="165">
        <f>D68*10000/D62</f>
        <v>-0.1850388446792513</v>
      </c>
      <c r="E108" s="165">
        <f>E68*10000/E62</f>
        <v>-0.007167547816119037</v>
      </c>
      <c r="F108" s="165">
        <f>F68*10000/F62</f>
        <v>-0.08315859831873967</v>
      </c>
      <c r="G108" s="165">
        <f>AVERAGE(C108:E108)</f>
        <v>-0.1188838113318494</v>
      </c>
      <c r="H108" s="165">
        <f>STDEV(C108:E108)</f>
        <v>0.09729552318982453</v>
      </c>
      <c r="I108" s="165">
        <f>(B108*B4+C108*C4+D108*D4+E108*E4+F108*F4)/SUM(B4:F4)</f>
        <v>-0.11142154696239435</v>
      </c>
    </row>
    <row r="109" spans="1:9" ht="12.75">
      <c r="A109" s="165" t="s">
        <v>167</v>
      </c>
      <c r="B109" s="165">
        <f>B69*10000/B62</f>
        <v>0.020579827023523536</v>
      </c>
      <c r="C109" s="165">
        <f>C69*10000/C62</f>
        <v>-0.0431745230015249</v>
      </c>
      <c r="D109" s="165">
        <f>D69*10000/D62</f>
        <v>0.020190565096193845</v>
      </c>
      <c r="E109" s="165">
        <f>E69*10000/E62</f>
        <v>0.01101757967464753</v>
      </c>
      <c r="F109" s="165">
        <f>F69*10000/F62</f>
        <v>-0.04687020617499944</v>
      </c>
      <c r="G109" s="165">
        <f>AVERAGE(C109:E109)</f>
        <v>-0.003988792743561174</v>
      </c>
      <c r="H109" s="165">
        <f>STDEV(C109:E109)</f>
        <v>0.034244371906539554</v>
      </c>
      <c r="I109" s="165">
        <f>(B109*B4+C109*C4+D109*D4+E109*E4+F109*F4)/SUM(B4:F4)</f>
        <v>-0.006157370008739263</v>
      </c>
    </row>
    <row r="110" spans="1:11" ht="12.75">
      <c r="A110" s="165" t="s">
        <v>168</v>
      </c>
      <c r="B110" s="165">
        <f>B70*10000/B62</f>
        <v>-0.42082414890361935</v>
      </c>
      <c r="C110" s="165">
        <f>C70*10000/C62</f>
        <v>-0.046366244707250766</v>
      </c>
      <c r="D110" s="165">
        <f>D70*10000/D62</f>
        <v>-0.07283556796901887</v>
      </c>
      <c r="E110" s="165">
        <f>E70*10000/E62</f>
        <v>-0.06581165984526031</v>
      </c>
      <c r="F110" s="165">
        <f>F70*10000/F62</f>
        <v>-0.38722068268407817</v>
      </c>
      <c r="G110" s="165">
        <f>AVERAGE(C110:E110)</f>
        <v>-0.061671157507176645</v>
      </c>
      <c r="H110" s="165">
        <f>STDEV(C110:E110)</f>
        <v>0.013711822934706852</v>
      </c>
      <c r="I110" s="165">
        <f>(B110*B4+C110*C4+D110*D4+E110*E4+F110*F4)/SUM(B4:F4)</f>
        <v>-0.157033099200098</v>
      </c>
      <c r="K110" s="165">
        <f>EXP(AVERAGE(K103:K107))</f>
        <v>0.032132373408243625</v>
      </c>
    </row>
    <row r="111" spans="1:9" ht="12.75">
      <c r="A111" s="165" t="s">
        <v>169</v>
      </c>
      <c r="B111" s="165">
        <f>B71*10000/B62</f>
        <v>0.15188808627069209</v>
      </c>
      <c r="C111" s="165">
        <f>C71*10000/C62</f>
        <v>0.0282912043888888</v>
      </c>
      <c r="D111" s="165">
        <f>D71*10000/D62</f>
        <v>0.03345042907839612</v>
      </c>
      <c r="E111" s="165">
        <f>E71*10000/E62</f>
        <v>-0.008928347666023954</v>
      </c>
      <c r="F111" s="165">
        <f>F71*10000/F62</f>
        <v>0.042939355948715084</v>
      </c>
      <c r="G111" s="165">
        <f>AVERAGE(C111:E111)</f>
        <v>0.017604428600420323</v>
      </c>
      <c r="H111" s="165">
        <f>STDEV(C111:E111)</f>
        <v>0.023122403900829536</v>
      </c>
      <c r="I111" s="165">
        <f>(B111*B4+C111*C4+D111*D4+E111*E4+F111*F4)/SUM(B4:F4)</f>
        <v>0.040398874374349525</v>
      </c>
    </row>
    <row r="112" spans="1:9" ht="12.75">
      <c r="A112" s="165" t="s">
        <v>170</v>
      </c>
      <c r="B112" s="165">
        <f>B72*10000/B62</f>
        <v>-0.05268781648463704</v>
      </c>
      <c r="C112" s="165">
        <f>C72*10000/C62</f>
        <v>-0.07335269783411566</v>
      </c>
      <c r="D112" s="165">
        <f>D72*10000/D62</f>
        <v>-0.07046240818300953</v>
      </c>
      <c r="E112" s="165">
        <f>E72*10000/E62</f>
        <v>-0.06490614107352606</v>
      </c>
      <c r="F112" s="165">
        <f>F72*10000/F62</f>
        <v>-0.05863685229656917</v>
      </c>
      <c r="G112" s="165">
        <f>AVERAGE(C112:E112)</f>
        <v>-0.06957374903021708</v>
      </c>
      <c r="H112" s="165">
        <f>STDEV(C112:E112)</f>
        <v>0.004292827342771387</v>
      </c>
      <c r="I112" s="165">
        <f>(B112*B4+C112*C4+D112*D4+E112*E4+F112*F4)/SUM(B4:F4)</f>
        <v>-0.06567330218826431</v>
      </c>
    </row>
    <row r="113" spans="1:9" ht="12.75">
      <c r="A113" s="165" t="s">
        <v>171</v>
      </c>
      <c r="B113" s="165">
        <f>B73*10000/B62</f>
        <v>-0.011586191897332756</v>
      </c>
      <c r="C113" s="165">
        <f>C73*10000/C62</f>
        <v>-0.008117338871908778</v>
      </c>
      <c r="D113" s="165">
        <f>D73*10000/D62</f>
        <v>-0.024160987116952647</v>
      </c>
      <c r="E113" s="165">
        <f>E73*10000/E62</f>
        <v>-0.03317394987019505</v>
      </c>
      <c r="F113" s="165">
        <f>F73*10000/F62</f>
        <v>-0.020853816039469494</v>
      </c>
      <c r="G113" s="165">
        <f>AVERAGE(C113:E113)</f>
        <v>-0.021817425286352155</v>
      </c>
      <c r="H113" s="165">
        <f>STDEV(C113:E113)</f>
        <v>0.01269163701892888</v>
      </c>
      <c r="I113" s="165">
        <f>(B113*B4+C113*C4+D113*D4+E113*E4+F113*F4)/SUM(B4:F4)</f>
        <v>-0.020209907037369208</v>
      </c>
    </row>
    <row r="114" spans="1:11" ht="12.75">
      <c r="A114" s="165" t="s">
        <v>172</v>
      </c>
      <c r="B114" s="165">
        <f>B74*10000/B62</f>
        <v>-0.19668753435105682</v>
      </c>
      <c r="C114" s="165">
        <f>C74*10000/C62</f>
        <v>-0.18474134218168833</v>
      </c>
      <c r="D114" s="165">
        <f>D74*10000/D62</f>
        <v>-0.17016557308917318</v>
      </c>
      <c r="E114" s="165">
        <f>E74*10000/E62</f>
        <v>-0.17424806150879663</v>
      </c>
      <c r="F114" s="165">
        <f>F74*10000/F62</f>
        <v>-0.14083642770005597</v>
      </c>
      <c r="G114" s="165">
        <f>AVERAGE(C114:E114)</f>
        <v>-0.17638499225988605</v>
      </c>
      <c r="H114" s="165">
        <f>STDEV(C114:E114)</f>
        <v>0.0075191831960515244</v>
      </c>
      <c r="I114" s="165">
        <f>(B114*B4+C114*C4+D114*D4+E114*E4+F114*F4)/SUM(B4:F4)</f>
        <v>-0.17457620444149355</v>
      </c>
      <c r="J114" s="165" t="s">
        <v>190</v>
      </c>
      <c r="K114" s="165">
        <v>285</v>
      </c>
    </row>
    <row r="115" spans="1:11" ht="12.75">
      <c r="A115" s="165" t="s">
        <v>173</v>
      </c>
      <c r="B115" s="165">
        <f>B75*10000/B62</f>
        <v>-0.0024452292414092087</v>
      </c>
      <c r="C115" s="165">
        <f>C75*10000/C62</f>
        <v>0.001312155739208624</v>
      </c>
      <c r="D115" s="165">
        <f>D75*10000/D62</f>
        <v>-0.0033881859821960868</v>
      </c>
      <c r="E115" s="165">
        <f>E75*10000/E62</f>
        <v>-0.0011012312343572804</v>
      </c>
      <c r="F115" s="165">
        <f>F75*10000/F62</f>
        <v>-0.0027029531809384926</v>
      </c>
      <c r="G115" s="165">
        <f>AVERAGE(C115:E115)</f>
        <v>-0.0010590871591149144</v>
      </c>
      <c r="H115" s="165">
        <f>STDEV(C115:E115)</f>
        <v>0.0023504542469069624</v>
      </c>
      <c r="I115" s="165">
        <f>(B115*B4+C115*C4+D115*D4+E115*E4+F115*F4)/SUM(B4:F4)</f>
        <v>-0.0014789755187600351</v>
      </c>
      <c r="J115" s="165" t="s">
        <v>191</v>
      </c>
      <c r="K115" s="165">
        <v>0.5536</v>
      </c>
    </row>
    <row r="118" ht="12.75">
      <c r="A118" s="165" t="s">
        <v>156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158</v>
      </c>
      <c r="H120" s="165" t="s">
        <v>159</v>
      </c>
      <c r="I120" s="165" t="s">
        <v>154</v>
      </c>
    </row>
    <row r="121" spans="1:9" ht="12.75">
      <c r="A121" s="165" t="s">
        <v>174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175</v>
      </c>
      <c r="B122" s="165">
        <f>B82*10000/B62</f>
        <v>69.94698984130777</v>
      </c>
      <c r="C122" s="165">
        <f>C82*10000/C62</f>
        <v>16.43920347067646</v>
      </c>
      <c r="D122" s="165">
        <f>D82*10000/D62</f>
        <v>-15.702507003030219</v>
      </c>
      <c r="E122" s="165">
        <f>E82*10000/E62</f>
        <v>-16.394429372413732</v>
      </c>
      <c r="F122" s="165">
        <f>F82*10000/F62</f>
        <v>-49.51683608109935</v>
      </c>
      <c r="G122" s="165">
        <f>AVERAGE(C122:E122)</f>
        <v>-5.219244301589163</v>
      </c>
      <c r="H122" s="165">
        <f>STDEV(C122:E122)</f>
        <v>18.759956265121772</v>
      </c>
      <c r="I122" s="165">
        <f>(B122*B4+C122*C4+D122*D4+E122*E4+F122*F4)/SUM(B4:F4)</f>
        <v>-0.26431374135201324</v>
      </c>
    </row>
    <row r="123" spans="1:9" ht="12.75">
      <c r="A123" s="165" t="s">
        <v>176</v>
      </c>
      <c r="B123" s="165">
        <f>B83*10000/B62</f>
        <v>-0.7623688309108355</v>
      </c>
      <c r="C123" s="165">
        <f>C83*10000/C62</f>
        <v>-0.16754367138981568</v>
      </c>
      <c r="D123" s="165">
        <f>D83*10000/D62</f>
        <v>-2.1983444617088033</v>
      </c>
      <c r="E123" s="165">
        <f>E83*10000/E62</f>
        <v>-4.383761793495725</v>
      </c>
      <c r="F123" s="165">
        <f>F83*10000/F62</f>
        <v>1.9146276672611724</v>
      </c>
      <c r="G123" s="165">
        <f>AVERAGE(C123:E123)</f>
        <v>-2.2498833088647814</v>
      </c>
      <c r="H123" s="165">
        <f>STDEV(C123:E123)</f>
        <v>2.1085815143997144</v>
      </c>
      <c r="I123" s="165">
        <f>(B123*B4+C123*C4+D123*D4+E123*E4+F123*F4)/SUM(B4:F4)</f>
        <v>-1.479141662653446</v>
      </c>
    </row>
    <row r="124" spans="1:9" ht="12.75">
      <c r="A124" s="165" t="s">
        <v>177</v>
      </c>
      <c r="B124" s="165">
        <f>B84*10000/B62</f>
        <v>1.125403557133519</v>
      </c>
      <c r="C124" s="165">
        <f>C84*10000/C62</f>
        <v>-0.9442707004034778</v>
      </c>
      <c r="D124" s="165">
        <f>D84*10000/D62</f>
        <v>2.6429349825682635</v>
      </c>
      <c r="E124" s="165">
        <f>E84*10000/E62</f>
        <v>3.2032168203965825</v>
      </c>
      <c r="F124" s="165">
        <f>F84*10000/F62</f>
        <v>1.9412591670794535</v>
      </c>
      <c r="G124" s="165">
        <f>AVERAGE(C124:E124)</f>
        <v>1.6339603675204561</v>
      </c>
      <c r="H124" s="165">
        <f>STDEV(C124:E124)</f>
        <v>2.2503189805350288</v>
      </c>
      <c r="I124" s="165">
        <f>(B124*B4+C124*C4+D124*D4+E124*E4+F124*F4)/SUM(B4:F4)</f>
        <v>1.601509518612418</v>
      </c>
    </row>
    <row r="125" spans="1:9" ht="12.75">
      <c r="A125" s="165" t="s">
        <v>178</v>
      </c>
      <c r="B125" s="165">
        <f>B85*10000/B62</f>
        <v>-0.8741438310232468</v>
      </c>
      <c r="C125" s="165">
        <f>C85*10000/C62</f>
        <v>0.15153573752960695</v>
      </c>
      <c r="D125" s="165">
        <f>D85*10000/D62</f>
        <v>-0.764913878708677</v>
      </c>
      <c r="E125" s="165">
        <f>E85*10000/E62</f>
        <v>-1.7302192080051635</v>
      </c>
      <c r="F125" s="165">
        <f>F85*10000/F62</f>
        <v>-1.9117622704609532</v>
      </c>
      <c r="G125" s="165">
        <f>AVERAGE(C125:E125)</f>
        <v>-0.7811991163947445</v>
      </c>
      <c r="H125" s="165">
        <f>STDEV(C125:E125)</f>
        <v>0.9409831696082618</v>
      </c>
      <c r="I125" s="165">
        <f>(B125*B4+C125*C4+D125*D4+E125*E4+F125*F4)/SUM(B4:F4)</f>
        <v>-0.9454921829337865</v>
      </c>
    </row>
    <row r="126" spans="1:9" ht="12.75">
      <c r="A126" s="165" t="s">
        <v>179</v>
      </c>
      <c r="B126" s="165">
        <f>B86*10000/B62</f>
        <v>0.1373850992076904</v>
      </c>
      <c r="C126" s="165">
        <f>C86*10000/C62</f>
        <v>-0.23829979289431522</v>
      </c>
      <c r="D126" s="165">
        <f>D86*10000/D62</f>
        <v>-0.09798119140994122</v>
      </c>
      <c r="E126" s="165">
        <f>E86*10000/E62</f>
        <v>-0.14121108385849937</v>
      </c>
      <c r="F126" s="165">
        <f>F86*10000/F62</f>
        <v>1.4173094602745395</v>
      </c>
      <c r="G126" s="165">
        <f>AVERAGE(C126:E126)</f>
        <v>-0.1591640227209186</v>
      </c>
      <c r="H126" s="165">
        <f>STDEV(C126:E126)</f>
        <v>0.07186138386491707</v>
      </c>
      <c r="I126" s="165">
        <f>(B126*B4+C126*C4+D126*D4+E126*E4+F126*F4)/SUM(B4:F4)</f>
        <v>0.09406861873743828</v>
      </c>
    </row>
    <row r="127" spans="1:9" ht="12.75">
      <c r="A127" s="165" t="s">
        <v>180</v>
      </c>
      <c r="B127" s="165">
        <f>B87*10000/B62</f>
        <v>0.21259550807331196</v>
      </c>
      <c r="C127" s="165">
        <f>C87*10000/C62</f>
        <v>-0.08874206070083512</v>
      </c>
      <c r="D127" s="165">
        <f>D87*10000/D62</f>
        <v>0.048623444925250205</v>
      </c>
      <c r="E127" s="165">
        <f>E87*10000/E62</f>
        <v>0.10794245178935558</v>
      </c>
      <c r="F127" s="165">
        <f>F87*10000/F62</f>
        <v>0.400783262519957</v>
      </c>
      <c r="G127" s="165">
        <f>AVERAGE(C127:E127)</f>
        <v>0.02260794533792355</v>
      </c>
      <c r="H127" s="165">
        <f>STDEV(C127:E127)</f>
        <v>0.10089005911119113</v>
      </c>
      <c r="I127" s="165">
        <f>(B127*B4+C127*C4+D127*D4+E127*E4+F127*F4)/SUM(B4:F4)</f>
        <v>0.10053742905335163</v>
      </c>
    </row>
    <row r="128" spans="1:9" ht="12.75">
      <c r="A128" s="165" t="s">
        <v>181</v>
      </c>
      <c r="B128" s="165">
        <f>B88*10000/B62</f>
        <v>0.3495867885341315</v>
      </c>
      <c r="C128" s="165">
        <f>C88*10000/C62</f>
        <v>-0.062183485049113536</v>
      </c>
      <c r="D128" s="165">
        <f>D88*10000/D62</f>
        <v>-0.08191785379078961</v>
      </c>
      <c r="E128" s="165">
        <f>E88*10000/E62</f>
        <v>-0.0718186291642832</v>
      </c>
      <c r="F128" s="165">
        <f>F88*10000/F62</f>
        <v>0.20266758585031894</v>
      </c>
      <c r="G128" s="165">
        <f>AVERAGE(C128:E128)</f>
        <v>-0.07197332266806211</v>
      </c>
      <c r="H128" s="165">
        <f>STDEV(C128:E128)</f>
        <v>0.009868093785944415</v>
      </c>
      <c r="I128" s="165">
        <f>(B128*B4+C128*C4+D128*D4+E128*E4+F128*F4)/SUM(B4:F4)</f>
        <v>0.025616189386897123</v>
      </c>
    </row>
    <row r="129" spans="1:9" ht="12.75">
      <c r="A129" s="165" t="s">
        <v>182</v>
      </c>
      <c r="B129" s="165">
        <f>B89*10000/B62</f>
        <v>-0.08359712102283012</v>
      </c>
      <c r="C129" s="165">
        <f>C89*10000/C62</f>
        <v>-0.07229437497481718</v>
      </c>
      <c r="D129" s="165">
        <f>D89*10000/D62</f>
        <v>0.0029423459462907383</v>
      </c>
      <c r="E129" s="165">
        <f>E89*10000/E62</f>
        <v>-0.014119218608459794</v>
      </c>
      <c r="F129" s="165">
        <f>F89*10000/F62</f>
        <v>-0.1427926454283243</v>
      </c>
      <c r="G129" s="165">
        <f>AVERAGE(C129:E129)</f>
        <v>-0.027823749212328747</v>
      </c>
      <c r="H129" s="165">
        <f>STDEV(C129:E129)</f>
        <v>0.03944618692655166</v>
      </c>
      <c r="I129" s="165">
        <f>(B129*B4+C129*C4+D129*D4+E129*E4+F129*F4)/SUM(B4:F4)</f>
        <v>-0.05122566641971961</v>
      </c>
    </row>
    <row r="130" spans="1:9" ht="12.75">
      <c r="A130" s="165" t="s">
        <v>183</v>
      </c>
      <c r="B130" s="165">
        <f>B90*10000/B62</f>
        <v>-0.051758802524832156</v>
      </c>
      <c r="C130" s="165">
        <f>C90*10000/C62</f>
        <v>0.07916136426981553</v>
      </c>
      <c r="D130" s="165">
        <f>D90*10000/D62</f>
        <v>-0.006330624892191535</v>
      </c>
      <c r="E130" s="165">
        <f>E90*10000/E62</f>
        <v>0.06697659474178125</v>
      </c>
      <c r="F130" s="165">
        <f>F90*10000/F62</f>
        <v>0.2348644866211279</v>
      </c>
      <c r="G130" s="165">
        <f>AVERAGE(C130:E130)</f>
        <v>0.04660244470646841</v>
      </c>
      <c r="H130" s="165">
        <f>STDEV(C130:E130)</f>
        <v>0.04624445420766971</v>
      </c>
      <c r="I130" s="165">
        <f>(B130*B4+C130*C4+D130*D4+E130*E4+F130*F4)/SUM(B4:F4)</f>
        <v>0.05750024216195629</v>
      </c>
    </row>
    <row r="131" spans="1:9" ht="12.75">
      <c r="A131" s="165" t="s">
        <v>184</v>
      </c>
      <c r="B131" s="165">
        <f>B91*10000/B62</f>
        <v>0.06327150588608411</v>
      </c>
      <c r="C131" s="165">
        <f>C91*10000/C62</f>
        <v>0.08848640563229883</v>
      </c>
      <c r="D131" s="165">
        <f>D91*10000/D62</f>
        <v>0.1344543288209106</v>
      </c>
      <c r="E131" s="165">
        <f>E91*10000/E62</f>
        <v>0.1229778294557384</v>
      </c>
      <c r="F131" s="165">
        <f>F91*10000/F62</f>
        <v>0.10186760255450308</v>
      </c>
      <c r="G131" s="165">
        <f>AVERAGE(C131:E131)</f>
        <v>0.11530618796964927</v>
      </c>
      <c r="H131" s="165">
        <f>STDEV(C131:E131)</f>
        <v>0.02392494624626863</v>
      </c>
      <c r="I131" s="165">
        <f>(B131*B4+C131*C4+D131*D4+E131*E4+F131*F4)/SUM(B4:F4)</f>
        <v>0.10599178110314889</v>
      </c>
    </row>
    <row r="132" spans="1:9" ht="12.75">
      <c r="A132" s="165" t="s">
        <v>185</v>
      </c>
      <c r="B132" s="165">
        <f>B92*10000/B62</f>
        <v>0.08017596279966831</v>
      </c>
      <c r="C132" s="165">
        <f>C92*10000/C62</f>
        <v>-0.007535335598483509</v>
      </c>
      <c r="D132" s="165">
        <f>D92*10000/D62</f>
        <v>-0.040328899450990816</v>
      </c>
      <c r="E132" s="165">
        <f>E92*10000/E62</f>
        <v>-0.04265782391798573</v>
      </c>
      <c r="F132" s="165">
        <f>F92*10000/F62</f>
        <v>0.021040767516633772</v>
      </c>
      <c r="G132" s="165">
        <f>AVERAGE(C132:E132)</f>
        <v>-0.030174019655820016</v>
      </c>
      <c r="H132" s="165">
        <f>STDEV(C132:E132)</f>
        <v>0.019640226174338436</v>
      </c>
      <c r="I132" s="165">
        <f>(B132*B4+C132*C4+D132*D4+E132*E4+F132*F4)/SUM(B4:F4)</f>
        <v>-0.007387935634112924</v>
      </c>
    </row>
    <row r="133" spans="1:9" ht="12.75">
      <c r="A133" s="165" t="s">
        <v>186</v>
      </c>
      <c r="B133" s="165">
        <f>B93*10000/B62</f>
        <v>-0.08888295679435539</v>
      </c>
      <c r="C133" s="165">
        <f>C93*10000/C62</f>
        <v>-0.09851414758773257</v>
      </c>
      <c r="D133" s="165">
        <f>D93*10000/D62</f>
        <v>-0.07754335544014922</v>
      </c>
      <c r="E133" s="165">
        <f>E93*10000/E62</f>
        <v>-0.07460859360247987</v>
      </c>
      <c r="F133" s="165">
        <f>F93*10000/F62</f>
        <v>-0.08154619679508351</v>
      </c>
      <c r="G133" s="165">
        <f>AVERAGE(C133:E133)</f>
        <v>-0.08355536554345389</v>
      </c>
      <c r="H133" s="165">
        <f>STDEV(C133:E133)</f>
        <v>0.013037525721820691</v>
      </c>
      <c r="I133" s="165">
        <f>(B133*B4+C133*C4+D133*D4+E133*E4+F133*F4)/SUM(B4:F4)</f>
        <v>-0.08405707463370105</v>
      </c>
    </row>
    <row r="134" spans="1:9" ht="12.75">
      <c r="A134" s="165" t="s">
        <v>187</v>
      </c>
      <c r="B134" s="165">
        <f>B94*10000/B62</f>
        <v>-0.013854961995637868</v>
      </c>
      <c r="C134" s="165">
        <f>C94*10000/C62</f>
        <v>0.0071959051436203975</v>
      </c>
      <c r="D134" s="165">
        <f>D94*10000/D62</f>
        <v>0.0012825629025072888</v>
      </c>
      <c r="E134" s="165">
        <f>E94*10000/E62</f>
        <v>0.004657737969170254</v>
      </c>
      <c r="F134" s="165">
        <f>F94*10000/F62</f>
        <v>-0.021208533603111906</v>
      </c>
      <c r="G134" s="165">
        <f>AVERAGE(C134:E134)</f>
        <v>0.004378735338432647</v>
      </c>
      <c r="H134" s="165">
        <f>STDEV(C134:E134)</f>
        <v>0.0029665275940233605</v>
      </c>
      <c r="I134" s="165">
        <f>(B134*B4+C134*C4+D134*D4+E134*E4+F134*F4)/SUM(B4:F4)</f>
        <v>-0.0016716897341380195</v>
      </c>
    </row>
    <row r="135" spans="1:9" ht="12.75">
      <c r="A135" s="165" t="s">
        <v>188</v>
      </c>
      <c r="B135" s="165">
        <f>B95*10000/B62</f>
        <v>-0.0029506881128161504</v>
      </c>
      <c r="C135" s="165">
        <f>C95*10000/C62</f>
        <v>-0.003037834602264684</v>
      </c>
      <c r="D135" s="165">
        <f>D95*10000/D62</f>
        <v>-0.003318922946724406</v>
      </c>
      <c r="E135" s="165">
        <f>E95*10000/E62</f>
        <v>-0.0011069817395017959</v>
      </c>
      <c r="F135" s="165">
        <f>F95*10000/F62</f>
        <v>0.0001906371712509209</v>
      </c>
      <c r="G135" s="165">
        <f>AVERAGE(C135:E135)</f>
        <v>-0.0024879130961636283</v>
      </c>
      <c r="H135" s="165">
        <f>STDEV(C135:E135)</f>
        <v>0.0012041516612149386</v>
      </c>
      <c r="I135" s="165">
        <f>(B135*B4+C135*C4+D135*D4+E135*E4+F135*F4)/SUM(B4:F4)</f>
        <v>-0.0021974535995640324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2003-07-29T14:58:53Z</cp:lastPrinted>
  <dcterms:created xsi:type="dcterms:W3CDTF">1999-06-17T15:15:05Z</dcterms:created>
  <dcterms:modified xsi:type="dcterms:W3CDTF">2003-09-26T12:53:25Z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-2110871476</vt:i4>
  </property>
  <property fmtid="{D5CDD505-2E9C-101B-9397-08002B2CF9AE}" pid="3" name="_EmailSubject">
    <vt:lpwstr>WFM result of aperture 65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