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69_pos1ap2" sheetId="2" r:id="rId2"/>
    <sheet name="HCMQAP069_pos2ap2" sheetId="3" r:id="rId3"/>
    <sheet name="HCMQAP069_pos3ap2" sheetId="4" r:id="rId4"/>
    <sheet name="HCMQAP069_pos4ap2" sheetId="5" r:id="rId5"/>
    <sheet name="HCMQAP069_pos5ap2" sheetId="6" r:id="rId6"/>
    <sheet name="Lmag_hcmqap" sheetId="7" r:id="rId7"/>
    <sheet name="Result_HCMQAP" sheetId="8" r:id="rId8"/>
  </sheets>
  <definedNames>
    <definedName name="_xlnm.Print_Area" localSheetId="1">'HCMQAP069_pos1ap2'!$A$1:$N$28</definedName>
    <definedName name="_xlnm.Print_Area" localSheetId="2">'HCMQAP069_pos2ap2'!$A$1:$N$28</definedName>
    <definedName name="_xlnm.Print_Area" localSheetId="3">'HCMQAP069_pos3ap2'!$A$1:$N$28</definedName>
    <definedName name="_xlnm.Print_Area" localSheetId="4">'HCMQAP069_pos4ap2'!$A$1:$N$28</definedName>
    <definedName name="_xlnm.Print_Area" localSheetId="5">'HCMQAP069_pos5ap2'!$A$1:$N$28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<sst xmlns="http://schemas.openxmlformats.org/spreadsheetml/2006/main" count="505" uniqueCount="191">
  <si>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</si>
  <si>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</si>
  <si>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</si>
  <si>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</si>
  <si>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</si>
  <si>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</si>
  <si>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</si>
  <si>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</si>
  <si>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</si>
  <si>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</si>
  <si>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</si>
  <si>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</si>
  <si>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</si>
  <si>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</si>
  <si>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</si>
  <si>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hcmqap069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</si>
  <si>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</si>
  <si>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</si>
  <si>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</si>
  <si>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</si>
  <si>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</si>
  <si>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</si>
  <si>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</si>
  <si>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</si>
  <si>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</si>
  <si>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</si>
  <si>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</si>
  <si>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</si>
  <si>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</si>
  <si>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</si>
  <si>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</si>
  <si>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</si>
  <si>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</si>
  <si>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</si>
  <si>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</si>
  <si>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</si>
  <si>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</si>
  <si>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</si>
  <si>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</si>
  <si>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</si>
  <si>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</si>
  <si>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</si>
  <si>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</si>
  <si>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</si>
  <si>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</si>
  <si>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</si>
  <si>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</si>
  <si>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</si>
  <si>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</si>
  <si>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</si>
  <si>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</si>
  <si>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</si>
  <si>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</si>
  <si>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</si>
  <si>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</si>
  <si>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</si>
  <si>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</si>
  <si>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</si>
  <si>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</si>
  <si>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</si>
  <si>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</si>
  <si>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</si>
  <si>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</si>
  <si>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</si>
  <si>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</si>
  <si>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</si>
  <si>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</si>
  <si>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</si>
  <si>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HCMQAP069_pos1ap2</t>
  </si>
  <si>
    <t>±12.5</t>
  </si>
  <si>
    <t>THCMQAP069_pos1ap2.xls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</si>
  <si>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</si>
  <si>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HCMQAP069_pos2ap2</t>
  </si>
  <si>
    <t>THCMQAP069_pos2ap2.xls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</si>
  <si>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</si>
  <si>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HCMQAP069_pos3ap2</t>
  </si>
  <si>
    <t>THCMQAP069_pos3ap2.xls</t>
  </si>
  <si>
    <t>HCMQAP069_pos4ap2</t>
  </si>
  <si>
    <t>THCMQAP069_pos4ap2.xls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</si>
  <si>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</si>
  <si>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HCMQAP069_pos5ap2</t>
  </si>
  <si>
    <t>THCMQAP069_pos5ap2.xls</t>
  </si>
  <si>
    <t>Sommaire : Valeurs intégrales calculées avec les fichiers: HCMQAP069_pos1ap2+HCMQAP069_pos2ap2+HCMQAP069_pos3ap2+HCMQAP069_pos4ap2+HCMQAP069_pos5ap2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</si>
  <si>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</si>
  <si>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</si>
  <si>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</si>
  <si>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</si>
  <si>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</si>
  <si>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</si>
  <si>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</si>
  <si>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</si>
  <si>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</si>
  <si>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</si>
  <si>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</si>
  <si>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</si>
  <si>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</si>
  <si>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</si>
  <si>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</si>
  <si>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</si>
  <si>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</si>
  <si>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</si>
  <si>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</si>
  <si>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</si>
  <si>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</si>
  <si>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</si>
  <si>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</si>
  <si>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</si>
  <si>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</si>
  <si>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</si>
  <si>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</si>
  <si>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</si>
  <si>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</si>
  <si>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</si>
  <si>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</si>
  <si>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</si>
  <si>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</si>
  <si>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</si>
  <si>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</si>
  <si>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</si>
  <si>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</si>
  <si>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</si>
  <si>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</si>
  <si>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</si>
  <si>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</si>
  <si>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</si>
  <si>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</si>
  <si>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</si>
  <si>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</si>
  <si>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Wed 10/09/2003       11:14:05</t>
  </si>
  <si>
    <t>LISSNER</t>
  </si>
  <si>
    <t>HCMQAP069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</si>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</sst>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3" fillId="4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-0.28228574</c:v>
                </c:pt>
                <c:pt idx="1">
                  <c:v>2.076938</c:v>
                </c:pt>
                <c:pt idx="2">
                  <c:v>2.1996266</c:v>
                </c:pt>
                <c:pt idx="3">
                  <c:v>3.6959258</c:v>
                </c:pt>
                <c:pt idx="4">
                  <c:v>1.2198768999999998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2.0037382</c:v>
                </c:pt>
                <c:pt idx="1">
                  <c:v>0.99375199</c:v>
                </c:pt>
                <c:pt idx="2">
                  <c:v>0.36021119</c:v>
                </c:pt>
                <c:pt idx="3">
                  <c:v>-0.008031708</c:v>
                </c:pt>
                <c:pt idx="4">
                  <c:v>6.850124200000001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3.6113215</c:v>
                </c:pt>
                <c:pt idx="1">
                  <c:v>4.8752059</c:v>
                </c:pt>
                <c:pt idx="2">
                  <c:v>4.7514259</c:v>
                </c:pt>
                <c:pt idx="3">
                  <c:v>4.2458836</c:v>
                </c:pt>
                <c:pt idx="4">
                  <c:v>14.181558999999998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1.4254047</c:v>
                </c:pt>
                <c:pt idx="1">
                  <c:v>0.33313732999999995</c:v>
                </c:pt>
                <c:pt idx="2">
                  <c:v>-0.40694007</c:v>
                </c:pt>
                <c:pt idx="3">
                  <c:v>0.16210372</c:v>
                </c:pt>
                <c:pt idx="4">
                  <c:v>2.2015741000000006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-0.32677998</c:v>
                </c:pt>
                <c:pt idx="1">
                  <c:v>-0.11385023999999999</c:v>
                </c:pt>
                <c:pt idx="2">
                  <c:v>-0.07577640100000001</c:v>
                </c:pt>
                <c:pt idx="3">
                  <c:v>-0.1256089</c:v>
                </c:pt>
                <c:pt idx="4">
                  <c:v>-0.33719678000000003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0.15995753</c:v>
                </c:pt>
                <c:pt idx="1">
                  <c:v>0.050290387000000006</c:v>
                </c:pt>
                <c:pt idx="2">
                  <c:v>0.017907390599999996</c:v>
                </c:pt>
                <c:pt idx="3">
                  <c:v>0.07561010500000001</c:v>
                </c:pt>
                <c:pt idx="4">
                  <c:v>0.22206152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-0.7629356899999999</c:v>
                </c:pt>
                <c:pt idx="1">
                  <c:v>0.37047695</c:v>
                </c:pt>
                <c:pt idx="2">
                  <c:v>-0.79871523</c:v>
                </c:pt>
                <c:pt idx="3">
                  <c:v>-0.29898504299999995</c:v>
                </c:pt>
                <c:pt idx="4">
                  <c:v>-2.1652964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-2.1263832000000003</c:v>
                </c:pt>
                <c:pt idx="1">
                  <c:v>-2.4209765</c:v>
                </c:pt>
                <c:pt idx="2">
                  <c:v>-2.4654432</c:v>
                </c:pt>
                <c:pt idx="3">
                  <c:v>-2.0578841</c:v>
                </c:pt>
                <c:pt idx="4">
                  <c:v>-6.741837200000001</c:v>
                </c:pt>
              </c:numCache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31149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37903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2257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37903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2257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37903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2257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37903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2257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37903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2257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7.2992148E-05</v>
      </c>
      <c r="L2" s="55">
        <v>3.2242034429689423E-07</v>
      </c>
      <c r="M2" s="55">
        <v>9.933552399999999E-05</v>
      </c>
      <c r="N2" s="56">
        <v>1.1775022974811774E-07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-3.1185772E-05</v>
      </c>
      <c r="L3" s="55">
        <v>8.225580791609061E-08</v>
      </c>
      <c r="M3" s="55">
        <v>1.3449415999999999E-05</v>
      </c>
      <c r="N3" s="56">
        <v>1.7654683832921377E-07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-0.002258254921226844</v>
      </c>
      <c r="L4" s="55">
        <v>-2.217575038598338E-05</v>
      </c>
      <c r="M4" s="55">
        <v>4.069839691380853E-08</v>
      </c>
      <c r="N4" s="56">
        <v>4.909772900000001</v>
      </c>
    </row>
    <row r="5" spans="1:14" ht="15" customHeight="1" thickBot="1">
      <c r="A5" t="s">
        <v>18</v>
      </c>
      <c r="B5" s="59">
        <v>37874.44645833333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2257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7" t="s">
        <v>27</v>
      </c>
      <c r="B8" s="72" t="s">
        <v>28</v>
      </c>
      <c r="D8" s="77">
        <v>-0.28228574</v>
      </c>
      <c r="E8" s="78">
        <v>0.016962020502298218</v>
      </c>
      <c r="F8" s="78">
        <v>2.0037382</v>
      </c>
      <c r="G8" s="78">
        <v>0.023755086892276928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-0.08165576700000002</v>
      </c>
      <c r="E9" s="80">
        <v>0.0345823414464017</v>
      </c>
      <c r="F9" s="80">
        <v>1.8536058</v>
      </c>
      <c r="G9" s="80">
        <v>0.04749339895459439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-0.7629356899999999</v>
      </c>
      <c r="E10" s="80">
        <v>0.009375612015736542</v>
      </c>
      <c r="F10" s="80">
        <v>-2.1263832000000003</v>
      </c>
      <c r="G10" s="80">
        <v>0.011340133586527558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3.6113215</v>
      </c>
      <c r="E11" s="78">
        <v>0.0030545813298848215</v>
      </c>
      <c r="F11" s="78">
        <v>1.4254047</v>
      </c>
      <c r="G11" s="78">
        <v>0.008886049029810278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0.14708866999999998</v>
      </c>
      <c r="E12" s="80">
        <v>0.004578200080884115</v>
      </c>
      <c r="F12" s="80">
        <v>0.0008401300000000008</v>
      </c>
      <c r="G12" s="80">
        <v>0.005519396057683305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21.23108</v>
      </c>
      <c r="D13" s="83">
        <v>-0.21240426</v>
      </c>
      <c r="E13" s="80">
        <v>0.00613604323953164</v>
      </c>
      <c r="F13" s="80">
        <v>-0.0629319732</v>
      </c>
      <c r="G13" s="80">
        <v>0.0028524677853089303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0.35966632</v>
      </c>
      <c r="E14" s="80">
        <v>0.004491788484956298</v>
      </c>
      <c r="F14" s="80">
        <v>0.084296348</v>
      </c>
      <c r="G14" s="80">
        <v>0.0053875218079536945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-0.32677998</v>
      </c>
      <c r="E15" s="78">
        <v>0.006544089099989761</v>
      </c>
      <c r="F15" s="78">
        <v>0.15995753</v>
      </c>
      <c r="G15" s="78">
        <v>0.0028502557054760516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-0.075580848</v>
      </c>
      <c r="E16" s="80">
        <v>0.0035272537375224716</v>
      </c>
      <c r="F16" s="80">
        <v>0.0067427185</v>
      </c>
      <c r="G16" s="80">
        <v>0.0036213250217171067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0.0860000029206276</v>
      </c>
      <c r="D17" s="83">
        <v>0.03434325662</v>
      </c>
      <c r="E17" s="80">
        <v>0.003063679819330062</v>
      </c>
      <c r="F17" s="80">
        <v>-0.13412641</v>
      </c>
      <c r="G17" s="80">
        <v>0.0028281494526274293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42.215999603271484</v>
      </c>
      <c r="D18" s="83">
        <v>0.11492732400000001</v>
      </c>
      <c r="E18" s="80">
        <v>0.0014319031701620266</v>
      </c>
      <c r="F18" s="80">
        <v>0.13294488000000002</v>
      </c>
      <c r="G18" s="80">
        <v>0.0024411310613312613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-0.07599999755620956</v>
      </c>
      <c r="D19" s="86">
        <v>-0.19856766</v>
      </c>
      <c r="E19" s="80">
        <v>0.0012448908166564757</v>
      </c>
      <c r="F19" s="80">
        <v>0.00637446077</v>
      </c>
      <c r="G19" s="80">
        <v>0.0008995882008082335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0.5420904999999999</v>
      </c>
      <c r="D20" s="88">
        <v>0.0019358386999999999</v>
      </c>
      <c r="E20" s="89">
        <v>0.001256865274488901</v>
      </c>
      <c r="F20" s="89">
        <v>-0.000163600499</v>
      </c>
      <c r="G20" s="89">
        <v>0.0008692129014846091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0.7531036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0.28130950314967906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-2.2583638</v>
      </c>
      <c r="I25" s="101" t="s">
        <v>49</v>
      </c>
      <c r="J25" s="102"/>
      <c r="K25" s="101"/>
      <c r="L25" s="104">
        <v>3.8824504549503707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2.0235246509856477</v>
      </c>
      <c r="I26" s="106" t="s">
        <v>53</v>
      </c>
      <c r="J26" s="107"/>
      <c r="K26" s="106"/>
      <c r="L26" s="109">
        <v>0.3638290350322543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HCMQAP069_pos1ap2res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-2.44102139E-05</v>
      </c>
      <c r="L2" s="55">
        <v>4.136800726961605E-07</v>
      </c>
      <c r="M2" s="55">
        <v>0.00015952371999999998</v>
      </c>
      <c r="N2" s="56">
        <v>2.5355349455472395E-07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-2.87129901E-05</v>
      </c>
      <c r="L3" s="55">
        <v>1.8933166923967783E-07</v>
      </c>
      <c r="M3" s="55">
        <v>1.2561420000000001E-05</v>
      </c>
      <c r="N3" s="56">
        <v>1.3029276495646053E-07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-0.003760456290108844</v>
      </c>
      <c r="L4" s="55">
        <v>-5.487812055563969E-05</v>
      </c>
      <c r="M4" s="55">
        <v>5.186672463960447E-08</v>
      </c>
      <c r="N4" s="56">
        <v>7.296219000000001</v>
      </c>
    </row>
    <row r="5" spans="1:14" ht="15" customHeight="1" thickBot="1">
      <c r="A5" t="s">
        <v>18</v>
      </c>
      <c r="B5" s="59">
        <v>37874.450891203705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2257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7" t="s">
        <v>27</v>
      </c>
      <c r="B8" s="72" t="s">
        <v>28</v>
      </c>
      <c r="D8" s="77">
        <v>2.076938</v>
      </c>
      <c r="E8" s="78">
        <v>0.013339626805109972</v>
      </c>
      <c r="F8" s="78">
        <v>0.99375199</v>
      </c>
      <c r="G8" s="78">
        <v>0.003203364111900449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0.0770477469</v>
      </c>
      <c r="E9" s="80">
        <v>0.023584502689261815</v>
      </c>
      <c r="F9" s="80">
        <v>0.8859016800000001</v>
      </c>
      <c r="G9" s="80">
        <v>0.03184903903542995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0.37047695</v>
      </c>
      <c r="E10" s="80">
        <v>0.006480983848380821</v>
      </c>
      <c r="F10" s="114">
        <v>-2.4209765</v>
      </c>
      <c r="G10" s="80">
        <v>0.004185824494688062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4.8752059</v>
      </c>
      <c r="E11" s="78">
        <v>0.0026484016007838214</v>
      </c>
      <c r="F11" s="78">
        <v>0.33313732999999995</v>
      </c>
      <c r="G11" s="78">
        <v>0.004427459206318519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0.23455942</v>
      </c>
      <c r="E12" s="80">
        <v>0.003769557823752212</v>
      </c>
      <c r="F12" s="80">
        <v>0.024284328499999997</v>
      </c>
      <c r="G12" s="80">
        <v>0.0033618453734865425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21.585084</v>
      </c>
      <c r="D13" s="83">
        <v>0.25001274</v>
      </c>
      <c r="E13" s="80">
        <v>0.004916929114537962</v>
      </c>
      <c r="F13" s="80">
        <v>0.09146394</v>
      </c>
      <c r="G13" s="80">
        <v>0.002375107256293871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0.10930619999999999</v>
      </c>
      <c r="E14" s="80">
        <v>0.0022273415110848813</v>
      </c>
      <c r="F14" s="80">
        <v>0.03401533999999999</v>
      </c>
      <c r="G14" s="80">
        <v>0.003981292493820345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-0.11385023999999999</v>
      </c>
      <c r="E15" s="78">
        <v>0.0019129672530917134</v>
      </c>
      <c r="F15" s="78">
        <v>0.050290387000000006</v>
      </c>
      <c r="G15" s="78">
        <v>0.0025464647501713543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0.009325158699999999</v>
      </c>
      <c r="E16" s="80">
        <v>0.0036634014383975263</v>
      </c>
      <c r="F16" s="80">
        <v>-0.029577806</v>
      </c>
      <c r="G16" s="80">
        <v>0.0019267889028416938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-0.14000000059604645</v>
      </c>
      <c r="D17" s="83">
        <v>0.090416963</v>
      </c>
      <c r="E17" s="80">
        <v>0.002026964255551682</v>
      </c>
      <c r="F17" s="80">
        <v>0.039982985</v>
      </c>
      <c r="G17" s="80">
        <v>0.0015386279908671716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32.551998138427734</v>
      </c>
      <c r="D18" s="83">
        <v>-0.01903671</v>
      </c>
      <c r="E18" s="80">
        <v>0.001336067768576862</v>
      </c>
      <c r="F18" s="80">
        <v>0.14179107</v>
      </c>
      <c r="G18" s="80">
        <v>0.0020114975855302377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-0.23199999332427979</v>
      </c>
      <c r="D19" s="86">
        <v>-0.18694749000000002</v>
      </c>
      <c r="E19" s="80">
        <v>0.0005636720991827193</v>
      </c>
      <c r="F19" s="80">
        <v>0.0063798086</v>
      </c>
      <c r="G19" s="80">
        <v>0.0007057194605821353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-0.12082600000000002</v>
      </c>
      <c r="D20" s="88">
        <v>-0.0016247701200000002</v>
      </c>
      <c r="E20" s="89">
        <v>0.0014353271760995316</v>
      </c>
      <c r="F20" s="89">
        <v>-0.000527325825</v>
      </c>
      <c r="G20" s="89">
        <v>0.0008933055892891842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0.7194003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0.4180429082089006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-3.7608567</v>
      </c>
      <c r="I25" s="101" t="s">
        <v>49</v>
      </c>
      <c r="J25" s="102"/>
      <c r="K25" s="101"/>
      <c r="L25" s="104">
        <v>4.886574776674797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2.30243663831884</v>
      </c>
      <c r="I26" s="106" t="s">
        <v>53</v>
      </c>
      <c r="J26" s="107"/>
      <c r="K26" s="106"/>
      <c r="L26" s="109">
        <v>0.12446284655537719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HCMQAP069_pos2ap2res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2.4097797600000003E-05</v>
      </c>
      <c r="L2" s="55">
        <v>7.301112158032907E-07</v>
      </c>
      <c r="M2" s="55">
        <v>0.00019003432000000003</v>
      </c>
      <c r="N2" s="56">
        <v>1.2312199476295438E-07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-2.7361016399999998E-05</v>
      </c>
      <c r="L3" s="55">
        <v>1.6050755781798427E-07</v>
      </c>
      <c r="M3" s="55">
        <v>1.1055859999999998E-05</v>
      </c>
      <c r="N3" s="56">
        <v>3.314683460000296E-07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-0.003761133335697668</v>
      </c>
      <c r="L4" s="55">
        <v>-7.381486152189942E-05</v>
      </c>
      <c r="M4" s="55">
        <v>4.5099217544598396E-08</v>
      </c>
      <c r="N4" s="56">
        <v>9.811588699999998</v>
      </c>
    </row>
    <row r="5" spans="1:14" ht="15" customHeight="1" thickBot="1">
      <c r="A5" t="s">
        <v>18</v>
      </c>
      <c r="B5" s="59">
        <v>37874.455613425926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2257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7" t="s">
        <v>27</v>
      </c>
      <c r="B8" s="72" t="s">
        <v>28</v>
      </c>
      <c r="D8" s="77">
        <v>2.1996266</v>
      </c>
      <c r="E8" s="78">
        <v>0.01914542494277242</v>
      </c>
      <c r="F8" s="78">
        <v>0.36021119</v>
      </c>
      <c r="G8" s="78">
        <v>0.012116191574723668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-0.194719509</v>
      </c>
      <c r="E9" s="80">
        <v>0.016676863297590994</v>
      </c>
      <c r="F9" s="80">
        <v>1.2181839999999997</v>
      </c>
      <c r="G9" s="80">
        <v>0.01672757665653522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-0.79871523</v>
      </c>
      <c r="E10" s="80">
        <v>0.01126008752632701</v>
      </c>
      <c r="F10" s="114">
        <v>-2.4654432</v>
      </c>
      <c r="G10" s="80">
        <v>0.0051897037641105955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4.7514259</v>
      </c>
      <c r="E11" s="78">
        <v>0.0035430354128441087</v>
      </c>
      <c r="F11" s="78">
        <v>-0.40694007</v>
      </c>
      <c r="G11" s="78">
        <v>0.003666074867020872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0.21219811000000002</v>
      </c>
      <c r="E12" s="80">
        <v>0.0030181441685907984</v>
      </c>
      <c r="F12" s="80">
        <v>-0.23731041</v>
      </c>
      <c r="G12" s="80">
        <v>0.003745848548247027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21.981812</v>
      </c>
      <c r="D13" s="83">
        <v>0.1578277</v>
      </c>
      <c r="E13" s="80">
        <v>0.00244476062775048</v>
      </c>
      <c r="F13" s="80">
        <v>0.09442452800000001</v>
      </c>
      <c r="G13" s="80">
        <v>0.005987324433915842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0.062265654999999996</v>
      </c>
      <c r="E14" s="80">
        <v>0.0031466939179366983</v>
      </c>
      <c r="F14" s="80">
        <v>0.015088280700000001</v>
      </c>
      <c r="G14" s="80">
        <v>0.004560813486464304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-0.07577640100000001</v>
      </c>
      <c r="E15" s="78">
        <v>0.0023179788231244293</v>
      </c>
      <c r="F15" s="78">
        <v>0.017907390599999996</v>
      </c>
      <c r="G15" s="78">
        <v>0.003925303052011589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-0.027297346</v>
      </c>
      <c r="E16" s="80">
        <v>0.0016220230000724475</v>
      </c>
      <c r="F16" s="80">
        <v>-0.057170129</v>
      </c>
      <c r="G16" s="80">
        <v>0.0023449320551828783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0.34599998593330383</v>
      </c>
      <c r="D17" s="83">
        <v>0.111600777</v>
      </c>
      <c r="E17" s="80">
        <v>0.003053468472216308</v>
      </c>
      <c r="F17" s="80">
        <v>-0.01791253164</v>
      </c>
      <c r="G17" s="80">
        <v>0.002179595518088141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-7.629000186920166</v>
      </c>
      <c r="D18" s="83">
        <v>0.027073692000000003</v>
      </c>
      <c r="E18" s="80">
        <v>0.001527108650088707</v>
      </c>
      <c r="F18" s="114">
        <v>0.16311347</v>
      </c>
      <c r="G18" s="80">
        <v>0.0022620499496237767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-0.03799999877810478</v>
      </c>
      <c r="D19" s="86">
        <v>-0.18953579</v>
      </c>
      <c r="E19" s="80">
        <v>0.0013048564163918224</v>
      </c>
      <c r="F19" s="80">
        <v>-0.00392983572</v>
      </c>
      <c r="G19" s="80">
        <v>0.0011071132205601973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0.0920571</v>
      </c>
      <c r="D20" s="88">
        <v>0.00016895470000000004</v>
      </c>
      <c r="E20" s="89">
        <v>0.0014403637599660233</v>
      </c>
      <c r="F20" s="89">
        <v>0.00037763295</v>
      </c>
      <c r="G20" s="89">
        <v>0.001137202848679165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0.8607334000000002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0.5621630976671047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-3.7618576000000004</v>
      </c>
      <c r="I25" s="101" t="s">
        <v>49</v>
      </c>
      <c r="J25" s="102"/>
      <c r="K25" s="101"/>
      <c r="L25" s="104">
        <v>4.768820431067039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2.2289255888945188</v>
      </c>
      <c r="I26" s="106" t="s">
        <v>53</v>
      </c>
      <c r="J26" s="107"/>
      <c r="K26" s="106"/>
      <c r="L26" s="109">
        <v>0.07786358318632511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HCMQAP069_pos3ap2res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-1.91859389E-05</v>
      </c>
      <c r="L2" s="55">
        <v>2.3695369655623525E-06</v>
      </c>
      <c r="M2" s="55">
        <v>0.00014759956</v>
      </c>
      <c r="N2" s="56">
        <v>6.56741257571525E-07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-2.83172651E-05</v>
      </c>
      <c r="L3" s="55">
        <v>4.613577422995584E-07</v>
      </c>
      <c r="M3" s="55">
        <v>1.0077640000000006E-05</v>
      </c>
      <c r="N3" s="56">
        <v>1.9529518017606715E-07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-0.003761761496768762</v>
      </c>
      <c r="L4" s="55">
        <v>-6.637877903705932E-05</v>
      </c>
      <c r="M4" s="55">
        <v>3.2854870642696086E-08</v>
      </c>
      <c r="N4" s="56">
        <v>8.8219164</v>
      </c>
    </row>
    <row r="5" spans="1:14" ht="15" customHeight="1" thickBot="1">
      <c r="A5" t="s">
        <v>18</v>
      </c>
      <c r="B5" s="59">
        <v>37874.46008101852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2257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7" t="s">
        <v>27</v>
      </c>
      <c r="B8" s="72" t="s">
        <v>28</v>
      </c>
      <c r="D8" s="77">
        <v>3.6959258</v>
      </c>
      <c r="E8" s="78">
        <v>0.006269092347321672</v>
      </c>
      <c r="F8" s="78">
        <v>-0.008031708</v>
      </c>
      <c r="G8" s="78">
        <v>0.013340711199044676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-0.31531134</v>
      </c>
      <c r="E9" s="80">
        <v>0.03677468305937389</v>
      </c>
      <c r="F9" s="80">
        <v>1.0946361</v>
      </c>
      <c r="G9" s="80">
        <v>0.036183700426006986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-0.29898504299999995</v>
      </c>
      <c r="E10" s="80">
        <v>0.026932800229323123</v>
      </c>
      <c r="F10" s="80">
        <v>-2.0578841</v>
      </c>
      <c r="G10" s="80">
        <v>0.010567485516516935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4.2458836</v>
      </c>
      <c r="E11" s="78">
        <v>0.005827819535760178</v>
      </c>
      <c r="F11" s="78">
        <v>0.16210372</v>
      </c>
      <c r="G11" s="78">
        <v>0.0067177243126372785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0.21193052999999998</v>
      </c>
      <c r="E12" s="80">
        <v>0.005690486440596615</v>
      </c>
      <c r="F12" s="80">
        <v>-0.11084719999999999</v>
      </c>
      <c r="G12" s="80">
        <v>0.003027691261506502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22.351075</v>
      </c>
      <c r="D13" s="83">
        <v>0.25380589000000003</v>
      </c>
      <c r="E13" s="80">
        <v>0.0013360025895881172</v>
      </c>
      <c r="F13" s="80">
        <v>0.05819912199999999</v>
      </c>
      <c r="G13" s="80">
        <v>0.0020729046676310346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0.018371739400000003</v>
      </c>
      <c r="E14" s="80">
        <v>0.005278421632394338</v>
      </c>
      <c r="F14" s="80">
        <v>0.044031171</v>
      </c>
      <c r="G14" s="80">
        <v>0.0014132608372534072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-0.1256089</v>
      </c>
      <c r="E15" s="78">
        <v>0.002859715005730174</v>
      </c>
      <c r="F15" s="78">
        <v>0.07561010500000001</v>
      </c>
      <c r="G15" s="78">
        <v>0.001587096683491209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-0.00669567748</v>
      </c>
      <c r="E16" s="80">
        <v>0.0024740770654375697</v>
      </c>
      <c r="F16" s="80">
        <v>-0.0167870005</v>
      </c>
      <c r="G16" s="80">
        <v>0.0024461369278234607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0.17599999904632568</v>
      </c>
      <c r="D17" s="83">
        <v>0.08131506399999999</v>
      </c>
      <c r="E17" s="80">
        <v>0.0017129228642018526</v>
      </c>
      <c r="F17" s="80">
        <v>0.0044117057999999995</v>
      </c>
      <c r="G17" s="80">
        <v>0.00451768241013533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159.70899963378906</v>
      </c>
      <c r="D18" s="83">
        <v>-0.005792097350000001</v>
      </c>
      <c r="E18" s="80">
        <v>0.002460454942032983</v>
      </c>
      <c r="F18" s="80">
        <v>0.12092233999999999</v>
      </c>
      <c r="G18" s="80">
        <v>0.001993872019062179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-0.2770000100135803</v>
      </c>
      <c r="D19" s="86">
        <v>-0.17762569</v>
      </c>
      <c r="E19" s="80">
        <v>0.0012363024198776486</v>
      </c>
      <c r="F19" s="80">
        <v>-0.0010008698600000002</v>
      </c>
      <c r="G19" s="80">
        <v>0.0010587823044956683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-0.0984123</v>
      </c>
      <c r="D20" s="88">
        <v>-0.00053586816</v>
      </c>
      <c r="E20" s="89">
        <v>0.0010921993070220663</v>
      </c>
      <c r="F20" s="89">
        <v>0.00012429970999999995</v>
      </c>
      <c r="G20" s="89">
        <v>0.0010747946631921063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0.6652965999999999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0.5054590038802007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-3.7623470999999995</v>
      </c>
      <c r="I25" s="101" t="s">
        <v>49</v>
      </c>
      <c r="J25" s="102"/>
      <c r="K25" s="101"/>
      <c r="L25" s="104">
        <v>4.248976954607638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3.695934526941601</v>
      </c>
      <c r="I26" s="106" t="s">
        <v>53</v>
      </c>
      <c r="J26" s="107"/>
      <c r="K26" s="106"/>
      <c r="L26" s="109">
        <v>0.1466099714798452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HCMQAP069_pos4ap2res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2.61864012E-05</v>
      </c>
      <c r="L2" s="55">
        <v>1.1001217393683008E-06</v>
      </c>
      <c r="M2" s="55">
        <v>9.321565800000001E-05</v>
      </c>
      <c r="N2" s="56">
        <v>3.0050321120674414E-07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-2.9608232800000003E-05</v>
      </c>
      <c r="L3" s="55">
        <v>1.20401627049476E-07</v>
      </c>
      <c r="M3" s="55">
        <v>9.731982000000002E-06</v>
      </c>
      <c r="N3" s="56">
        <v>1.7671686955692952E-07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-0.0020899014286638183</v>
      </c>
      <c r="L4" s="55">
        <v>-4.085893965305721E-05</v>
      </c>
      <c r="M4" s="55">
        <v>5.999883055668624E-08</v>
      </c>
      <c r="N4" s="56">
        <v>9.774081800000001</v>
      </c>
    </row>
    <row r="5" spans="1:14" ht="15" customHeight="1" thickBot="1">
      <c r="A5" t="s">
        <v>18</v>
      </c>
      <c r="B5" s="59">
        <v>37874.46457175926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2257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7" t="s">
        <v>27</v>
      </c>
      <c r="B8" s="72" t="s">
        <v>28</v>
      </c>
      <c r="D8" s="77">
        <v>1.2198768999999998</v>
      </c>
      <c r="E8" s="78">
        <v>0.013245162401431964</v>
      </c>
      <c r="F8" s="115">
        <v>6.850124200000001</v>
      </c>
      <c r="G8" s="78">
        <v>0.02167798786008272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6">
        <v>-2.6344727</v>
      </c>
      <c r="E9" s="80">
        <v>0.03292206259278381</v>
      </c>
      <c r="F9" s="116">
        <v>2.5756873</v>
      </c>
      <c r="G9" s="80">
        <v>0.06546399409874243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-2.1652964</v>
      </c>
      <c r="E10" s="80">
        <v>0.06756561461231668</v>
      </c>
      <c r="F10" s="114">
        <v>-6.741837200000001</v>
      </c>
      <c r="G10" s="80">
        <v>0.04225003536031156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7">
        <v>14.181558999999998</v>
      </c>
      <c r="E11" s="78">
        <v>0.008924851486418403</v>
      </c>
      <c r="F11" s="115">
        <v>2.2015741000000006</v>
      </c>
      <c r="G11" s="78">
        <v>0.008609049967221635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-0.065247932</v>
      </c>
      <c r="E12" s="80">
        <v>0.006405488448731042</v>
      </c>
      <c r="F12" s="80">
        <v>0.50493806</v>
      </c>
      <c r="G12" s="80">
        <v>0.00749606172002228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22.692872</v>
      </c>
      <c r="D13" s="83">
        <v>0.09067139999999999</v>
      </c>
      <c r="E13" s="80">
        <v>0.006096389042535833</v>
      </c>
      <c r="F13" s="80">
        <v>0.15077067</v>
      </c>
      <c r="G13" s="80">
        <v>0.0037055032240711364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0.2305564</v>
      </c>
      <c r="E14" s="80">
        <v>0.006804376717011719</v>
      </c>
      <c r="F14" s="80">
        <v>0.2608555</v>
      </c>
      <c r="G14" s="80">
        <v>0.003740264376619627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-0.33719678000000003</v>
      </c>
      <c r="E15" s="78">
        <v>0.0022139917867049557</v>
      </c>
      <c r="F15" s="78">
        <v>0.22206152</v>
      </c>
      <c r="G15" s="78">
        <v>0.005291458086916694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0.0104949426</v>
      </c>
      <c r="E16" s="80">
        <v>0.002605589122532934</v>
      </c>
      <c r="F16" s="80">
        <v>0.013624374989999999</v>
      </c>
      <c r="G16" s="80">
        <v>0.0024206057027450203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0.29100000858306885</v>
      </c>
      <c r="D17" s="83">
        <v>0.075426034</v>
      </c>
      <c r="E17" s="80">
        <v>0.0016280168011734747</v>
      </c>
      <c r="F17" s="80">
        <v>0.021710549442</v>
      </c>
      <c r="G17" s="80">
        <v>0.0036066095821746863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-16.275999069213867</v>
      </c>
      <c r="D18" s="83">
        <v>-0.0117499993</v>
      </c>
      <c r="E18" s="80">
        <v>0.0029789804617946516</v>
      </c>
      <c r="F18" s="80">
        <v>0.11213395999999998</v>
      </c>
      <c r="G18" s="80">
        <v>0.003376525290502901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-0.2720000147819519</v>
      </c>
      <c r="D19" s="83">
        <v>-0.14200693</v>
      </c>
      <c r="E19" s="80">
        <v>0.0019310645627744704</v>
      </c>
      <c r="F19" s="80">
        <v>-0.035087763</v>
      </c>
      <c r="G19" s="80">
        <v>0.0011465283971128322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0.1981236</v>
      </c>
      <c r="D20" s="88">
        <v>0.00401090838</v>
      </c>
      <c r="E20" s="89">
        <v>0.0015343640648627446</v>
      </c>
      <c r="F20" s="89">
        <v>0.0036811453</v>
      </c>
      <c r="G20" s="89">
        <v>0.00164501510574905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0.7620848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0.5600141087793125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-2.0903008</v>
      </c>
      <c r="I25" s="101" t="s">
        <v>49</v>
      </c>
      <c r="J25" s="102"/>
      <c r="K25" s="101"/>
      <c r="L25" s="104">
        <v>14.351430039834767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6.957894883266006</v>
      </c>
      <c r="I26" s="106" t="s">
        <v>53</v>
      </c>
      <c r="J26" s="107"/>
      <c r="K26" s="106"/>
      <c r="L26" s="109">
        <v>0.4037486682418641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HCMQAP069_pos5ap2res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119</v>
      </c>
      <c r="B1" s="132" t="s">
        <v>68</v>
      </c>
      <c r="C1" s="122" t="s">
        <v>72</v>
      </c>
      <c r="D1" s="122" t="s">
        <v>75</v>
      </c>
      <c r="E1" s="122" t="s">
        <v>77</v>
      </c>
      <c r="F1" s="129" t="s">
        <v>80</v>
      </c>
      <c r="G1" s="165" t="s">
        <v>120</v>
      </c>
    </row>
    <row r="2" spans="1:7" ht="13.5" thickBot="1">
      <c r="A2" s="141" t="s">
        <v>89</v>
      </c>
      <c r="B2" s="133">
        <v>-2.2583638</v>
      </c>
      <c r="C2" s="124">
        <v>-3.7608567</v>
      </c>
      <c r="D2" s="124">
        <v>-3.7618576000000004</v>
      </c>
      <c r="E2" s="124">
        <v>-3.7623470999999995</v>
      </c>
      <c r="F2" s="130">
        <v>-2.0903008</v>
      </c>
      <c r="G2" s="166">
        <v>3.11661515480988</v>
      </c>
    </row>
    <row r="3" spans="1:7" ht="14.25" thickBot="1" thickTop="1">
      <c r="A3" s="149" t="s">
        <v>88</v>
      </c>
      <c r="B3" s="150" t="s">
        <v>83</v>
      </c>
      <c r="C3" s="151" t="s">
        <v>84</v>
      </c>
      <c r="D3" s="151" t="s">
        <v>85</v>
      </c>
      <c r="E3" s="151" t="s">
        <v>86</v>
      </c>
      <c r="F3" s="152" t="s">
        <v>87</v>
      </c>
      <c r="G3" s="160" t="s">
        <v>121</v>
      </c>
    </row>
    <row r="4" spans="1:7" ht="12.75">
      <c r="A4" s="146" t="s">
        <v>90</v>
      </c>
      <c r="B4" s="147">
        <v>-0.28228574</v>
      </c>
      <c r="C4" s="148">
        <v>2.076938</v>
      </c>
      <c r="D4" s="148">
        <v>2.1996266</v>
      </c>
      <c r="E4" s="148">
        <v>3.6959258</v>
      </c>
      <c r="F4" s="153">
        <v>1.2198768999999998</v>
      </c>
      <c r="G4" s="161">
        <v>2.0406849726099363</v>
      </c>
    </row>
    <row r="5" spans="1:7" ht="12.75">
      <c r="A5" s="141" t="s">
        <v>92</v>
      </c>
      <c r="B5" s="135">
        <v>-0.08165576700000002</v>
      </c>
      <c r="C5" s="119">
        <v>0.0770477469</v>
      </c>
      <c r="D5" s="119">
        <v>-0.194719509</v>
      </c>
      <c r="E5" s="119">
        <v>-0.31531134</v>
      </c>
      <c r="F5" s="154">
        <v>-2.6344727</v>
      </c>
      <c r="G5" s="162">
        <v>-0.46823777364010716</v>
      </c>
    </row>
    <row r="6" spans="1:7" ht="12.75">
      <c r="A6" s="141" t="s">
        <v>94</v>
      </c>
      <c r="B6" s="135">
        <v>-0.7629356899999999</v>
      </c>
      <c r="C6" s="119">
        <v>0.37047695</v>
      </c>
      <c r="D6" s="119">
        <v>-0.79871523</v>
      </c>
      <c r="E6" s="119">
        <v>-0.29898504299999995</v>
      </c>
      <c r="F6" s="155">
        <v>-2.1652964</v>
      </c>
      <c r="G6" s="162">
        <v>-0.5747404610560368</v>
      </c>
    </row>
    <row r="7" spans="1:7" ht="12.75">
      <c r="A7" s="141" t="s">
        <v>96</v>
      </c>
      <c r="B7" s="134">
        <v>3.6113215</v>
      </c>
      <c r="C7" s="118">
        <v>4.8752059</v>
      </c>
      <c r="D7" s="118">
        <v>4.7514259</v>
      </c>
      <c r="E7" s="118">
        <v>4.2458836</v>
      </c>
      <c r="F7" s="156">
        <v>14.181558999999998</v>
      </c>
      <c r="G7" s="162">
        <v>5.755699448983105</v>
      </c>
    </row>
    <row r="8" spans="1:7" ht="12.75">
      <c r="A8" s="141" t="s">
        <v>98</v>
      </c>
      <c r="B8" s="135">
        <v>0.14708866999999998</v>
      </c>
      <c r="C8" s="119">
        <v>0.23455942</v>
      </c>
      <c r="D8" s="119">
        <v>0.21219811000000002</v>
      </c>
      <c r="E8" s="119">
        <v>0.21193052999999998</v>
      </c>
      <c r="F8" s="155">
        <v>-0.065247932</v>
      </c>
      <c r="G8" s="162">
        <v>0.17101179701316332</v>
      </c>
    </row>
    <row r="9" spans="1:7" ht="12.75">
      <c r="A9" s="141" t="s">
        <v>100</v>
      </c>
      <c r="B9" s="135">
        <v>-0.21240426</v>
      </c>
      <c r="C9" s="119">
        <v>0.25001274</v>
      </c>
      <c r="D9" s="119">
        <v>0.1578277</v>
      </c>
      <c r="E9" s="119">
        <v>0.25380589000000003</v>
      </c>
      <c r="F9" s="155">
        <v>0.09067139999999999</v>
      </c>
      <c r="G9" s="162">
        <v>0.14064066899097688</v>
      </c>
    </row>
    <row r="10" spans="1:7" ht="12.75">
      <c r="A10" s="141" t="s">
        <v>102</v>
      </c>
      <c r="B10" s="135">
        <v>0.35966632</v>
      </c>
      <c r="C10" s="119">
        <v>0.10930619999999999</v>
      </c>
      <c r="D10" s="119">
        <v>0.062265654999999996</v>
      </c>
      <c r="E10" s="119">
        <v>0.018371739400000003</v>
      </c>
      <c r="F10" s="155">
        <v>0.2305564</v>
      </c>
      <c r="G10" s="162">
        <v>0.12848056612276243</v>
      </c>
    </row>
    <row r="11" spans="1:7" ht="12.75">
      <c r="A11" s="141" t="s">
        <v>104</v>
      </c>
      <c r="B11" s="134">
        <v>-0.32677998</v>
      </c>
      <c r="C11" s="118">
        <v>-0.11385023999999999</v>
      </c>
      <c r="D11" s="118">
        <v>-0.07577640100000001</v>
      </c>
      <c r="E11" s="118">
        <v>-0.1256089</v>
      </c>
      <c r="F11" s="157">
        <v>-0.33719678000000003</v>
      </c>
      <c r="G11" s="162">
        <v>-0.1681396696437205</v>
      </c>
    </row>
    <row r="12" spans="1:7" ht="12.75">
      <c r="A12" s="141" t="s">
        <v>106</v>
      </c>
      <c r="B12" s="135">
        <v>-0.075580848</v>
      </c>
      <c r="C12" s="119">
        <v>0.009325158699999999</v>
      </c>
      <c r="D12" s="119">
        <v>-0.027297346</v>
      </c>
      <c r="E12" s="119">
        <v>-0.00669567748</v>
      </c>
      <c r="F12" s="155">
        <v>0.0104949426</v>
      </c>
      <c r="G12" s="162">
        <v>-0.015451279488181705</v>
      </c>
    </row>
    <row r="13" spans="1:7" ht="12.75">
      <c r="A13" s="141" t="s">
        <v>108</v>
      </c>
      <c r="B13" s="135">
        <v>0.03434325662</v>
      </c>
      <c r="C13" s="119">
        <v>0.090416963</v>
      </c>
      <c r="D13" s="119">
        <v>0.111600777</v>
      </c>
      <c r="E13" s="119">
        <v>0.08131506399999999</v>
      </c>
      <c r="F13" s="155">
        <v>0.075426034</v>
      </c>
      <c r="G13" s="162">
        <v>0.08321942153636423</v>
      </c>
    </row>
    <row r="14" spans="1:7" ht="12.75">
      <c r="A14" s="141" t="s">
        <v>110</v>
      </c>
      <c r="B14" s="135">
        <v>0.11492732400000001</v>
      </c>
      <c r="C14" s="119">
        <v>-0.01903671</v>
      </c>
      <c r="D14" s="119">
        <v>0.027073692000000003</v>
      </c>
      <c r="E14" s="119">
        <v>-0.005792097350000001</v>
      </c>
      <c r="F14" s="155">
        <v>-0.0117499993</v>
      </c>
      <c r="G14" s="162">
        <v>0.01557196475163975</v>
      </c>
    </row>
    <row r="15" spans="1:7" ht="12.75">
      <c r="A15" s="141" t="s">
        <v>112</v>
      </c>
      <c r="B15" s="136">
        <v>-0.19856766</v>
      </c>
      <c r="C15" s="120">
        <v>-0.18694749000000002</v>
      </c>
      <c r="D15" s="120">
        <v>-0.18953579</v>
      </c>
      <c r="E15" s="120">
        <v>-0.17762569</v>
      </c>
      <c r="F15" s="155">
        <v>-0.14200693</v>
      </c>
      <c r="G15" s="163">
        <v>-0.18099678135809968</v>
      </c>
    </row>
    <row r="16" spans="1:7" ht="12.75">
      <c r="A16" s="141" t="s">
        <v>114</v>
      </c>
      <c r="B16" s="135">
        <v>0.0019358386999999999</v>
      </c>
      <c r="C16" s="119">
        <v>-0.0016247701200000002</v>
      </c>
      <c r="D16" s="119">
        <v>0.00016895470000000004</v>
      </c>
      <c r="E16" s="119">
        <v>-0.00053586816</v>
      </c>
      <c r="F16" s="155">
        <v>0.00401090838</v>
      </c>
      <c r="G16" s="162">
        <v>0.000336757018185578</v>
      </c>
    </row>
    <row r="17" spans="1:7" ht="12.75">
      <c r="A17" s="141" t="s">
        <v>91</v>
      </c>
      <c r="B17" s="134">
        <v>2.0037382</v>
      </c>
      <c r="C17" s="118">
        <v>0.99375199</v>
      </c>
      <c r="D17" s="118">
        <v>0.36021119</v>
      </c>
      <c r="E17" s="118">
        <v>-0.008031708</v>
      </c>
      <c r="F17" s="156">
        <v>6.850124200000001</v>
      </c>
      <c r="G17" s="162">
        <v>1.5291424366815087</v>
      </c>
    </row>
    <row r="18" spans="1:7" ht="12.75">
      <c r="A18" s="141" t="s">
        <v>93</v>
      </c>
      <c r="B18" s="135">
        <v>1.8536058</v>
      </c>
      <c r="C18" s="119">
        <v>0.8859016800000001</v>
      </c>
      <c r="D18" s="119">
        <v>1.2181839999999997</v>
      </c>
      <c r="E18" s="119">
        <v>1.0946361</v>
      </c>
      <c r="F18" s="158">
        <v>2.5756873</v>
      </c>
      <c r="G18" s="162">
        <v>1.3818115032646627</v>
      </c>
    </row>
    <row r="19" spans="1:7" ht="12.75">
      <c r="A19" s="141" t="s">
        <v>95</v>
      </c>
      <c r="B19" s="135">
        <v>-2.1263832000000003</v>
      </c>
      <c r="C19" s="120">
        <v>-2.4209765</v>
      </c>
      <c r="D19" s="120">
        <v>-2.4654432</v>
      </c>
      <c r="E19" s="119">
        <v>-2.0578841</v>
      </c>
      <c r="F19" s="154">
        <v>-6.741837200000001</v>
      </c>
      <c r="G19" s="163">
        <v>-2.8794594930258404</v>
      </c>
    </row>
    <row r="20" spans="1:7" ht="12.75">
      <c r="A20" s="141" t="s">
        <v>97</v>
      </c>
      <c r="B20" s="134">
        <v>1.4254047</v>
      </c>
      <c r="C20" s="118">
        <v>0.33313732999999995</v>
      </c>
      <c r="D20" s="118">
        <v>-0.40694007</v>
      </c>
      <c r="E20" s="118">
        <v>0.16210372</v>
      </c>
      <c r="F20" s="156">
        <v>2.2015741000000006</v>
      </c>
      <c r="G20" s="162">
        <v>0.5214979527360869</v>
      </c>
    </row>
    <row r="21" spans="1:7" ht="12.75">
      <c r="A21" s="141" t="s">
        <v>99</v>
      </c>
      <c r="B21" s="135">
        <v>0.0008401300000000008</v>
      </c>
      <c r="C21" s="119">
        <v>0.024284328499999997</v>
      </c>
      <c r="D21" s="119">
        <v>-0.23731041</v>
      </c>
      <c r="E21" s="119">
        <v>-0.11084719999999999</v>
      </c>
      <c r="F21" s="155">
        <v>0.50493806</v>
      </c>
      <c r="G21" s="162">
        <v>-0.010302980964919562</v>
      </c>
    </row>
    <row r="22" spans="1:7" ht="12.75">
      <c r="A22" s="141" t="s">
        <v>101</v>
      </c>
      <c r="B22" s="135">
        <v>-0.0629319732</v>
      </c>
      <c r="C22" s="119">
        <v>0.09146394</v>
      </c>
      <c r="D22" s="119">
        <v>0.09442452800000001</v>
      </c>
      <c r="E22" s="119">
        <v>0.05819912199999999</v>
      </c>
      <c r="F22" s="155">
        <v>0.15077067</v>
      </c>
      <c r="G22" s="162">
        <v>0.0697973381201604</v>
      </c>
    </row>
    <row r="23" spans="1:7" ht="12.75">
      <c r="A23" s="141" t="s">
        <v>103</v>
      </c>
      <c r="B23" s="135">
        <v>0.084296348</v>
      </c>
      <c r="C23" s="119">
        <v>0.03401533999999999</v>
      </c>
      <c r="D23" s="119">
        <v>0.015088280700000001</v>
      </c>
      <c r="E23" s="119">
        <v>0.044031171</v>
      </c>
      <c r="F23" s="155">
        <v>0.2608555</v>
      </c>
      <c r="G23" s="162">
        <v>0.06946428589162065</v>
      </c>
    </row>
    <row r="24" spans="1:7" ht="12.75">
      <c r="A24" s="141" t="s">
        <v>105</v>
      </c>
      <c r="B24" s="134">
        <v>0.15995753</v>
      </c>
      <c r="C24" s="118">
        <v>0.050290387000000006</v>
      </c>
      <c r="D24" s="118">
        <v>0.017907390599999996</v>
      </c>
      <c r="E24" s="118">
        <v>0.07561010500000001</v>
      </c>
      <c r="F24" s="157">
        <v>0.22206152</v>
      </c>
      <c r="G24" s="162">
        <v>0.08740009386063163</v>
      </c>
    </row>
    <row r="25" spans="1:7" ht="12.75">
      <c r="A25" s="141" t="s">
        <v>107</v>
      </c>
      <c r="B25" s="135">
        <v>0.0067427185</v>
      </c>
      <c r="C25" s="119">
        <v>-0.029577806</v>
      </c>
      <c r="D25" s="119">
        <v>-0.057170129</v>
      </c>
      <c r="E25" s="119">
        <v>-0.0167870005</v>
      </c>
      <c r="F25" s="155">
        <v>0.013624374989999999</v>
      </c>
      <c r="G25" s="162">
        <v>-0.022116016583111214</v>
      </c>
    </row>
    <row r="26" spans="1:7" ht="12.75">
      <c r="A26" s="141" t="s">
        <v>109</v>
      </c>
      <c r="B26" s="135">
        <v>-0.13412641</v>
      </c>
      <c r="C26" s="119">
        <v>0.039982985</v>
      </c>
      <c r="D26" s="119">
        <v>-0.01791253164</v>
      </c>
      <c r="E26" s="119">
        <v>0.0044117057999999995</v>
      </c>
      <c r="F26" s="155">
        <v>0.021710549442</v>
      </c>
      <c r="G26" s="162">
        <v>-0.010102543554885617</v>
      </c>
    </row>
    <row r="27" spans="1:7" ht="12.75">
      <c r="A27" s="141" t="s">
        <v>111</v>
      </c>
      <c r="B27" s="135">
        <v>0.13294488000000002</v>
      </c>
      <c r="C27" s="119">
        <v>0.14179107</v>
      </c>
      <c r="D27" s="120">
        <v>0.16311347</v>
      </c>
      <c r="E27" s="119">
        <v>0.12092233999999999</v>
      </c>
      <c r="F27" s="155">
        <v>0.11213395999999998</v>
      </c>
      <c r="G27" s="163">
        <v>0.13665641628222647</v>
      </c>
    </row>
    <row r="28" spans="1:7" ht="12.75">
      <c r="A28" s="141" t="s">
        <v>113</v>
      </c>
      <c r="B28" s="135">
        <v>0.00637446077</v>
      </c>
      <c r="C28" s="119">
        <v>0.0063798086</v>
      </c>
      <c r="D28" s="119">
        <v>-0.00392983572</v>
      </c>
      <c r="E28" s="119">
        <v>-0.0010008698600000002</v>
      </c>
      <c r="F28" s="155">
        <v>-0.035087763</v>
      </c>
      <c r="G28" s="162">
        <v>-0.0034223245238452133</v>
      </c>
    </row>
    <row r="29" spans="1:7" ht="13.5" thickBot="1">
      <c r="A29" s="142" t="s">
        <v>115</v>
      </c>
      <c r="B29" s="137">
        <v>-0.000163600499</v>
      </c>
      <c r="C29" s="121">
        <v>-0.000527325825</v>
      </c>
      <c r="D29" s="121">
        <v>0.00037763295</v>
      </c>
      <c r="E29" s="121">
        <v>0.00012429970999999995</v>
      </c>
      <c r="F29" s="159">
        <v>0.0036811453</v>
      </c>
      <c r="G29" s="164">
        <v>0.0004624805817426816</v>
      </c>
    </row>
    <row r="30" spans="1:7" ht="13.5" thickTop="1">
      <c r="A30" s="143" t="s">
        <v>116</v>
      </c>
      <c r="B30" s="138">
        <v>0.28130950314967906</v>
      </c>
      <c r="C30" s="127">
        <v>0.4180429082089006</v>
      </c>
      <c r="D30" s="127">
        <v>0.5621630976671047</v>
      </c>
      <c r="E30" s="127">
        <v>0.5054590038802007</v>
      </c>
      <c r="F30" s="123">
        <v>0.5600141087793125</v>
      </c>
      <c r="G30" s="165" t="s">
        <v>127</v>
      </c>
    </row>
    <row r="31" spans="1:7" ht="13.5" thickBot="1">
      <c r="A31" s="144" t="s">
        <v>117</v>
      </c>
      <c r="B31" s="133">
        <v>21.23108</v>
      </c>
      <c r="C31" s="124">
        <v>21.585084</v>
      </c>
      <c r="D31" s="124">
        <v>21.981812</v>
      </c>
      <c r="E31" s="124">
        <v>22.351075</v>
      </c>
      <c r="F31" s="125">
        <v>22.692872</v>
      </c>
      <c r="G31" s="167">
        <v>-210.12</v>
      </c>
    </row>
    <row r="32" spans="1:7" ht="15.75" thickBot="1" thickTop="1">
      <c r="A32" s="145" t="s">
        <v>118</v>
      </c>
      <c r="B32" s="139">
        <v>0.005000002682209015</v>
      </c>
      <c r="C32" s="128">
        <v>-0.18599999696016312</v>
      </c>
      <c r="D32" s="128">
        <v>0.15399999357759953</v>
      </c>
      <c r="E32" s="128">
        <v>-0.05050000548362732</v>
      </c>
      <c r="F32" s="126">
        <v>0.009499996900558472</v>
      </c>
      <c r="G32" s="131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5.33203125" style="168" bestFit="1" customWidth="1"/>
    <col min="4" max="4" width="16" style="168" bestFit="1" customWidth="1"/>
    <col min="5" max="5" width="21.33203125" style="168" bestFit="1" customWidth="1"/>
    <col min="6" max="6" width="14.83203125" style="168" bestFit="1" customWidth="1"/>
    <col min="7" max="7" width="15.3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128</v>
      </c>
      <c r="B1" s="168" t="s">
        <v>129</v>
      </c>
      <c r="C1" s="168" t="s">
        <v>130</v>
      </c>
      <c r="D1" s="168" t="s">
        <v>131</v>
      </c>
      <c r="E1" s="168" t="s">
        <v>132</v>
      </c>
    </row>
    <row r="3" spans="1:7" ht="12.75">
      <c r="A3" s="168" t="s">
        <v>133</v>
      </c>
      <c r="B3" s="168" t="s">
        <v>83</v>
      </c>
      <c r="C3" s="168" t="s">
        <v>84</v>
      </c>
      <c r="D3" s="168" t="s">
        <v>85</v>
      </c>
      <c r="E3" s="168" t="s">
        <v>86</v>
      </c>
      <c r="F3" s="168" t="s">
        <v>87</v>
      </c>
      <c r="G3" s="168" t="s">
        <v>134</v>
      </c>
    </row>
    <row r="4" spans="1:7" ht="12.75">
      <c r="A4" s="168" t="s">
        <v>135</v>
      </c>
      <c r="B4" s="168">
        <v>0.002257</v>
      </c>
      <c r="C4" s="168">
        <v>0.003759</v>
      </c>
      <c r="D4" s="168">
        <v>0.00376</v>
      </c>
      <c r="E4" s="168">
        <v>0.00376</v>
      </c>
      <c r="F4" s="168">
        <v>0.002089</v>
      </c>
      <c r="G4" s="168">
        <v>0.011718</v>
      </c>
    </row>
    <row r="5" spans="1:7" ht="12.75">
      <c r="A5" s="168" t="s">
        <v>136</v>
      </c>
      <c r="B5" s="168">
        <v>3.441994</v>
      </c>
      <c r="C5" s="168">
        <v>0.921079</v>
      </c>
      <c r="D5" s="168">
        <v>-1.465044</v>
      </c>
      <c r="E5" s="168">
        <v>-0.684743</v>
      </c>
      <c r="F5" s="168">
        <v>-1.631629</v>
      </c>
      <c r="G5" s="168">
        <v>-8.185433</v>
      </c>
    </row>
    <row r="6" spans="1:7" ht="12.75">
      <c r="A6" s="168" t="s">
        <v>137</v>
      </c>
      <c r="B6" s="169">
        <v>-363.8372</v>
      </c>
      <c r="C6" s="169">
        <v>21.86872</v>
      </c>
      <c r="D6" s="169">
        <v>-108.4714</v>
      </c>
      <c r="E6" s="169">
        <v>6.250336</v>
      </c>
      <c r="F6" s="169">
        <v>-170.4171</v>
      </c>
      <c r="G6" s="169">
        <v>883.1728</v>
      </c>
    </row>
    <row r="7" spans="1:7" ht="12.75">
      <c r="A7" s="168" t="s">
        <v>138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90</v>
      </c>
      <c r="B8" s="169">
        <v>-0.3139282</v>
      </c>
      <c r="C8" s="169">
        <v>2.079736</v>
      </c>
      <c r="D8" s="169">
        <v>2.180329</v>
      </c>
      <c r="E8" s="169">
        <v>3.725974</v>
      </c>
      <c r="F8" s="169">
        <v>1.202258</v>
      </c>
      <c r="G8" s="169">
        <v>1.53898</v>
      </c>
    </row>
    <row r="9" spans="1:7" ht="12.75">
      <c r="A9" s="168" t="s">
        <v>92</v>
      </c>
      <c r="B9" s="169">
        <v>-0.1649868</v>
      </c>
      <c r="C9" s="169">
        <v>0.04150301</v>
      </c>
      <c r="D9" s="169">
        <v>-0.1312754</v>
      </c>
      <c r="E9" s="169">
        <v>-0.3413008</v>
      </c>
      <c r="F9" s="169">
        <v>-2.69089</v>
      </c>
      <c r="G9" s="169">
        <v>0.4874648</v>
      </c>
    </row>
    <row r="10" spans="1:7" ht="12.75">
      <c r="A10" s="168" t="s">
        <v>139</v>
      </c>
      <c r="B10" s="169">
        <v>-0.2340124</v>
      </c>
      <c r="C10" s="169">
        <v>0.1046292</v>
      </c>
      <c r="D10" s="169">
        <v>-0.7772818</v>
      </c>
      <c r="E10" s="169">
        <v>-0.5185043</v>
      </c>
      <c r="F10" s="169">
        <v>-1.710687</v>
      </c>
      <c r="G10" s="169">
        <v>2.836047</v>
      </c>
    </row>
    <row r="11" spans="1:7" ht="12.75">
      <c r="A11" s="168" t="s">
        <v>96</v>
      </c>
      <c r="B11" s="169">
        <v>3.598708</v>
      </c>
      <c r="C11" s="169">
        <v>4.856269</v>
      </c>
      <c r="D11" s="169">
        <v>4.756801</v>
      </c>
      <c r="E11" s="169">
        <v>4.22978</v>
      </c>
      <c r="F11" s="169">
        <v>14.19682</v>
      </c>
      <c r="G11" s="169">
        <v>5.748792</v>
      </c>
    </row>
    <row r="12" spans="1:7" ht="12.75">
      <c r="A12" s="168" t="s">
        <v>98</v>
      </c>
      <c r="B12" s="169">
        <v>0.1160669</v>
      </c>
      <c r="C12" s="169">
        <v>0.2153151</v>
      </c>
      <c r="D12" s="169">
        <v>0.206762</v>
      </c>
      <c r="E12" s="169">
        <v>0.1946949</v>
      </c>
      <c r="F12" s="169">
        <v>-0.05606222</v>
      </c>
      <c r="G12" s="169">
        <v>-0.01281112</v>
      </c>
    </row>
    <row r="13" spans="1:7" ht="12.75">
      <c r="A13" s="168" t="s">
        <v>100</v>
      </c>
      <c r="B13" s="169">
        <v>-0.1439548</v>
      </c>
      <c r="C13" s="169">
        <v>0.2387902</v>
      </c>
      <c r="D13" s="169">
        <v>0.1585975</v>
      </c>
      <c r="E13" s="169">
        <v>0.2542333</v>
      </c>
      <c r="F13" s="169">
        <v>0.1050493</v>
      </c>
      <c r="G13" s="169">
        <v>-0.1500294</v>
      </c>
    </row>
    <row r="14" spans="1:7" ht="12.75">
      <c r="A14" s="168" t="s">
        <v>102</v>
      </c>
      <c r="B14" s="169">
        <v>0.2733473</v>
      </c>
      <c r="C14" s="169">
        <v>0.1213299</v>
      </c>
      <c r="D14" s="169">
        <v>0.06052521</v>
      </c>
      <c r="E14" s="169">
        <v>0.03278143</v>
      </c>
      <c r="F14" s="169">
        <v>0.2105972</v>
      </c>
      <c r="G14" s="169">
        <v>-0.07521438</v>
      </c>
    </row>
    <row r="15" spans="1:7" ht="12.75">
      <c r="A15" s="168" t="s">
        <v>104</v>
      </c>
      <c r="B15" s="169">
        <v>-0.3495575</v>
      </c>
      <c r="C15" s="169">
        <v>-0.1150119</v>
      </c>
      <c r="D15" s="169">
        <v>-0.0727438</v>
      </c>
      <c r="E15" s="169">
        <v>-0.1250023</v>
      </c>
      <c r="F15" s="169">
        <v>-0.3344924</v>
      </c>
      <c r="G15" s="169">
        <v>-0.1704878</v>
      </c>
    </row>
    <row r="16" spans="1:7" ht="12.75">
      <c r="A16" s="168" t="s">
        <v>106</v>
      </c>
      <c r="B16" s="169">
        <v>-0.06236397</v>
      </c>
      <c r="C16" s="169">
        <v>-0.001862297</v>
      </c>
      <c r="D16" s="169">
        <v>-0.02628703</v>
      </c>
      <c r="E16" s="169">
        <v>-0.01697268</v>
      </c>
      <c r="F16" s="169">
        <v>0.01584249</v>
      </c>
      <c r="G16" s="169">
        <v>-0.02822952</v>
      </c>
    </row>
    <row r="17" spans="1:7" ht="12.75">
      <c r="A17" s="168" t="s">
        <v>108</v>
      </c>
      <c r="B17" s="169">
        <v>0.07354527</v>
      </c>
      <c r="C17" s="169">
        <v>0.09530222</v>
      </c>
      <c r="D17" s="169">
        <v>0.09961197</v>
      </c>
      <c r="E17" s="169">
        <v>0.08895996</v>
      </c>
      <c r="F17" s="169">
        <v>0.0744241</v>
      </c>
      <c r="G17" s="169">
        <v>-0.08888057</v>
      </c>
    </row>
    <row r="18" spans="1:7" ht="12.75">
      <c r="A18" s="168" t="s">
        <v>140</v>
      </c>
      <c r="B18" s="169">
        <v>0.08669997</v>
      </c>
      <c r="C18" s="169">
        <v>-0.01178281</v>
      </c>
      <c r="D18" s="169">
        <v>0.02933504</v>
      </c>
      <c r="E18" s="169">
        <v>0.002790463</v>
      </c>
      <c r="F18" s="169">
        <v>-0.01342198</v>
      </c>
      <c r="G18" s="169">
        <v>-0.1371146</v>
      </c>
    </row>
    <row r="19" spans="1:7" ht="12.75">
      <c r="A19" s="168" t="s">
        <v>141</v>
      </c>
      <c r="B19" s="169">
        <v>-0.198613</v>
      </c>
      <c r="C19" s="169">
        <v>-0.1871158</v>
      </c>
      <c r="D19" s="169">
        <v>-0.1895866</v>
      </c>
      <c r="E19" s="169">
        <v>-0.1774699</v>
      </c>
      <c r="F19" s="169">
        <v>-0.1427712</v>
      </c>
      <c r="G19" s="169">
        <v>-0.1811196</v>
      </c>
    </row>
    <row r="20" spans="1:7" ht="12.75">
      <c r="A20" s="168" t="s">
        <v>114</v>
      </c>
      <c r="B20" s="169">
        <v>0.001924687</v>
      </c>
      <c r="C20" s="169">
        <v>-0.001691743</v>
      </c>
      <c r="D20" s="169">
        <v>0.0002386379</v>
      </c>
      <c r="E20" s="169">
        <v>-0.0005596141</v>
      </c>
      <c r="F20" s="169">
        <v>0.00414202</v>
      </c>
      <c r="G20" s="169">
        <v>0.0004562168</v>
      </c>
    </row>
    <row r="21" spans="1:7" ht="12.75">
      <c r="A21" s="168" t="s">
        <v>142</v>
      </c>
      <c r="B21" s="169">
        <v>-884.4644</v>
      </c>
      <c r="C21" s="169">
        <v>-865.3024</v>
      </c>
      <c r="D21" s="169">
        <v>-947.1411</v>
      </c>
      <c r="E21" s="169">
        <v>-833.4162</v>
      </c>
      <c r="F21" s="169">
        <v>-888.3531</v>
      </c>
      <c r="G21" s="169">
        <v>-94.66509</v>
      </c>
    </row>
    <row r="22" spans="1:7" ht="12.75">
      <c r="A22" s="168" t="s">
        <v>143</v>
      </c>
      <c r="B22" s="169">
        <v>68.84096</v>
      </c>
      <c r="C22" s="169">
        <v>18.4216</v>
      </c>
      <c r="D22" s="169">
        <v>-29.30097</v>
      </c>
      <c r="E22" s="169">
        <v>-13.69487</v>
      </c>
      <c r="F22" s="169">
        <v>-32.63269</v>
      </c>
      <c r="G22" s="169">
        <v>0</v>
      </c>
    </row>
    <row r="23" spans="1:7" ht="12.75">
      <c r="A23" s="168" t="s">
        <v>91</v>
      </c>
      <c r="B23" s="169">
        <v>2.144183</v>
      </c>
      <c r="C23" s="169">
        <v>0.9670617</v>
      </c>
      <c r="D23" s="169">
        <v>0.3519297</v>
      </c>
      <c r="E23" s="169">
        <v>-0.04468746</v>
      </c>
      <c r="F23" s="169">
        <v>6.899806</v>
      </c>
      <c r="G23" s="169">
        <v>-2.036935</v>
      </c>
    </row>
    <row r="24" spans="1:7" ht="12.75">
      <c r="A24" s="168" t="s">
        <v>93</v>
      </c>
      <c r="B24" s="169">
        <v>1.629892</v>
      </c>
      <c r="C24" s="169">
        <v>0.9985843</v>
      </c>
      <c r="D24" s="169">
        <v>1.18997</v>
      </c>
      <c r="E24" s="169">
        <v>1.190388</v>
      </c>
      <c r="F24" s="169">
        <v>2.405837</v>
      </c>
      <c r="G24" s="169">
        <v>-1.370121</v>
      </c>
    </row>
    <row r="25" spans="1:7" ht="12.75">
      <c r="A25" s="168" t="s">
        <v>95</v>
      </c>
      <c r="B25" s="169">
        <v>-1.925786</v>
      </c>
      <c r="C25" s="169">
        <v>-2.481693</v>
      </c>
      <c r="D25" s="169">
        <v>-2.306913</v>
      </c>
      <c r="E25" s="169">
        <v>-2.168968</v>
      </c>
      <c r="F25" s="169">
        <v>-6.609437</v>
      </c>
      <c r="G25" s="169">
        <v>-0.5489463</v>
      </c>
    </row>
    <row r="26" spans="1:7" ht="12.75">
      <c r="A26" s="168" t="s">
        <v>97</v>
      </c>
      <c r="B26" s="169">
        <v>1.495688</v>
      </c>
      <c r="C26" s="169">
        <v>0.3559675</v>
      </c>
      <c r="D26" s="169">
        <v>-0.4429445</v>
      </c>
      <c r="E26" s="169">
        <v>0.1463058</v>
      </c>
      <c r="F26" s="169">
        <v>2.08145</v>
      </c>
      <c r="G26" s="169">
        <v>0.5092033</v>
      </c>
    </row>
    <row r="27" spans="1:7" ht="12.75">
      <c r="A27" s="168" t="s">
        <v>99</v>
      </c>
      <c r="B27" s="169">
        <v>-0.00223125</v>
      </c>
      <c r="C27" s="169">
        <v>0.01618468</v>
      </c>
      <c r="D27" s="169">
        <v>-0.2306019</v>
      </c>
      <c r="E27" s="169">
        <v>-0.1245083</v>
      </c>
      <c r="F27" s="169">
        <v>0.5164175</v>
      </c>
      <c r="G27" s="169">
        <v>-0.1576734</v>
      </c>
    </row>
    <row r="28" spans="1:7" ht="12.75">
      <c r="A28" s="168" t="s">
        <v>101</v>
      </c>
      <c r="B28" s="169">
        <v>-0.04604598</v>
      </c>
      <c r="C28" s="169">
        <v>0.08876883</v>
      </c>
      <c r="D28" s="169">
        <v>0.09621968</v>
      </c>
      <c r="E28" s="169">
        <v>0.05266673</v>
      </c>
      <c r="F28" s="169">
        <v>0.1645094</v>
      </c>
      <c r="G28" s="169">
        <v>-0.07254653</v>
      </c>
    </row>
    <row r="29" spans="1:7" ht="12.75">
      <c r="A29" s="168" t="s">
        <v>103</v>
      </c>
      <c r="B29" s="169">
        <v>0.1297061</v>
      </c>
      <c r="C29" s="169">
        <v>0.0307138</v>
      </c>
      <c r="D29" s="169">
        <v>0.009932337</v>
      </c>
      <c r="E29" s="169">
        <v>0.04276627</v>
      </c>
      <c r="F29" s="169">
        <v>0.2721521</v>
      </c>
      <c r="G29" s="169">
        <v>0.1192736</v>
      </c>
    </row>
    <row r="30" spans="1:7" ht="12.75">
      <c r="A30" s="168" t="s">
        <v>105</v>
      </c>
      <c r="B30" s="169">
        <v>0.1450386</v>
      </c>
      <c r="C30" s="169">
        <v>0.05236287</v>
      </c>
      <c r="D30" s="169">
        <v>0.01644386</v>
      </c>
      <c r="E30" s="169">
        <v>0.07831828</v>
      </c>
      <c r="F30" s="169">
        <v>0.2280121</v>
      </c>
      <c r="G30" s="169">
        <v>0.08681128</v>
      </c>
    </row>
    <row r="31" spans="1:7" ht="12.75">
      <c r="A31" s="168" t="s">
        <v>107</v>
      </c>
      <c r="B31" s="169">
        <v>-0.03015715</v>
      </c>
      <c r="C31" s="169">
        <v>-0.03549029</v>
      </c>
      <c r="D31" s="169">
        <v>-0.05018908</v>
      </c>
      <c r="E31" s="169">
        <v>-0.0211343</v>
      </c>
      <c r="F31" s="169">
        <v>0.0136881</v>
      </c>
      <c r="G31" s="169">
        <v>0.01774295</v>
      </c>
    </row>
    <row r="32" spans="1:7" ht="12.75">
      <c r="A32" s="168" t="s">
        <v>109</v>
      </c>
      <c r="B32" s="169">
        <v>-0.08869503</v>
      </c>
      <c r="C32" s="169">
        <v>0.02100996</v>
      </c>
      <c r="D32" s="169">
        <v>-0.01583161</v>
      </c>
      <c r="E32" s="169">
        <v>-0.01179665</v>
      </c>
      <c r="F32" s="169">
        <v>0.0288594</v>
      </c>
      <c r="G32" s="169">
        <v>0.01052984</v>
      </c>
    </row>
    <row r="33" spans="1:7" ht="12.75">
      <c r="A33" s="168" t="s">
        <v>111</v>
      </c>
      <c r="B33" s="169">
        <v>0.1381742</v>
      </c>
      <c r="C33" s="169">
        <v>0.142889</v>
      </c>
      <c r="D33" s="169">
        <v>0.1577709</v>
      </c>
      <c r="E33" s="169">
        <v>0.1245523</v>
      </c>
      <c r="F33" s="169">
        <v>0.1109928</v>
      </c>
      <c r="G33" s="169">
        <v>0.01559541</v>
      </c>
    </row>
    <row r="34" spans="1:7" ht="12.75">
      <c r="A34" s="168" t="s">
        <v>113</v>
      </c>
      <c r="B34" s="169">
        <v>-0.003198002</v>
      </c>
      <c r="C34" s="169">
        <v>0.003975227</v>
      </c>
      <c r="D34" s="169">
        <v>-2.781248E-05</v>
      </c>
      <c r="E34" s="169">
        <v>0.0007372101</v>
      </c>
      <c r="F34" s="169">
        <v>-0.03180657</v>
      </c>
      <c r="G34" s="169">
        <v>-0.003630158</v>
      </c>
    </row>
    <row r="35" spans="1:7" ht="12.75">
      <c r="A35" s="168" t="s">
        <v>115</v>
      </c>
      <c r="B35" s="169">
        <v>-6.937238E-05</v>
      </c>
      <c r="C35" s="169">
        <v>-0.0005601838</v>
      </c>
      <c r="D35" s="169">
        <v>0.0003789994</v>
      </c>
      <c r="E35" s="169">
        <v>0.0001261437</v>
      </c>
      <c r="F35" s="169">
        <v>0.003585018</v>
      </c>
      <c r="G35" s="169">
        <v>-0.0003475291</v>
      </c>
    </row>
    <row r="36" spans="1:6" ht="12.75">
      <c r="A36" s="168" t="s">
        <v>144</v>
      </c>
      <c r="B36" s="169">
        <v>22.69287</v>
      </c>
      <c r="C36" s="169">
        <v>22.70813</v>
      </c>
      <c r="D36" s="169">
        <v>22.72949</v>
      </c>
      <c r="E36" s="169">
        <v>22.7356</v>
      </c>
      <c r="F36" s="169">
        <v>22.75086</v>
      </c>
    </row>
    <row r="37" spans="1:6" ht="12.75">
      <c r="A37" s="168" t="s">
        <v>145</v>
      </c>
      <c r="B37" s="169">
        <v>0.01068115</v>
      </c>
      <c r="C37" s="169">
        <v>-0.08087158</v>
      </c>
      <c r="D37" s="169">
        <v>-0.1235962</v>
      </c>
      <c r="E37" s="169">
        <v>-0.1653036</v>
      </c>
      <c r="F37" s="169">
        <v>-0.1887004</v>
      </c>
    </row>
    <row r="38" spans="1:7" ht="12.75">
      <c r="A38" s="168" t="s">
        <v>146</v>
      </c>
      <c r="B38" s="169">
        <v>0.0006288443</v>
      </c>
      <c r="C38" s="169">
        <v>-3.446686E-05</v>
      </c>
      <c r="D38" s="169">
        <v>0.0001796819</v>
      </c>
      <c r="E38" s="169">
        <v>-1.256585E-05</v>
      </c>
      <c r="F38" s="169">
        <v>0.0002847778</v>
      </c>
      <c r="G38" s="169">
        <v>7.432315E-05</v>
      </c>
    </row>
    <row r="39" spans="1:7" ht="12.75">
      <c r="A39" s="168" t="s">
        <v>147</v>
      </c>
      <c r="B39" s="169">
        <v>0.00149926</v>
      </c>
      <c r="C39" s="169">
        <v>0.001471078</v>
      </c>
      <c r="D39" s="169">
        <v>0.001610666</v>
      </c>
      <c r="E39" s="169">
        <v>0.00141679</v>
      </c>
      <c r="F39" s="169">
        <v>0.00151113</v>
      </c>
      <c r="G39" s="169">
        <v>0.0007513188</v>
      </c>
    </row>
    <row r="40" spans="2:5" ht="12.75">
      <c r="B40" s="168" t="s">
        <v>148</v>
      </c>
      <c r="C40" s="168">
        <v>0.00376</v>
      </c>
      <c r="D40" s="168" t="s">
        <v>149</v>
      </c>
      <c r="E40" s="168">
        <v>3.116616</v>
      </c>
    </row>
    <row r="42" ht="12.75">
      <c r="A42" s="168" t="s">
        <v>150</v>
      </c>
    </row>
    <row r="50" spans="1:7" ht="12.75">
      <c r="A50" s="168" t="s">
        <v>151</v>
      </c>
      <c r="B50" s="168">
        <f>-0.017/(B7*B7+B22*B22)*(B21*B22+B6*B7)</f>
        <v>0.0006288442929047939</v>
      </c>
      <c r="C50" s="168">
        <f>-0.017/(C7*C7+C22*C22)*(C21*C22+C6*C7)</f>
        <v>-3.446686373724232E-05</v>
      </c>
      <c r="D50" s="168">
        <f>-0.017/(D7*D7+D22*D22)*(D21*D22+D6*D7)</f>
        <v>0.00017968197134344034</v>
      </c>
      <c r="E50" s="168">
        <f>-0.017/(E7*E7+E22*E22)*(E21*E22+E6*E7)</f>
        <v>-1.2565847140352981E-05</v>
      </c>
      <c r="F50" s="168">
        <f>-0.017/(F7*F7+F22*F22)*(F21*F22+F6*F7)</f>
        <v>0.0002847778476972991</v>
      </c>
      <c r="G50" s="168">
        <f>(B50*B$4+C50*C$4+D50*D$4+E50*E$4+F50*F$4)/SUM(B$4:F$4)</f>
        <v>0.0001608318834650299</v>
      </c>
    </row>
    <row r="51" spans="1:7" ht="12.75">
      <c r="A51" s="168" t="s">
        <v>152</v>
      </c>
      <c r="B51" s="168">
        <f>-0.017/(B7*B7+B22*B22)*(B21*B7-B6*B22)</f>
        <v>0.0014992604555185915</v>
      </c>
      <c r="C51" s="168">
        <f>-0.017/(C7*C7+C22*C22)*(C21*C7-C6*C22)</f>
        <v>0.0014710775734777025</v>
      </c>
      <c r="D51" s="168">
        <f>-0.017/(D7*D7+D22*D22)*(D21*D7-D6*D22)</f>
        <v>0.0016106663556051876</v>
      </c>
      <c r="E51" s="168">
        <f>-0.017/(E7*E7+E22*E22)*(E21*E7-E6*E22)</f>
        <v>0.0014167903312356973</v>
      </c>
      <c r="F51" s="168">
        <f>-0.017/(F7*F7+F22*F22)*(F21*F7-F6*F22)</f>
        <v>0.0015111295767222775</v>
      </c>
      <c r="G51" s="168">
        <f>(B51*B$4+C51*C$4+D51*D$4+E51*E$4+F51*F$4)/SUM(B$4:F$4)</f>
        <v>0.0015010302896065733</v>
      </c>
    </row>
    <row r="58" ht="12.75">
      <c r="A58" s="168" t="s">
        <v>154</v>
      </c>
    </row>
    <row r="60" spans="2:6" ht="12.75">
      <c r="B60" s="168" t="s">
        <v>83</v>
      </c>
      <c r="C60" s="168" t="s">
        <v>84</v>
      </c>
      <c r="D60" s="168" t="s">
        <v>85</v>
      </c>
      <c r="E60" s="168" t="s">
        <v>86</v>
      </c>
      <c r="F60" s="168" t="s">
        <v>87</v>
      </c>
    </row>
    <row r="61" spans="1:6" ht="12.75">
      <c r="A61" s="168" t="s">
        <v>156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159</v>
      </c>
      <c r="B62" s="168">
        <f>B7+(2/0.017)*(B8*B50-B23*B51)</f>
        <v>9999.598576383736</v>
      </c>
      <c r="C62" s="168">
        <f>C7+(2/0.017)*(C8*C50-C23*C51)</f>
        <v>9999.824199440429</v>
      </c>
      <c r="D62" s="168">
        <f>D7+(2/0.017)*(D8*D50-D23*D51)</f>
        <v>9999.979402880655</v>
      </c>
      <c r="E62" s="168">
        <f>E7+(2/0.017)*(E8*E50-E23*E51)</f>
        <v>10000.001940322532</v>
      </c>
      <c r="F62" s="168">
        <f>F7+(2/0.017)*(F8*F50-F23*F51)</f>
        <v>9998.813632414749</v>
      </c>
    </row>
    <row r="63" spans="1:6" ht="12.75">
      <c r="A63" s="168" t="s">
        <v>160</v>
      </c>
      <c r="B63" s="168">
        <f>B8+(3/0.017)*(B9*B50-B24*B51)</f>
        <v>-0.7634664876383646</v>
      </c>
      <c r="C63" s="168">
        <f>C8+(3/0.017)*(C9*C50-C24*C51)</f>
        <v>1.820249156315185</v>
      </c>
      <c r="D63" s="168">
        <f>D8+(3/0.017)*(D9*D50-D24*D51)</f>
        <v>1.8379350354399286</v>
      </c>
      <c r="E63" s="168">
        <f>E8+(3/0.017)*(E9*E50-E24*E51)</f>
        <v>3.429107857328708</v>
      </c>
      <c r="F63" s="168">
        <f>F8+(3/0.017)*(F9*F50-F24*F51)</f>
        <v>0.4254631805771214</v>
      </c>
    </row>
    <row r="64" spans="1:6" ht="12.75">
      <c r="A64" s="168" t="s">
        <v>161</v>
      </c>
      <c r="B64" s="168">
        <f>B9+(4/0.017)*(B10*B50-B25*B51)</f>
        <v>0.4797420078546758</v>
      </c>
      <c r="C64" s="168">
        <f>C9+(4/0.017)*(C10*C50-C25*C51)</f>
        <v>0.8996575220417089</v>
      </c>
      <c r="D64" s="168">
        <f>D9+(4/0.017)*(D10*D50-D25*D51)</f>
        <v>0.7101372184223183</v>
      </c>
      <c r="E64" s="168">
        <f>E9+(4/0.017)*(E10*E50-E25*E51)</f>
        <v>0.3832846910435396</v>
      </c>
      <c r="F64" s="168">
        <f>F9+(4/0.017)*(F10*F50-F25*F51)</f>
        <v>-0.4554664766496921</v>
      </c>
    </row>
    <row r="65" spans="1:6" ht="12.75">
      <c r="A65" s="168" t="s">
        <v>162</v>
      </c>
      <c r="B65" s="168">
        <f>B10+(5/0.017)*(B11*B50-B26*B51)</f>
        <v>-0.2279532484008429</v>
      </c>
      <c r="C65" s="168">
        <f>C10+(5/0.017)*(C11*C50-C26*C51)</f>
        <v>-0.09861673177391711</v>
      </c>
      <c r="D65" s="168">
        <f>D10+(5/0.017)*(D11*D50-D26*D51)</f>
        <v>-0.31606203984740866</v>
      </c>
      <c r="E65" s="168">
        <f>E10+(5/0.017)*(E11*E50-E26*E51)</f>
        <v>-0.5951029505179488</v>
      </c>
      <c r="F65" s="168">
        <f>F10+(5/0.017)*(F11*F50-F26*F51)</f>
        <v>-1.4466872393301808</v>
      </c>
    </row>
    <row r="66" spans="1:6" ht="12.75">
      <c r="A66" s="168" t="s">
        <v>163</v>
      </c>
      <c r="B66" s="168">
        <f>B11+(6/0.017)*(B12*B50-B27*B51)</f>
        <v>3.625649140900539</v>
      </c>
      <c r="C66" s="168">
        <f>C11+(6/0.017)*(C12*C50-C27*C51)</f>
        <v>4.845246592002053</v>
      </c>
      <c r="D66" s="168">
        <f>D11+(6/0.017)*(D12*D50-D27*D51)</f>
        <v>4.901003632574428</v>
      </c>
      <c r="E66" s="168">
        <f>E11+(6/0.017)*(E12*E50-E27*E51)</f>
        <v>4.291176111498654</v>
      </c>
      <c r="F66" s="168">
        <f>F11+(6/0.017)*(F12*F50-F27*F51)</f>
        <v>13.915759163575633</v>
      </c>
    </row>
    <row r="67" spans="1:6" ht="12.75">
      <c r="A67" s="168" t="s">
        <v>164</v>
      </c>
      <c r="B67" s="168">
        <f>B12+(7/0.017)*(B13*B50-B28*B51)</f>
        <v>0.1072179786902025</v>
      </c>
      <c r="C67" s="168">
        <f>C12+(7/0.017)*(C13*C50-C28*C51)</f>
        <v>0.15815549469092327</v>
      </c>
      <c r="D67" s="168">
        <f>D12+(7/0.017)*(D13*D50-D28*D51)</f>
        <v>0.15468171593466515</v>
      </c>
      <c r="E67" s="168">
        <f>E12+(7/0.017)*(E13*E50-E28*E51)</f>
        <v>0.16265451209452236</v>
      </c>
      <c r="F67" s="168">
        <f>F12+(7/0.017)*(F13*F50-F28*F51)</f>
        <v>-0.14610664029582915</v>
      </c>
    </row>
    <row r="68" spans="1:6" ht="12.75">
      <c r="A68" s="168" t="s">
        <v>165</v>
      </c>
      <c r="B68" s="168">
        <f>B13+(8/0.017)*(B14*B50-B29*B51)</f>
        <v>-0.1545761350511084</v>
      </c>
      <c r="C68" s="168">
        <f>C13+(8/0.017)*(C14*C50-C29*C51)</f>
        <v>0.2155599677614905</v>
      </c>
      <c r="D68" s="168">
        <f>D13+(8/0.017)*(D14*D50-D29*D51)</f>
        <v>0.15618696259310266</v>
      </c>
      <c r="E68" s="168">
        <f>E13+(8/0.017)*(E14*E50-E29*E51)</f>
        <v>0.22552611681061768</v>
      </c>
      <c r="F68" s="168">
        <f>F13+(8/0.017)*(F14*F50-F29*F51)</f>
        <v>-0.060260662508235904</v>
      </c>
    </row>
    <row r="69" spans="1:6" ht="12.75">
      <c r="A69" s="168" t="s">
        <v>166</v>
      </c>
      <c r="B69" s="168">
        <f>B14+(9/0.017)*(B15*B50-B30*B51)</f>
        <v>0.041852541894846135</v>
      </c>
      <c r="C69" s="168">
        <f>C14+(9/0.017)*(C15*C50-C30*C51)</f>
        <v>0.08264803539469393</v>
      </c>
      <c r="D69" s="168">
        <f>D14+(9/0.017)*(D15*D50-D30*D51)</f>
        <v>0.0395836280583733</v>
      </c>
      <c r="E69" s="168">
        <f>E14+(9/0.017)*(E15*E50-E30*E51)</f>
        <v>-0.02513082874242105</v>
      </c>
      <c r="F69" s="168">
        <f>F14+(9/0.017)*(F15*F50-F30*F51)</f>
        <v>-0.02224436971370322</v>
      </c>
    </row>
    <row r="70" spans="1:6" ht="12.75">
      <c r="A70" s="168" t="s">
        <v>167</v>
      </c>
      <c r="B70" s="168">
        <f>B15+(10/0.017)*(B16*B50-B31*B51)</f>
        <v>-0.3460303259830843</v>
      </c>
      <c r="C70" s="168">
        <f>C15+(10/0.017)*(C16*C50-C31*C51)</f>
        <v>-0.08426298398108398</v>
      </c>
      <c r="D70" s="168">
        <f>D15+(10/0.017)*(D16*D50-D31*D51)</f>
        <v>-0.02797053105669821</v>
      </c>
      <c r="E70" s="168">
        <f>E15+(10/0.017)*(E16*E50-E31*E51)</f>
        <v>-0.10726338941183723</v>
      </c>
      <c r="F70" s="168">
        <f>F15+(10/0.017)*(F16*F50-F31*F51)</f>
        <v>-0.344005872091039</v>
      </c>
    </row>
    <row r="71" spans="1:6" ht="12.75">
      <c r="A71" s="168" t="s">
        <v>168</v>
      </c>
      <c r="B71" s="168">
        <f>B16+(11/0.017)*(B17*B50-B32*B51)</f>
        <v>0.05360545460508529</v>
      </c>
      <c r="C71" s="168">
        <f>C16+(11/0.017)*(C17*C50-C32*C51)</f>
        <v>-0.023986564392286063</v>
      </c>
      <c r="D71" s="168">
        <f>D16+(11/0.017)*(D17*D50-D32*D51)</f>
        <v>0.00179397493716053</v>
      </c>
      <c r="E71" s="168">
        <f>E16+(11/0.017)*(E17*E50-E32*E51)</f>
        <v>-0.006881459622235506</v>
      </c>
      <c r="F71" s="168">
        <f>F16+(11/0.017)*(F17*F50-F32*F51)</f>
        <v>0.001338046658343901</v>
      </c>
    </row>
    <row r="72" spans="1:6" ht="12.75">
      <c r="A72" s="168" t="s">
        <v>169</v>
      </c>
      <c r="B72" s="168">
        <f>B17+(12/0.017)*(B18*B50-B33*B51)</f>
        <v>-0.0341994354376942</v>
      </c>
      <c r="C72" s="168">
        <f>C17+(12/0.017)*(C18*C50-C33*C51)</f>
        <v>-0.052788147216430756</v>
      </c>
      <c r="D72" s="168">
        <f>D17+(12/0.017)*(D18*D50-D33*D51)</f>
        <v>-0.07604353779311424</v>
      </c>
      <c r="E72" s="168">
        <f>E17+(12/0.017)*(E18*E50-E33*E51)</f>
        <v>-0.035627963932713</v>
      </c>
      <c r="F72" s="168">
        <f>F17+(12/0.017)*(F18*F50-F33*F51)</f>
        <v>-0.04666774855961642</v>
      </c>
    </row>
    <row r="73" spans="1:6" ht="12.75">
      <c r="A73" s="168" t="s">
        <v>170</v>
      </c>
      <c r="B73" s="168">
        <f>B18+(13/0.017)*(B19*B50-B34*B51)</f>
        <v>-0.005142746291093875</v>
      </c>
      <c r="C73" s="168">
        <f>C18+(13/0.017)*(C19*C50-C34*C51)</f>
        <v>-0.01132289485867491</v>
      </c>
      <c r="D73" s="168">
        <f>D18+(13/0.017)*(D19*D50-D34*D51)</f>
        <v>0.0033193655157365623</v>
      </c>
      <c r="E73" s="168">
        <f>E18+(13/0.017)*(E19*E50-E34*E51)</f>
        <v>0.0036970887304339744</v>
      </c>
      <c r="F73" s="168">
        <f>F18+(13/0.017)*(F19*F50-F34*F51)</f>
        <v>-0.0077587413555853385</v>
      </c>
    </row>
    <row r="74" spans="1:6" ht="12.75">
      <c r="A74" s="168" t="s">
        <v>171</v>
      </c>
      <c r="B74" s="168">
        <f>B19+(14/0.017)*(B20*B50-B35*B51)</f>
        <v>-0.1975306058927858</v>
      </c>
      <c r="C74" s="168">
        <f>C19+(14/0.017)*(C20*C50-C35*C51)</f>
        <v>-0.18638913172886415</v>
      </c>
      <c r="D74" s="168">
        <f>D19+(14/0.017)*(D20*D50-D35*D51)</f>
        <v>-0.190054004538642</v>
      </c>
      <c r="E74" s="168">
        <f>E19+(14/0.017)*(E20*E50-E35*E51)</f>
        <v>-0.17761128941704435</v>
      </c>
      <c r="F74" s="168">
        <f>F19+(14/0.017)*(F20*F50-F35*F51)</f>
        <v>-0.14626121157001623</v>
      </c>
    </row>
    <row r="75" spans="1:6" ht="12.75">
      <c r="A75" s="168" t="s">
        <v>172</v>
      </c>
      <c r="B75" s="169">
        <f>B20</f>
        <v>0.001924687</v>
      </c>
      <c r="C75" s="169">
        <f>C20</f>
        <v>-0.001691743</v>
      </c>
      <c r="D75" s="169">
        <f>D20</f>
        <v>0.0002386379</v>
      </c>
      <c r="E75" s="169">
        <f>E20</f>
        <v>-0.0005596141</v>
      </c>
      <c r="F75" s="169">
        <f>F20</f>
        <v>0.00414202</v>
      </c>
    </row>
    <row r="78" ht="12.75">
      <c r="A78" s="168" t="s">
        <v>154</v>
      </c>
    </row>
    <row r="80" spans="2:6" ht="12.75">
      <c r="B80" s="168" t="s">
        <v>83</v>
      </c>
      <c r="C80" s="168" t="s">
        <v>84</v>
      </c>
      <c r="D80" s="168" t="s">
        <v>85</v>
      </c>
      <c r="E80" s="168" t="s">
        <v>86</v>
      </c>
      <c r="F80" s="168" t="s">
        <v>87</v>
      </c>
    </row>
    <row r="81" spans="1:6" ht="12.75">
      <c r="A81" s="168" t="s">
        <v>173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174</v>
      </c>
      <c r="B82" s="168">
        <f>B22+(2/0.017)*(B8*B51+B23*B50)</f>
        <v>68.94421848310132</v>
      </c>
      <c r="C82" s="168">
        <f>C22+(2/0.017)*(C8*C51+C23*C50)</f>
        <v>18.777614282884098</v>
      </c>
      <c r="D82" s="168">
        <f>D22+(2/0.017)*(D8*D51+D23*D50)</f>
        <v>-28.880379648621105</v>
      </c>
      <c r="E82" s="168">
        <f>E22+(2/0.017)*(E8*E51+E23*E50)</f>
        <v>-13.07375406194976</v>
      </c>
      <c r="F82" s="168">
        <f>F22+(2/0.017)*(F8*F51+F23*F50)</f>
        <v>-32.187786526487066</v>
      </c>
    </row>
    <row r="83" spans="1:6" ht="12.75">
      <c r="A83" s="168" t="s">
        <v>175</v>
      </c>
      <c r="B83" s="168">
        <f>B23+(3/0.017)*(B9*B51+B24*B50)</f>
        <v>2.281404781881522</v>
      </c>
      <c r="C83" s="168">
        <f>C23+(3/0.017)*(C9*C51+C24*C50)</f>
        <v>0.9717621843961008</v>
      </c>
      <c r="D83" s="168">
        <f>D23+(3/0.017)*(D9*D51+D24*D50)</f>
        <v>0.35234886800134246</v>
      </c>
      <c r="E83" s="168">
        <f>E23+(3/0.017)*(E9*E51+E24*E50)</f>
        <v>-0.1326597965521269</v>
      </c>
      <c r="F83" s="168">
        <f>F23+(3/0.017)*(F9*F51+F24*F50)</f>
        <v>6.303131696952526</v>
      </c>
    </row>
    <row r="84" spans="1:6" ht="12.75">
      <c r="A84" s="168" t="s">
        <v>176</v>
      </c>
      <c r="B84" s="168">
        <f>B24+(4/0.017)*(B10*B51+B25*B50)</f>
        <v>1.2623943357936587</v>
      </c>
      <c r="C84" s="168">
        <f>C24+(4/0.017)*(C10*C51+C25*C50)</f>
        <v>1.0549263809693132</v>
      </c>
      <c r="D84" s="168">
        <f>D24+(4/0.017)*(D10*D51+D25*D50)</f>
        <v>0.7978635718489293</v>
      </c>
      <c r="E84" s="168">
        <f>E24+(4/0.017)*(E10*E51+E25*E50)</f>
        <v>1.023951068563808</v>
      </c>
      <c r="F84" s="168">
        <f>F24+(4/0.017)*(F10*F51+F25*F50)</f>
        <v>1.3547097139846598</v>
      </c>
    </row>
    <row r="85" spans="1:6" ht="12.75">
      <c r="A85" s="168" t="s">
        <v>177</v>
      </c>
      <c r="B85" s="168">
        <f>B25+(5/0.017)*(B11*B51+B26*B50)</f>
        <v>-0.06226968878688699</v>
      </c>
      <c r="C85" s="168">
        <f>C25+(5/0.017)*(C11*C51+C26*C50)</f>
        <v>-0.3841402548948225</v>
      </c>
      <c r="D85" s="168">
        <f>D25+(5/0.017)*(D11*D51+D26*D50)</f>
        <v>-0.07690412057253626</v>
      </c>
      <c r="E85" s="168">
        <f>E25+(5/0.017)*(E11*E51+E26*E50)</f>
        <v>-0.4069465438424762</v>
      </c>
      <c r="F85" s="168">
        <f>F25+(5/0.017)*(F11*F51+F26*F50)</f>
        <v>-0.12532363279649772</v>
      </c>
    </row>
    <row r="86" spans="1:6" ht="12.75">
      <c r="A86" s="168" t="s">
        <v>178</v>
      </c>
      <c r="B86" s="168">
        <f>B26+(6/0.017)*(B12*B51+B27*B50)</f>
        <v>1.556609672189207</v>
      </c>
      <c r="C86" s="168">
        <f>C26+(6/0.017)*(C12*C51+C27*C50)</f>
        <v>0.46756304576973573</v>
      </c>
      <c r="D86" s="168">
        <f>D26+(6/0.017)*(D12*D51+D27*D50)</f>
        <v>-0.34003052598937755</v>
      </c>
      <c r="E86" s="168">
        <f>E26+(6/0.017)*(E12*E51+E27*E50)</f>
        <v>0.24421394263284923</v>
      </c>
      <c r="F86" s="168">
        <f>F26+(6/0.017)*(F12*F51+F27*F50)</f>
        <v>2.1034548183710027</v>
      </c>
    </row>
    <row r="87" spans="1:6" ht="12.75">
      <c r="A87" s="168" t="s">
        <v>179</v>
      </c>
      <c r="B87" s="168">
        <f>B27+(7/0.017)*(B13*B51+B28*B50)</f>
        <v>-0.10302362854671013</v>
      </c>
      <c r="C87" s="168">
        <f>C27+(7/0.017)*(C13*C51+C28*C50)</f>
        <v>0.1595691078664539</v>
      </c>
      <c r="D87" s="168">
        <f>D27+(7/0.017)*(D13*D51+D28*D50)</f>
        <v>-0.11829859448101758</v>
      </c>
      <c r="E87" s="168">
        <f>E27+(7/0.017)*(E13*E51+E28*E50)</f>
        <v>0.02353489733394558</v>
      </c>
      <c r="F87" s="168">
        <f>F27+(7/0.017)*(F13*F51+F28*F50)</f>
        <v>0.6010729211596246</v>
      </c>
    </row>
    <row r="88" spans="1:6" ht="12.75">
      <c r="A88" s="168" t="s">
        <v>180</v>
      </c>
      <c r="B88" s="168">
        <f>B28+(8/0.017)*(B14*B51+B29*B50)</f>
        <v>0.18519342623657203</v>
      </c>
      <c r="C88" s="168">
        <f>C28+(8/0.017)*(C14*C51+C29*C50)</f>
        <v>0.17226392954015973</v>
      </c>
      <c r="D88" s="168">
        <f>D28+(8/0.017)*(D14*D51+D29*D50)</f>
        <v>0.1429352476730099</v>
      </c>
      <c r="E88" s="168">
        <f>E28+(8/0.017)*(E14*E51+E29*E50)</f>
        <v>0.07427003289717495</v>
      </c>
      <c r="F88" s="168">
        <f>F28+(8/0.017)*(F14*F51+F29*F50)</f>
        <v>0.3507411868137398</v>
      </c>
    </row>
    <row r="89" spans="1:6" ht="12.75">
      <c r="A89" s="168" t="s">
        <v>181</v>
      </c>
      <c r="B89" s="168">
        <f>B29+(9/0.017)*(B15*B51+B30*B50)</f>
        <v>-0.09946092161007941</v>
      </c>
      <c r="C89" s="168">
        <f>C29+(9/0.017)*(C15*C51+C30*C50)</f>
        <v>-0.05981360565318647</v>
      </c>
      <c r="D89" s="168">
        <f>D29+(9/0.017)*(D15*D51+D30*D50)</f>
        <v>-0.05053248267754082</v>
      </c>
      <c r="E89" s="168">
        <f>E29+(9/0.017)*(E15*E51+E30*E50)</f>
        <v>-0.05151465176547026</v>
      </c>
      <c r="F89" s="168">
        <f>F29+(9/0.017)*(F15*F51+F30*F50)</f>
        <v>0.038931095666064924</v>
      </c>
    </row>
    <row r="90" spans="1:6" ht="12.75">
      <c r="A90" s="168" t="s">
        <v>182</v>
      </c>
      <c r="B90" s="168">
        <f>B30+(10/0.017)*(B16*B51+B31*B50)</f>
        <v>0.07888331427181083</v>
      </c>
      <c r="C90" s="168">
        <f>C30+(10/0.017)*(C16*C51+C31*C50)</f>
        <v>0.05147090272798259</v>
      </c>
      <c r="D90" s="168">
        <f>D30+(10/0.017)*(D16*D51+D31*D50)</f>
        <v>-0.01376655626123404</v>
      </c>
      <c r="E90" s="168">
        <f>E30+(10/0.017)*(E16*E51+E31*E50)</f>
        <v>0.06432936321415346</v>
      </c>
      <c r="F90" s="168">
        <f>F30+(10/0.017)*(F16*F51+F31*F50)</f>
        <v>0.24438746639117195</v>
      </c>
    </row>
    <row r="91" spans="1:6" ht="12.75">
      <c r="A91" s="168" t="s">
        <v>183</v>
      </c>
      <c r="B91" s="168">
        <f>B31+(11/0.017)*(B17*B51+B32*B50)</f>
        <v>0.005099889255653023</v>
      </c>
      <c r="C91" s="168">
        <f>C31+(11/0.017)*(C17*C51+C32*C50)</f>
        <v>0.054756823075183876</v>
      </c>
      <c r="D91" s="168">
        <f>D31+(11/0.017)*(D17*D51+D32*D50)</f>
        <v>0.05178544540013766</v>
      </c>
      <c r="E91" s="168">
        <f>E31+(11/0.017)*(E17*E51+E32*E50)</f>
        <v>0.06051536512080053</v>
      </c>
      <c r="F91" s="168">
        <f>F31+(11/0.017)*(F17*F51+F32*F50)</f>
        <v>0.09177708482567593</v>
      </c>
    </row>
    <row r="92" spans="1:6" ht="12.75">
      <c r="A92" s="168" t="s">
        <v>184</v>
      </c>
      <c r="B92" s="168">
        <f>B32+(12/0.017)*(B18*B51+B33*B50)</f>
        <v>0.06439383607929446</v>
      </c>
      <c r="C92" s="168">
        <f>C32+(12/0.017)*(C18*C51+C33*C50)</f>
        <v>0.0052981741862826205</v>
      </c>
      <c r="D92" s="168">
        <f>D32+(12/0.017)*(D18*D51+D33*D50)</f>
        <v>0.03753136527126673</v>
      </c>
      <c r="E92" s="168">
        <f>E32+(12/0.017)*(E18*E51+E33*E50)</f>
        <v>-0.01011072352802948</v>
      </c>
      <c r="F92" s="168">
        <f>F32+(12/0.017)*(F18*F51+F33*F50)</f>
        <v>0.036854180991333106</v>
      </c>
    </row>
    <row r="93" spans="1:6" ht="12.75">
      <c r="A93" s="168" t="s">
        <v>185</v>
      </c>
      <c r="B93" s="168">
        <f>B33+(13/0.017)*(B19*B51+B34*B50)</f>
        <v>-0.0910721298857681</v>
      </c>
      <c r="C93" s="168">
        <f>C33+(13/0.017)*(C19*C51+C34*C50)</f>
        <v>-0.06771013636463205</v>
      </c>
      <c r="D93" s="168">
        <f>D33+(13/0.017)*(D19*D51+D34*D50)</f>
        <v>-0.07574408949603331</v>
      </c>
      <c r="E93" s="168">
        <f>E33+(13/0.017)*(E19*E51+E34*E50)</f>
        <v>-0.06773062511601816</v>
      </c>
      <c r="F93" s="168">
        <f>F33+(13/0.017)*(F19*F51+F34*F50)</f>
        <v>-0.060915827319279164</v>
      </c>
    </row>
    <row r="94" spans="1:6" ht="12.75">
      <c r="A94" s="168" t="s">
        <v>186</v>
      </c>
      <c r="B94" s="168">
        <f>B34+(14/0.017)*(B20*B51+B35*B50)</f>
        <v>-0.0008575456727391273</v>
      </c>
      <c r="C94" s="168">
        <f>C34+(14/0.017)*(C20*C51+C35*C50)</f>
        <v>0.0019416220752001942</v>
      </c>
      <c r="D94" s="168">
        <f>D34+(14/0.017)*(D20*D51+D35*D50)</f>
        <v>0.0003448060814383287</v>
      </c>
      <c r="E94" s="168">
        <f>E34+(14/0.017)*(E20*E51+E35*E50)</f>
        <v>8.296461295463587E-05</v>
      </c>
      <c r="F94" s="168">
        <f>F34+(14/0.017)*(F20*F51+F35*F50)</f>
        <v>-0.025811224296988355</v>
      </c>
    </row>
    <row r="95" spans="1:6" ht="12.75">
      <c r="A95" s="168" t="s">
        <v>187</v>
      </c>
      <c r="B95" s="169">
        <f>B35</f>
        <v>-6.937238E-05</v>
      </c>
      <c r="C95" s="169">
        <f>C35</f>
        <v>-0.0005601838</v>
      </c>
      <c r="D95" s="169">
        <f>D35</f>
        <v>0.0003789994</v>
      </c>
      <c r="E95" s="169">
        <f>E35</f>
        <v>0.0001261437</v>
      </c>
      <c r="F95" s="169">
        <f>F35</f>
        <v>0.003585018</v>
      </c>
    </row>
    <row r="98" ht="12.75">
      <c r="A98" s="168" t="s">
        <v>155</v>
      </c>
    </row>
    <row r="100" spans="2:11" ht="12.75">
      <c r="B100" s="168" t="s">
        <v>83</v>
      </c>
      <c r="C100" s="168" t="s">
        <v>84</v>
      </c>
      <c r="D100" s="168" t="s">
        <v>85</v>
      </c>
      <c r="E100" s="168" t="s">
        <v>86</v>
      </c>
      <c r="F100" s="168" t="s">
        <v>87</v>
      </c>
      <c r="G100" s="168" t="s">
        <v>157</v>
      </c>
      <c r="H100" s="168" t="s">
        <v>158</v>
      </c>
      <c r="I100" s="168" t="s">
        <v>153</v>
      </c>
      <c r="K100" s="168" t="s">
        <v>188</v>
      </c>
    </row>
    <row r="101" spans="1:9" ht="12.75">
      <c r="A101" s="168" t="s">
        <v>156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159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160</v>
      </c>
      <c r="B103" s="168">
        <f>B63*10000/B62</f>
        <v>-0.7634971362165073</v>
      </c>
      <c r="C103" s="168">
        <f>C63*10000/C62</f>
        <v>1.8202811569597819</v>
      </c>
      <c r="D103" s="168">
        <f>D63*10000/D62</f>
        <v>1.837938821064453</v>
      </c>
      <c r="E103" s="168">
        <f>E63*10000/E62</f>
        <v>3.4291071919713128</v>
      </c>
      <c r="F103" s="168">
        <f>F63*10000/F62</f>
        <v>0.42551366213870573</v>
      </c>
      <c r="G103" s="168">
        <f>AVERAGE(C103:E103)</f>
        <v>2.362442389998516</v>
      </c>
      <c r="H103" s="168">
        <f>STDEV(C103:E103)</f>
        <v>0.9238010056831285</v>
      </c>
      <c r="I103" s="168">
        <f>(B103*B4+C103*C4+D103*D4+E103*E4+F103*F4)/SUM(B4:F4)</f>
        <v>1.6519817524347775</v>
      </c>
      <c r="K103" s="168">
        <f>(LN(H103)+LN(H123))/2-LN(K114*K115^3)</f>
        <v>-4.2138532797716906</v>
      </c>
    </row>
    <row r="104" spans="1:11" ht="12.75">
      <c r="A104" s="168" t="s">
        <v>161</v>
      </c>
      <c r="B104" s="168">
        <f>B64*10000/B62</f>
        <v>0.47976126660493423</v>
      </c>
      <c r="C104" s="168">
        <f>C64*10000/C62</f>
        <v>0.8996733383493403</v>
      </c>
      <c r="D104" s="168">
        <f>D64*10000/D62</f>
        <v>0.7101386811034348</v>
      </c>
      <c r="E104" s="168">
        <f>E64*10000/E62</f>
        <v>0.3832846166739618</v>
      </c>
      <c r="F104" s="168">
        <f>F64*10000/F62</f>
        <v>-0.45552051812740435</v>
      </c>
      <c r="G104" s="168">
        <f>AVERAGE(C104:E104)</f>
        <v>0.664365545375579</v>
      </c>
      <c r="H104" s="168">
        <f>STDEV(C104:E104)</f>
        <v>0.2612196641414141</v>
      </c>
      <c r="I104" s="168">
        <f>(B104*B4+C104*C4+D104*D4+E104*E4+F104*F4)/SUM(B4:F4)</f>
        <v>0.4879604796708717</v>
      </c>
      <c r="K104" s="168">
        <f>(LN(H104)+LN(H124))/2-LN(K114*K115^4)</f>
        <v>-4.940291976145497</v>
      </c>
    </row>
    <row r="105" spans="1:11" ht="12.75">
      <c r="A105" s="168" t="s">
        <v>162</v>
      </c>
      <c r="B105" s="168">
        <f>B65*10000/B62</f>
        <v>-0.22796239934991483</v>
      </c>
      <c r="C105" s="168">
        <f>C65*10000/C62</f>
        <v>-0.09861846549205887</v>
      </c>
      <c r="D105" s="168">
        <f>D65*10000/D62</f>
        <v>-0.31606269084550503</v>
      </c>
      <c r="E105" s="168">
        <f>E65*10000/E62</f>
        <v>-0.5951028350488048</v>
      </c>
      <c r="F105" s="168">
        <f>F65*10000/F62</f>
        <v>-1.4468588899789312</v>
      </c>
      <c r="G105" s="168">
        <f>AVERAGE(C105:E105)</f>
        <v>-0.3365946637954562</v>
      </c>
      <c r="H105" s="168">
        <f>STDEV(C105:E105)</f>
        <v>0.24887819056408503</v>
      </c>
      <c r="I105" s="168">
        <f>(B105*B4+C105*C4+D105*D4+E105*E4+F105*F4)/SUM(B4:F4)</f>
        <v>-0.46935606692134396</v>
      </c>
      <c r="K105" s="168">
        <f>(LN(H105)+LN(H125))/2-LN(K114*K115^5)</f>
        <v>-4.236858441828338</v>
      </c>
    </row>
    <row r="106" spans="1:11" ht="12.75">
      <c r="A106" s="168" t="s">
        <v>163</v>
      </c>
      <c r="B106" s="168">
        <f>B66*10000/B62</f>
        <v>3.625794688862122</v>
      </c>
      <c r="C106" s="168">
        <f>C66*10000/C62</f>
        <v>4.845331773205756</v>
      </c>
      <c r="D106" s="168">
        <f>D66*10000/D62</f>
        <v>4.901013727250893</v>
      </c>
      <c r="E106" s="168">
        <f>E66*10000/E62</f>
        <v>4.291175278872245</v>
      </c>
      <c r="F106" s="168">
        <f>F66*10000/F62</f>
        <v>13.91741028001832</v>
      </c>
      <c r="G106" s="168">
        <f>AVERAGE(C106:E106)</f>
        <v>4.679173593109631</v>
      </c>
      <c r="H106" s="168">
        <f>STDEV(C106:E106)</f>
        <v>0.33716782006867724</v>
      </c>
      <c r="I106" s="168">
        <f>(B106*B4+C106*C4+D106*D4+E106*E4+F106*F4)/SUM(B4:F4)</f>
        <v>5.762119775118306</v>
      </c>
      <c r="K106" s="168">
        <f>(LN(H106)+LN(H126))/2-LN(K114*K115^6)</f>
        <v>-3.0855052740739026</v>
      </c>
    </row>
    <row r="107" spans="1:11" ht="12.75">
      <c r="A107" s="168" t="s">
        <v>164</v>
      </c>
      <c r="B107" s="168">
        <f>B67*10000/B62</f>
        <v>0.1072222828458549</v>
      </c>
      <c r="C107" s="168">
        <f>C67*10000/C62</f>
        <v>0.15815827512225</v>
      </c>
      <c r="D107" s="168">
        <f>D67*10000/D62</f>
        <v>0.15468203453509774</v>
      </c>
      <c r="E107" s="168">
        <f>E67*10000/E62</f>
        <v>0.162654480534307</v>
      </c>
      <c r="F107" s="168">
        <f>F67*10000/F62</f>
        <v>-0.1461239759706811</v>
      </c>
      <c r="G107" s="168">
        <f>AVERAGE(C107:E107)</f>
        <v>0.15849826339721826</v>
      </c>
      <c r="H107" s="168">
        <f>STDEV(C107:E107)</f>
        <v>0.003997082413825852</v>
      </c>
      <c r="I107" s="168">
        <f>(B107*B4+C107*C4+D107*D4+E107*E4+F107*F4)/SUM(B4:F4)</f>
        <v>0.11036479740325385</v>
      </c>
      <c r="K107" s="168">
        <f>(LN(H107)+LN(H127))/2-LN(K114*K115^7)</f>
        <v>-5.261231273385652</v>
      </c>
    </row>
    <row r="108" spans="1:9" ht="12.75">
      <c r="A108" s="168" t="s">
        <v>165</v>
      </c>
      <c r="B108" s="168">
        <f>B68*10000/B62</f>
        <v>-0.15458234035131582</v>
      </c>
      <c r="C108" s="168">
        <f>C68*10000/C62</f>
        <v>0.21556375738440764</v>
      </c>
      <c r="D108" s="168">
        <f>D68*10000/D62</f>
        <v>0.15618728429391612</v>
      </c>
      <c r="E108" s="168">
        <f>E68*10000/E62</f>
        <v>0.22552607305128555</v>
      </c>
      <c r="F108" s="168">
        <f>F68*10000/F62</f>
        <v>-0.060267812486152664</v>
      </c>
      <c r="G108" s="168">
        <f>AVERAGE(C108:E108)</f>
        <v>0.19909237157653645</v>
      </c>
      <c r="H108" s="168">
        <f>STDEV(C108:E108)</f>
        <v>0.0374892893958872</v>
      </c>
      <c r="I108" s="168">
        <f>(B108*B4+C108*C4+D108*D4+E108*E4+F108*F4)/SUM(B4:F4)</f>
        <v>0.11332829345084505</v>
      </c>
    </row>
    <row r="109" spans="1:9" ht="12.75">
      <c r="A109" s="168" t="s">
        <v>166</v>
      </c>
      <c r="B109" s="168">
        <f>B69*10000/B62</f>
        <v>0.04185422202216214</v>
      </c>
      <c r="C109" s="168">
        <f>C69*10000/C62</f>
        <v>0.08264948837732441</v>
      </c>
      <c r="D109" s="168">
        <f>D69*10000/D62</f>
        <v>0.039583709589412354</v>
      </c>
      <c r="E109" s="168">
        <f>E69*10000/E62</f>
        <v>-0.02513082386623067</v>
      </c>
      <c r="F109" s="168">
        <f>F69*10000/F62</f>
        <v>-0.02224700902674103</v>
      </c>
      <c r="G109" s="168">
        <f>AVERAGE(C109:E109)</f>
        <v>0.03236745803350203</v>
      </c>
      <c r="H109" s="168">
        <f>STDEV(C109:E109)</f>
        <v>0.05425131004610111</v>
      </c>
      <c r="I109" s="168">
        <f>(B109*B4+C109*C4+D109*D4+E109*E4+F109*F4)/SUM(B4:F4)</f>
        <v>0.02643284828010775</v>
      </c>
    </row>
    <row r="110" spans="1:11" ht="12.75">
      <c r="A110" s="168" t="s">
        <v>167</v>
      </c>
      <c r="B110" s="168">
        <f>B70*10000/B62</f>
        <v>-0.34604421701518245</v>
      </c>
      <c r="C110" s="168">
        <f>C70*10000/C62</f>
        <v>-0.08426446535510013</v>
      </c>
      <c r="D110" s="168">
        <f>D70*10000/D62</f>
        <v>-0.0279705886680535</v>
      </c>
      <c r="E110" s="168">
        <f>E70*10000/E62</f>
        <v>-0.10726336859928413</v>
      </c>
      <c r="F110" s="168">
        <f>F70*10000/F62</f>
        <v>-0.3440466886749647</v>
      </c>
      <c r="G110" s="168">
        <f>AVERAGE(C110:E110)</f>
        <v>-0.07316614087414591</v>
      </c>
      <c r="H110" s="168">
        <f>STDEV(C110:E110)</f>
        <v>0.040794801654365886</v>
      </c>
      <c r="I110" s="168">
        <f>(B110*B4+C110*C4+D110*D4+E110*E4+F110*F4)/SUM(B4:F4)</f>
        <v>-0.14879776864257785</v>
      </c>
      <c r="K110" s="168">
        <f>EXP(AVERAGE(K103:K107))</f>
        <v>0.012938498281982388</v>
      </c>
    </row>
    <row r="111" spans="1:9" ht="12.75">
      <c r="A111" s="168" t="s">
        <v>168</v>
      </c>
      <c r="B111" s="168">
        <f>B71*10000/B62</f>
        <v>0.05360760654101298</v>
      </c>
      <c r="C111" s="168">
        <f>C71*10000/C62</f>
        <v>-0.02398698608484368</v>
      </c>
      <c r="D111" s="168">
        <f>D71*10000/D62</f>
        <v>0.0017939786322397288</v>
      </c>
      <c r="E111" s="168">
        <f>E71*10000/E62</f>
        <v>-0.006881458287010648</v>
      </c>
      <c r="F111" s="168">
        <f>F71*10000/F62</f>
        <v>0.001338205418697016</v>
      </c>
      <c r="G111" s="168">
        <f>AVERAGE(C111:E111)</f>
        <v>-0.009691488579871533</v>
      </c>
      <c r="H111" s="168">
        <f>STDEV(C111:E111)</f>
        <v>0.01311818349166422</v>
      </c>
      <c r="I111" s="168">
        <f>(B111*B4+C111*C4+D111*D4+E111*E4+F111*F4)/SUM(B4:F4)</f>
        <v>0.000927479992822932</v>
      </c>
    </row>
    <row r="112" spans="1:9" ht="12.75">
      <c r="A112" s="168" t="s">
        <v>169</v>
      </c>
      <c r="B112" s="168">
        <f>B72*10000/B62</f>
        <v>-0.034200808338910454</v>
      </c>
      <c r="C112" s="168">
        <f>C72*10000/C62</f>
        <v>-0.052789075251327595</v>
      </c>
      <c r="D112" s="168">
        <f>D72*10000/D62</f>
        <v>-0.07604369442121918</v>
      </c>
      <c r="E112" s="168">
        <f>E72*10000/E62</f>
        <v>-0.035627957019740225</v>
      </c>
      <c r="F112" s="168">
        <f>F72*10000/F62</f>
        <v>-0.04667328572694478</v>
      </c>
      <c r="G112" s="168">
        <f>AVERAGE(C112:E112)</f>
        <v>-0.05482024223076234</v>
      </c>
      <c r="H112" s="168">
        <f>STDEV(C112:E112)</f>
        <v>0.02028428423435457</v>
      </c>
      <c r="I112" s="168">
        <f>(B112*B4+C112*C4+D112*D4+E112*E4+F112*F4)/SUM(B4:F4)</f>
        <v>-0.0507527207419044</v>
      </c>
    </row>
    <row r="113" spans="1:9" ht="12.75">
      <c r="A113" s="168" t="s">
        <v>170</v>
      </c>
      <c r="B113" s="168">
        <f>B73*10000/B62</f>
        <v>-0.005142952741362646</v>
      </c>
      <c r="C113" s="168">
        <f>C73*10000/C62</f>
        <v>-0.01132309391929962</v>
      </c>
      <c r="D113" s="168">
        <f>D73*10000/D62</f>
        <v>0.0033193723526874124</v>
      </c>
      <c r="E113" s="168">
        <f>E73*10000/E62</f>
        <v>0.003697088013079657</v>
      </c>
      <c r="F113" s="168">
        <f>F73*10000/F62</f>
        <v>-0.007759661936724762</v>
      </c>
      <c r="G113" s="168">
        <f>AVERAGE(C113:E113)</f>
        <v>-0.0014355445178441835</v>
      </c>
      <c r="H113" s="168">
        <f>STDEV(C113:E113)</f>
        <v>0.00856495138075475</v>
      </c>
      <c r="I113" s="168">
        <f>(B113*B4+C113*C4+D113*D4+E113*E4+F113*F4)/SUM(B4:F4)</f>
        <v>-0.002815948620187944</v>
      </c>
    </row>
    <row r="114" spans="1:11" ht="12.75">
      <c r="A114" s="168" t="s">
        <v>171</v>
      </c>
      <c r="B114" s="168">
        <f>B74*10000/B62</f>
        <v>-0.19753853555611522</v>
      </c>
      <c r="C114" s="168">
        <f>C74*10000/C62</f>
        <v>-0.18639240851783587</v>
      </c>
      <c r="D114" s="168">
        <f>D74*10000/D62</f>
        <v>-0.19005439599594962</v>
      </c>
      <c r="E114" s="168">
        <f>E74*10000/E62</f>
        <v>-0.17761125495473234</v>
      </c>
      <c r="F114" s="168">
        <f>F74*10000/F62</f>
        <v>-0.14627856558487892</v>
      </c>
      <c r="G114" s="168">
        <f>AVERAGE(C114:E114)</f>
        <v>-0.18468601982283928</v>
      </c>
      <c r="H114" s="168">
        <f>STDEV(C114:E114)</f>
        <v>0.006394666647036799</v>
      </c>
      <c r="I114" s="168">
        <f>(B114*B4+C114*C4+D114*D4+E114*E4+F114*F4)/SUM(B4:F4)</f>
        <v>-0.1814075078048047</v>
      </c>
      <c r="J114" s="168" t="s">
        <v>189</v>
      </c>
      <c r="K114" s="168">
        <v>285</v>
      </c>
    </row>
    <row r="115" spans="1:11" ht="12.75">
      <c r="A115" s="168" t="s">
        <v>172</v>
      </c>
      <c r="B115" s="168">
        <f>B75*10000/B62</f>
        <v>0.0019247642645831545</v>
      </c>
      <c r="C115" s="168">
        <f>C75*10000/C62</f>
        <v>-0.0016917727414594616</v>
      </c>
      <c r="D115" s="168">
        <f>D75*10000/D62</f>
        <v>0.00023863839152634303</v>
      </c>
      <c r="E115" s="168">
        <f>E75*10000/E62</f>
        <v>-0.0005596139914168363</v>
      </c>
      <c r="F115" s="168">
        <f>F75*10000/F62</f>
        <v>0.00414251145413107</v>
      </c>
      <c r="G115" s="168">
        <f>AVERAGE(C115:E115)</f>
        <v>-0.0006709161137833183</v>
      </c>
      <c r="H115" s="168">
        <f>STDEV(C115:E115)</f>
        <v>0.0009700066532871549</v>
      </c>
      <c r="I115" s="168">
        <f>(B115*B4+C115*C4+D115*D4+E115*E4+F115*F4)/SUM(B4:F4)</f>
        <v>0.00034762607245501537</v>
      </c>
      <c r="J115" s="168" t="s">
        <v>190</v>
      </c>
      <c r="K115" s="168">
        <v>0.5536</v>
      </c>
    </row>
    <row r="118" ht="12.75">
      <c r="A118" s="168" t="s">
        <v>155</v>
      </c>
    </row>
    <row r="120" spans="2:9" ht="12.75">
      <c r="B120" s="168" t="s">
        <v>83</v>
      </c>
      <c r="C120" s="168" t="s">
        <v>84</v>
      </c>
      <c r="D120" s="168" t="s">
        <v>85</v>
      </c>
      <c r="E120" s="168" t="s">
        <v>86</v>
      </c>
      <c r="F120" s="168" t="s">
        <v>87</v>
      </c>
      <c r="G120" s="168" t="s">
        <v>157</v>
      </c>
      <c r="H120" s="168" t="s">
        <v>158</v>
      </c>
      <c r="I120" s="168" t="s">
        <v>153</v>
      </c>
    </row>
    <row r="121" spans="1:9" ht="12.75">
      <c r="A121" s="168" t="s">
        <v>173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174</v>
      </c>
      <c r="B122" s="168">
        <f>B82*10000/B62</f>
        <v>68.94698617795352</v>
      </c>
      <c r="C122" s="168">
        <f>C82*10000/C62</f>
        <v>18.777944400197416</v>
      </c>
      <c r="D122" s="168">
        <f>D82*10000/D62</f>
        <v>-28.880439134006263</v>
      </c>
      <c r="E122" s="168">
        <f>E82*10000/E62</f>
        <v>-13.073751525220294</v>
      </c>
      <c r="F122" s="168">
        <f>F82*10000/F62</f>
        <v>-32.19160563423123</v>
      </c>
      <c r="G122" s="168">
        <f>AVERAGE(C122:E122)</f>
        <v>-7.725415419676381</v>
      </c>
      <c r="H122" s="168">
        <f>STDEV(C122:E122)</f>
        <v>24.275170536923373</v>
      </c>
      <c r="I122" s="168">
        <f>(B122*B4+C122*C4+D122*D4+E122*E4+F122*F4)/SUM(B4:F4)</f>
        <v>0.0770316643444664</v>
      </c>
    </row>
    <row r="123" spans="1:9" ht="12.75">
      <c r="A123" s="168" t="s">
        <v>175</v>
      </c>
      <c r="B123" s="168">
        <f>B83*10000/B62</f>
        <v>2.2814963665337165</v>
      </c>
      <c r="C123" s="168">
        <f>C83*10000/C62</f>
        <v>0.9717792683300162</v>
      </c>
      <c r="D123" s="168">
        <f>D83*10000/D62</f>
        <v>0.3523495937400058</v>
      </c>
      <c r="E123" s="168">
        <f>E83*10000/E62</f>
        <v>-0.13265977081185265</v>
      </c>
      <c r="F123" s="168">
        <f>F83*10000/F62</f>
        <v>6.3038795687907</v>
      </c>
      <c r="G123" s="168">
        <f>AVERAGE(C123:E123)</f>
        <v>0.3971563637527231</v>
      </c>
      <c r="H123" s="168">
        <f>STDEV(C123:E123)</f>
        <v>0.5535811889636271</v>
      </c>
      <c r="I123" s="168">
        <f>(B123*B4+C123*C4+D123*D4+E123*E4+F123*F4)/SUM(B4:F4)</f>
        <v>1.4590139982292967</v>
      </c>
    </row>
    <row r="124" spans="1:9" ht="12.75">
      <c r="A124" s="168" t="s">
        <v>176</v>
      </c>
      <c r="B124" s="168">
        <f>B84*10000/B62</f>
        <v>1.2624450133179168</v>
      </c>
      <c r="C124" s="168">
        <f>C84*10000/C62</f>
        <v>1.054944926960161</v>
      </c>
      <c r="D124" s="168">
        <f>D84*10000/D62</f>
        <v>0.7978652152214352</v>
      </c>
      <c r="E124" s="168">
        <f>E84*10000/E62</f>
        <v>1.0239508698843136</v>
      </c>
      <c r="F124" s="168">
        <f>F84*10000/F62</f>
        <v>1.354870451423238</v>
      </c>
      <c r="G124" s="168">
        <f>AVERAGE(C124:E124)</f>
        <v>0.9589203373553032</v>
      </c>
      <c r="H124" s="168">
        <f>STDEV(C124:E124)</f>
        <v>0.14033610429134574</v>
      </c>
      <c r="I124" s="168">
        <f>(B124*B4+C124*C4+D124*D4+E124*E4+F124*F4)/SUM(B4:F4)</f>
        <v>1.0556946706254426</v>
      </c>
    </row>
    <row r="125" spans="1:9" ht="12.75">
      <c r="A125" s="168" t="s">
        <v>177</v>
      </c>
      <c r="B125" s="168">
        <f>B85*10000/B62</f>
        <v>-0.062272188539598615</v>
      </c>
      <c r="C125" s="168">
        <f>C85*10000/C62</f>
        <v>-0.3841470082207228</v>
      </c>
      <c r="D125" s="168">
        <f>D85*10000/D62</f>
        <v>-0.07690427897319747</v>
      </c>
      <c r="E125" s="168">
        <f>E85*10000/E62</f>
        <v>-0.4069464648817367</v>
      </c>
      <c r="F125" s="168">
        <f>F85*10000/F62</f>
        <v>-0.12533850255015866</v>
      </c>
      <c r="G125" s="168">
        <f>AVERAGE(C125:E125)</f>
        <v>-0.289332584025219</v>
      </c>
      <c r="H125" s="168">
        <f>STDEV(C125:E125)</f>
        <v>0.18432116643637378</v>
      </c>
      <c r="I125" s="168">
        <f>(B125*B4+C125*C4+D125*D4+E125*E4+F125*F4)/SUM(B4:F4)</f>
        <v>-0.23460274317807392</v>
      </c>
    </row>
    <row r="126" spans="1:9" ht="12.75">
      <c r="A126" s="168" t="s">
        <v>178</v>
      </c>
      <c r="B126" s="168">
        <f>B86*10000/B62</f>
        <v>1.556672160686015</v>
      </c>
      <c r="C126" s="168">
        <f>C86*10000/C62</f>
        <v>0.4675712656987506</v>
      </c>
      <c r="D126" s="168">
        <f>D86*10000/D62</f>
        <v>-0.34003122635575256</v>
      </c>
      <c r="E126" s="168">
        <f>E86*10000/E62</f>
        <v>0.24421389524747686</v>
      </c>
      <c r="F126" s="168">
        <f>F86*10000/F62</f>
        <v>2.1037043950413254</v>
      </c>
      <c r="G126" s="168">
        <f>AVERAGE(C126:E126)</f>
        <v>0.12391797819682497</v>
      </c>
      <c r="H126" s="168">
        <f>STDEV(C126:E126)</f>
        <v>0.41702371279994854</v>
      </c>
      <c r="I126" s="168">
        <f>(B126*B4+C126*C4+D126*D4+E126*E4+F126*F4)/SUM(B4:F4)</f>
        <v>0.5955439853250657</v>
      </c>
    </row>
    <row r="127" spans="1:9" ht="12.75">
      <c r="A127" s="168" t="s">
        <v>179</v>
      </c>
      <c r="B127" s="168">
        <f>B87*10000/B62</f>
        <v>-0.10302776432448318</v>
      </c>
      <c r="C127" s="168">
        <f>C87*10000/C62</f>
        <v>0.15957191314961625</v>
      </c>
      <c r="D127" s="168">
        <f>D87*10000/D62</f>
        <v>-0.11829883814254634</v>
      </c>
      <c r="E127" s="168">
        <f>E87*10000/E62</f>
        <v>0.023534892767417305</v>
      </c>
      <c r="F127" s="168">
        <f>F87*10000/F62</f>
        <v>0.6011442389635413</v>
      </c>
      <c r="G127" s="168">
        <f>AVERAGE(C127:E127)</f>
        <v>0.021602655924829073</v>
      </c>
      <c r="H127" s="168">
        <f>STDEV(C127:E127)</f>
        <v>0.13894545246365428</v>
      </c>
      <c r="I127" s="168">
        <f>(B127*B4+C127*C4+D127*D4+E127*E4+F127*F4)/SUM(B4:F4)</f>
        <v>0.0810736024341377</v>
      </c>
    </row>
    <row r="128" spans="1:9" ht="12.75">
      <c r="A128" s="168" t="s">
        <v>180</v>
      </c>
      <c r="B128" s="168">
        <f>B88*10000/B62</f>
        <v>0.18520086063649321</v>
      </c>
      <c r="C128" s="168">
        <f>C88*10000/C62</f>
        <v>0.172266958002921</v>
      </c>
      <c r="D128" s="168">
        <f>D88*10000/D62</f>
        <v>0.1429355420790518</v>
      </c>
      <c r="E128" s="168">
        <f>E88*10000/E62</f>
        <v>0.0742700184863959</v>
      </c>
      <c r="F128" s="168">
        <f>F88*10000/F62</f>
        <v>0.3507828025483805</v>
      </c>
      <c r="G128" s="168">
        <f>AVERAGE(C128:E128)</f>
        <v>0.1298241728561229</v>
      </c>
      <c r="H128" s="168">
        <f>STDEV(C128:E128)</f>
        <v>0.05029692874148819</v>
      </c>
      <c r="I128" s="168">
        <f>(B128*B4+C128*C4+D128*D4+E128*E4+F128*F4)/SUM(B4:F4)</f>
        <v>0.16736179326970851</v>
      </c>
    </row>
    <row r="129" spans="1:9" ht="12.75">
      <c r="A129" s="168" t="s">
        <v>181</v>
      </c>
      <c r="B129" s="168">
        <f>B89*10000/B62</f>
        <v>-0.09946491436664105</v>
      </c>
      <c r="C129" s="168">
        <f>C89*10000/C62</f>
        <v>-0.05981465719820707</v>
      </c>
      <c r="D129" s="168">
        <f>D89*10000/D62</f>
        <v>-0.05053258676011285</v>
      </c>
      <c r="E129" s="168">
        <f>E89*10000/E62</f>
        <v>-0.05151464176996824</v>
      </c>
      <c r="F129" s="168">
        <f>F89*10000/F62</f>
        <v>0.03893571487306832</v>
      </c>
      <c r="G129" s="168">
        <f>AVERAGE(C129:E129)</f>
        <v>-0.05395396190942939</v>
      </c>
      <c r="H129" s="168">
        <f>STDEV(C129:E129)</f>
        <v>0.005099207777833776</v>
      </c>
      <c r="I129" s="168">
        <f>(B129*B4+C129*C4+D129*D4+E129*E4+F129*F4)/SUM(B4:F4)</f>
        <v>-0.0481085746583574</v>
      </c>
    </row>
    <row r="130" spans="1:9" ht="12.75">
      <c r="A130" s="168" t="s">
        <v>182</v>
      </c>
      <c r="B130" s="168">
        <f>B90*10000/B62</f>
        <v>0.07888648096145702</v>
      </c>
      <c r="C130" s="168">
        <f>C90*10000/C62</f>
        <v>0.051471807605240505</v>
      </c>
      <c r="D130" s="168">
        <f>D90*10000/D62</f>
        <v>-0.013766584616432672</v>
      </c>
      <c r="E130" s="168">
        <f>E90*10000/E62</f>
        <v>0.06432935073218458</v>
      </c>
      <c r="F130" s="168">
        <f>F90*10000/F62</f>
        <v>0.24441646316809237</v>
      </c>
      <c r="G130" s="168">
        <f>AVERAGE(C130:E130)</f>
        <v>0.03401152457366414</v>
      </c>
      <c r="H130" s="168">
        <f>STDEV(C130:E130)</f>
        <v>0.04187349868533697</v>
      </c>
      <c r="I130" s="168">
        <f>(B130*B4+C130*C4+D130*D4+E130*E4+F130*F4)/SUM(B4:F4)</f>
        <v>0.0686228034861747</v>
      </c>
    </row>
    <row r="131" spans="1:9" ht="12.75">
      <c r="A131" s="168" t="s">
        <v>183</v>
      </c>
      <c r="B131" s="168">
        <f>B91*10000/B62</f>
        <v>0.005100093985470116</v>
      </c>
      <c r="C131" s="168">
        <f>C91*10000/C62</f>
        <v>0.054757785720120924</v>
      </c>
      <c r="D131" s="168">
        <f>D91*10000/D62</f>
        <v>0.05178555206345727</v>
      </c>
      <c r="E131" s="168">
        <f>E91*10000/E62</f>
        <v>0.06051535337887016</v>
      </c>
      <c r="F131" s="168">
        <f>F91*10000/F62</f>
        <v>0.09178797425341294</v>
      </c>
      <c r="G131" s="168">
        <f>AVERAGE(C131:E131)</f>
        <v>0.05568623038748278</v>
      </c>
      <c r="H131" s="168">
        <f>STDEV(C131:E131)</f>
        <v>0.004438340329099571</v>
      </c>
      <c r="I131" s="168">
        <f>(B131*B4+C131*C4+D131*D4+E131*E4+F131*F4)/SUM(B4:F4)</f>
        <v>0.05320588232484297</v>
      </c>
    </row>
    <row r="132" spans="1:9" ht="12.75">
      <c r="A132" s="168" t="s">
        <v>184</v>
      </c>
      <c r="B132" s="168">
        <f>B92*10000/B62</f>
        <v>0.06439642110371785</v>
      </c>
      <c r="C132" s="168">
        <f>C92*10000/C62</f>
        <v>0.005298267330118759</v>
      </c>
      <c r="D132" s="168">
        <f>D92*10000/D62</f>
        <v>0.03753144257522692</v>
      </c>
      <c r="E132" s="168">
        <f>E92*10000/E62</f>
        <v>-0.010110721566223392</v>
      </c>
      <c r="F132" s="168">
        <f>F92*10000/F62</f>
        <v>0.036858553770676386</v>
      </c>
      <c r="G132" s="168">
        <f>AVERAGE(C132:E132)</f>
        <v>0.010906329446374097</v>
      </c>
      <c r="H132" s="168">
        <f>STDEV(C132:E132)</f>
        <v>0.02431114397853497</v>
      </c>
      <c r="I132" s="168">
        <f>(B132*B4+C132*C4+D132*D4+E132*E4+F132*F4)/SUM(B4:F4)</f>
        <v>0.022102933705331444</v>
      </c>
    </row>
    <row r="133" spans="1:9" ht="12.75">
      <c r="A133" s="168" t="s">
        <v>185</v>
      </c>
      <c r="B133" s="168">
        <f>B93*10000/B62</f>
        <v>-0.09107578588290041</v>
      </c>
      <c r="C133" s="168">
        <f>C93*10000/C62</f>
        <v>-0.06771132673354495</v>
      </c>
      <c r="D133" s="168">
        <f>D93*10000/D62</f>
        <v>-0.07574424550735975</v>
      </c>
      <c r="E133" s="168">
        <f>E93*10000/E62</f>
        <v>-0.0677306119740949</v>
      </c>
      <c r="F133" s="168">
        <f>F93*10000/F62</f>
        <v>-0.06092305503304773</v>
      </c>
      <c r="G133" s="168">
        <f>AVERAGE(C133:E133)</f>
        <v>-0.07039539473833321</v>
      </c>
      <c r="H133" s="168">
        <f>STDEV(C133:E133)</f>
        <v>0.0046322506832113565</v>
      </c>
      <c r="I133" s="168">
        <f>(B133*B4+C133*C4+D133*D4+E133*E4+F133*F4)/SUM(B4:F4)</f>
        <v>-0.0721163937294981</v>
      </c>
    </row>
    <row r="134" spans="1:9" ht="12.75">
      <c r="A134" s="168" t="s">
        <v>186</v>
      </c>
      <c r="B134" s="168">
        <f>B94*10000/B62</f>
        <v>-0.000857580098029546</v>
      </c>
      <c r="C134" s="168">
        <f>C94*10000/C62</f>
        <v>0.0019416562096250087</v>
      </c>
      <c r="D134" s="168">
        <f>D94*10000/D62</f>
        <v>0.0003448067916409925</v>
      </c>
      <c r="E134" s="168">
        <f>E94*10000/E62</f>
        <v>8.29645968568282E-05</v>
      </c>
      <c r="F134" s="168">
        <f>F94*10000/F62</f>
        <v>-0.02581428682030035</v>
      </c>
      <c r="G134" s="168">
        <f>AVERAGE(C134:E134)</f>
        <v>0.0007898091993742765</v>
      </c>
      <c r="H134" s="168">
        <f>STDEV(C134:E134)</f>
        <v>0.0010060834880913263</v>
      </c>
      <c r="I134" s="168">
        <f>(B134*B4+C134*C4+D134*D4+E134*E4+F134*F4)/SUM(B4:F4)</f>
        <v>-0.0030050878295121864</v>
      </c>
    </row>
    <row r="135" spans="1:9" ht="12.75">
      <c r="A135" s="168" t="s">
        <v>187</v>
      </c>
      <c r="B135" s="168">
        <f>B95*10000/B62</f>
        <v>-6.937516488295662E-05</v>
      </c>
      <c r="C135" s="168">
        <f>C95*10000/C62</f>
        <v>-0.0005601936482356828</v>
      </c>
      <c r="D135" s="168">
        <f>D95*10000/D62</f>
        <v>0.0003790001806311952</v>
      </c>
      <c r="E135" s="168">
        <f>E95*10000/E62</f>
        <v>0.0001261436755240584</v>
      </c>
      <c r="F135" s="168">
        <f>F95*10000/F62</f>
        <v>0.003585443365378744</v>
      </c>
      <c r="G135" s="168">
        <f>AVERAGE(C135:E135)</f>
        <v>-1.8349930693476374E-05</v>
      </c>
      <c r="H135" s="168">
        <f>STDEV(C135:E135)</f>
        <v>0.0004859836043774703</v>
      </c>
      <c r="I135" s="168">
        <f>(B135*B4+C135*C4+D135*D4+E135*E4+F135*F4)/SUM(B4:F4)</f>
        <v>0.0004561270027879159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2003-09-26T12:55:02Z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-633369693</vt:i4>
  </property>
  <property fmtid="{D5CDD505-2E9C-101B-9397-08002B2CF9AE}" pid="3" name="_EmailSubject">
    <vt:lpwstr>WFM result of aperture 69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