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6435" windowHeight="1890" tabRatio="1000" firstSheet="3" activeTab="7"/>
  </bookViews>
  <sheets>
    <sheet name="Sommaire" sheetId="1" r:id="rId1"/>
    <sheet name="HCMQAP007_004_pos5_1" sheetId="2" r:id="rId2"/>
    <sheet name="HCMQAP007_004_pos2_1" sheetId="3" r:id="rId3"/>
    <sheet name="HCMQAP007_004_pos3_1" sheetId="4" r:id="rId4"/>
    <sheet name="HCMQAP007_004_pos4_1" sheetId="5" r:id="rId5"/>
    <sheet name="HCMQAP007_004_pos1_1" sheetId="6" r:id="rId6"/>
    <sheet name="Lmag_hcmqap" sheetId="7" r:id="rId7"/>
    <sheet name="Result_HCMQAP" sheetId="8" r:id="rId8"/>
  </sheets>
  <definedNames>
    <definedName name="_xlnm.Print_Area" localSheetId="5">'HCMQAP007_004_pos1_1'!$A$1:$N$28</definedName>
    <definedName name="_xlnm.Print_Area" localSheetId="2">'HCMQAP007_004_pos2_1'!$A$1:$N$28</definedName>
    <definedName name="_xlnm.Print_Area" localSheetId="3">'HCMQAP007_004_pos3_1'!$A$1:$N$28</definedName>
    <definedName name="_xlnm.Print_Area" localSheetId="4">'HCMQAP007_004_pos4_1'!$A$1:$N$28</definedName>
    <definedName name="_xlnm.Print_Area" localSheetId="1">'HCMQAP007_004_pos5_1'!$A$1:$N$28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<sst xmlns="http://schemas.openxmlformats.org/spreadsheetml/2006/main" count="515" uniqueCount="189">
  <si>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</si>
  <si>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</si>
  <si>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</si>
  <si>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</si>
  <si>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</si>
  <si>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</si>
  <si>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</si>
  <si>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</si>
  <si>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</si>
  <si>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</si>
  <si>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</si>
  <si>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</si>
  <si>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</si>
  <si>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</si>
  <si>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</si>
  <si>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hcmqap007_004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</si>
  <si>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</si>
  <si>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</si>
  <si>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</si>
  <si>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</si>
  <si>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</si>
  <si>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</si>
  <si>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</si>
  <si>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</si>
  <si>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</si>
  <si>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</si>
  <si>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</si>
  <si>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</si>
  <si>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</si>
  <si>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</si>
  <si>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</si>
  <si>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</si>
  <si>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</si>
  <si>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</si>
  <si>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</si>
  <si>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</si>
  <si>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</si>
  <si>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</si>
  <si>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</si>
  <si>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</si>
  <si>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</si>
  <si>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</si>
  <si>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</si>
  <si>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</si>
  <si>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</si>
  <si>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</si>
  <si>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</si>
  <si>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</si>
  <si>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</si>
  <si>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</si>
  <si>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</si>
  <si>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</si>
  <si>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</si>
  <si>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</si>
  <si>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</si>
  <si>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</si>
  <si>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</si>
  <si>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</si>
  <si>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</si>
  <si>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-2.125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</si>
  <si>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</si>
  <si>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</si>
  <si>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</si>
  <si>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</si>
  <si>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</si>
  <si>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</si>
  <si>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</si>
  <si>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</si>
  <si>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HCMQAP007_004_pos5_1</t>
  </si>
  <si>
    <t>±12.5</t>
  </si>
  <si>
    <t>THCMQAP007-004_pos5_10581718aper2.xls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</si>
  <si>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</si>
  <si>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HCMQAP007_004_pos2_1</t>
  </si>
  <si>
    <t>THCMQAP007-004_pos2_10581658aper2.xls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</si>
  <si>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</si>
  <si>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HCMQAP007_004_pos3_1</t>
  </si>
  <si>
    <t>THCMQAP007-004_pos3_10581704aper2.xls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</si>
  <si>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</si>
  <si>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HCMQAP007_004_pos4_1</t>
  </si>
  <si>
    <t>THCMQAP007-004_pos4_10581711aper2.xls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</si>
  <si>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-2.232 mT)</t>
    </r>
  </si>
  <si>
    <t>HCMQAP007_004_pos1_1</t>
  </si>
  <si>
    <t>THCMQAP007-004_pos1_10581651aper2.xls</t>
  </si>
  <si>
    <t>Sommaire : Valeurs intégrales calculées avec les fichiers: HCMQAP007_004_pos5_1+HCMQAP007_004_pos2_1+HCMQAP007_004_pos3_1+HCMQAP007_004_pos4_1+HCMQAP007_004_pos1_1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</si>
  <si>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</si>
  <si>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</si>
  <si>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</si>
  <si>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</si>
  <si>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</si>
  <si>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</si>
  <si>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</si>
  <si>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</si>
  <si>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</si>
  <si>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</si>
  <si>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</si>
  <si>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</si>
  <si>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</si>
  <si>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</si>
  <si>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</si>
  <si>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</si>
  <si>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</si>
  <si>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</si>
  <si>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</si>
  <si>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</si>
  <si>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</si>
  <si>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</si>
  <si>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</si>
  <si>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</si>
  <si>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</si>
  <si>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</si>
  <si>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</si>
  <si>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</si>
  <si>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</si>
  <si>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</si>
  <si>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</si>
  <si>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</si>
  <si>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</si>
  <si>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</si>
  <si>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</si>
  <si>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</si>
  <si>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</si>
  <si>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</si>
  <si>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</si>
  <si>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</si>
  <si>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</si>
  <si>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</si>
  <si>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</si>
  <si>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</si>
  <si>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</si>
  <si>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>HCMQAP007_004_pos1_2</t>
  </si>
  <si>
    <t xml:space="preserve"> Wed 09/10/2002       17:23:12</t>
  </si>
  <si>
    <t>LE NOA</t>
  </si>
  <si>
    <t>HCMQAP007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</si>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</sst>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4" fillId="0" borderId="0" xfId="19" applyFont="1">
      <alignment/>
      <protection/>
    </xf>
    <xf numFmtId="0" fontId="1" fillId="0" borderId="0" xfId="19" applyFont="1">
      <alignment/>
      <protection/>
    </xf>
    <xf numFmtId="11" fontId="1" fillId="0" borderId="0" xfId="19" applyNumberFormat="1" applyFon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-0.15515294</c:v>
                </c:pt>
                <c:pt idx="1">
                  <c:v>-0.7183627999999999</c:v>
                </c:pt>
                <c:pt idx="2">
                  <c:v>-0.07285306</c:v>
                </c:pt>
                <c:pt idx="3">
                  <c:v>-0.026048579999999998</c:v>
                </c:pt>
                <c:pt idx="4">
                  <c:v>-3.1307286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3.2129189000000005</c:v>
                </c:pt>
                <c:pt idx="1">
                  <c:v>1.7094551000000002</c:v>
                </c:pt>
                <c:pt idx="2">
                  <c:v>-0.547506091</c:v>
                </c:pt>
                <c:pt idx="3">
                  <c:v>0.569253436</c:v>
                </c:pt>
                <c:pt idx="4">
                  <c:v>9.8658818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4.0130216</c:v>
                </c:pt>
                <c:pt idx="1">
                  <c:v>5.1129351</c:v>
                </c:pt>
                <c:pt idx="2">
                  <c:v>4.9401254</c:v>
                </c:pt>
                <c:pt idx="3">
                  <c:v>5.030134200000001</c:v>
                </c:pt>
                <c:pt idx="4">
                  <c:v>14.412713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0.9323347200000001</c:v>
                </c:pt>
                <c:pt idx="1">
                  <c:v>0.013119930000000002</c:v>
                </c:pt>
                <c:pt idx="2">
                  <c:v>0.051238576999999993</c:v>
                </c:pt>
                <c:pt idx="3">
                  <c:v>0.061160589</c:v>
                </c:pt>
                <c:pt idx="4">
                  <c:v>1.8960759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-0.4738321999999999</c:v>
                </c:pt>
                <c:pt idx="1">
                  <c:v>-0.09883846900000001</c:v>
                </c:pt>
                <c:pt idx="2">
                  <c:v>-0.08168040800000001</c:v>
                </c:pt>
                <c:pt idx="3">
                  <c:v>-0.078552246</c:v>
                </c:pt>
                <c:pt idx="4">
                  <c:v>-0.39871872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0.09247652000000002</c:v>
                </c:pt>
                <c:pt idx="1">
                  <c:v>0.07254345</c:v>
                </c:pt>
                <c:pt idx="2">
                  <c:v>0.05329826499999999</c:v>
                </c:pt>
                <c:pt idx="3">
                  <c:v>0.02656925</c:v>
                </c:pt>
                <c:pt idx="4">
                  <c:v>0.1392986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57324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44084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1058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44084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1058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44084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1058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44084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1058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44084</v>
      </c>
      <c r="B6" s="24">
        <v>80</v>
      </c>
      <c r="C6" s="24" t="s">
        <v>69</v>
      </c>
      <c r="D6" s="25">
        <v>5</v>
      </c>
      <c r="E6" s="25">
        <v>1</v>
      </c>
      <c r="F6" s="26"/>
      <c r="G6" s="26" t="s">
        <v>81</v>
      </c>
      <c r="H6" s="25">
        <v>1058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-1.0774809999999997E-06</v>
      </c>
      <c r="L2" s="54">
        <v>1.1986010463869804E-07</v>
      </c>
      <c r="M2" s="54">
        <v>5.9597575000000005E-05</v>
      </c>
      <c r="N2" s="55">
        <v>1.2286350055711246E-07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-3.0419875E-05</v>
      </c>
      <c r="L3" s="54">
        <v>9.84069067689823E-08</v>
      </c>
      <c r="M3" s="54">
        <v>1.0063011000000002E-05</v>
      </c>
      <c r="N3" s="55">
        <v>4.9721340227216815E-08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-0.0021245745645751186</v>
      </c>
      <c r="L4" s="54">
        <v>-2.8514020468104755E-05</v>
      </c>
      <c r="M4" s="54">
        <v>6.967165140248933E-08</v>
      </c>
      <c r="N4" s="55">
        <v>6.7101219</v>
      </c>
    </row>
    <row r="5" spans="1:14" ht="15" customHeight="1" thickBot="1">
      <c r="A5" t="s">
        <v>18</v>
      </c>
      <c r="B5" s="58">
        <v>37538.72096064815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1058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-3.1307286</v>
      </c>
      <c r="E8" s="77">
        <v>0.013347602310535561</v>
      </c>
      <c r="F8" s="78">
        <v>9.8658818</v>
      </c>
      <c r="G8" s="77">
        <v>0.0079499303498749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-0.7989566700000001</v>
      </c>
      <c r="E9" s="80">
        <v>0.031913676058649615</v>
      </c>
      <c r="F9" s="80">
        <v>0.67686772</v>
      </c>
      <c r="G9" s="80">
        <v>0.024379001623457935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0.87887424</v>
      </c>
      <c r="E10" s="80">
        <v>0.008416897073764596</v>
      </c>
      <c r="F10" s="84">
        <v>-4.0469929</v>
      </c>
      <c r="G10" s="80">
        <v>0.013994121392204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14.412713</v>
      </c>
      <c r="E11" s="77">
        <v>0.007629097327165595</v>
      </c>
      <c r="F11" s="78">
        <v>1.8960759</v>
      </c>
      <c r="G11" s="77">
        <v>0.009114623307623592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-0.0215810066</v>
      </c>
      <c r="E12" s="80">
        <v>0.006133852362554737</v>
      </c>
      <c r="F12" s="80">
        <v>0.5419091999999999</v>
      </c>
      <c r="G12" s="80">
        <v>0.005723447671473889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23.129273</v>
      </c>
      <c r="D13" s="83">
        <v>-0.13323770000000001</v>
      </c>
      <c r="E13" s="80">
        <v>0.0033984244321446666</v>
      </c>
      <c r="F13" s="80">
        <v>0.043843215000000005</v>
      </c>
      <c r="G13" s="80">
        <v>0.008203052599746088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0.085639734</v>
      </c>
      <c r="E14" s="80">
        <v>0.0038786914696060538</v>
      </c>
      <c r="F14" s="80">
        <v>0.26366886</v>
      </c>
      <c r="G14" s="80">
        <v>0.0026170172566076597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-0.39871872</v>
      </c>
      <c r="E15" s="77">
        <v>0.0041494939057154</v>
      </c>
      <c r="F15" s="77">
        <v>0.1392986</v>
      </c>
      <c r="G15" s="77">
        <v>0.0038097796047802546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-0.0306336391</v>
      </c>
      <c r="E16" s="80">
        <v>0.0038870121599280305</v>
      </c>
      <c r="F16" s="80">
        <v>0.0392111143</v>
      </c>
      <c r="G16" s="80">
        <v>0.001962533786454901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-0.24699999392032623</v>
      </c>
      <c r="D17" s="83">
        <v>0.01204438637</v>
      </c>
      <c r="E17" s="80">
        <v>0.003005436165707502</v>
      </c>
      <c r="F17" s="80">
        <v>0.011503827099999999</v>
      </c>
      <c r="G17" s="80">
        <v>0.003680622128377598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59.000999450683594</v>
      </c>
      <c r="D18" s="83">
        <v>-0.03493076900000001</v>
      </c>
      <c r="E18" s="80">
        <v>0.0016913157146977388</v>
      </c>
      <c r="F18" s="80">
        <v>0.05536661500000001</v>
      </c>
      <c r="G18" s="80">
        <v>0.002056087890083872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-0.4230000078678131</v>
      </c>
      <c r="D19" s="83">
        <v>-0.12859384000000001</v>
      </c>
      <c r="E19" s="80">
        <v>0.000643676714972408</v>
      </c>
      <c r="F19" s="80">
        <v>-0.03180669</v>
      </c>
      <c r="G19" s="80">
        <v>0.0009521691414291453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-0.0022262000000000002</v>
      </c>
      <c r="D20" s="89">
        <v>-0.00265674835</v>
      </c>
      <c r="E20" s="90">
        <v>0.0010946278170009614</v>
      </c>
      <c r="F20" s="90">
        <v>0.004766258220000001</v>
      </c>
      <c r="G20" s="90">
        <v>0.0007408218934547202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0.47686959999999995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0.38446198962945516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-2.1247659000000003</v>
      </c>
      <c r="I25" s="102" t="s">
        <v>49</v>
      </c>
      <c r="J25" s="103"/>
      <c r="K25" s="102"/>
      <c r="L25" s="105">
        <v>14.536897875369759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10.350704577874358</v>
      </c>
      <c r="I26" s="107" t="s">
        <v>53</v>
      </c>
      <c r="J26" s="108"/>
      <c r="K26" s="107"/>
      <c r="L26" s="110">
        <v>0.4223514148672861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HCMQAP007-004_pos5_10581718aper2res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-8.391552E-06</v>
      </c>
      <c r="L2" s="54">
        <v>1.8291718100275377E-07</v>
      </c>
      <c r="M2" s="54">
        <v>7.331383299999999E-05</v>
      </c>
      <c r="N2" s="55">
        <v>1.543021328670998E-07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-2.860218E-05</v>
      </c>
      <c r="L3" s="54">
        <v>1.3349460584566958E-07</v>
      </c>
      <c r="M3" s="54">
        <v>1.2783883000000002E-05</v>
      </c>
      <c r="N3" s="55">
        <v>9.715907505708468E-08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-0.0037646604540722078</v>
      </c>
      <c r="L4" s="54">
        <v>-7.994498626856457E-05</v>
      </c>
      <c r="M4" s="54">
        <v>5.875765346505471E-08</v>
      </c>
      <c r="N4" s="55">
        <v>10.616226000000001</v>
      </c>
    </row>
    <row r="5" spans="1:14" ht="15" customHeight="1" thickBot="1">
      <c r="A5" t="s">
        <v>18</v>
      </c>
      <c r="B5" s="58">
        <v>37538.70717592593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1058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-0.7183627999999999</v>
      </c>
      <c r="E8" s="77">
        <v>0.011371936187521397</v>
      </c>
      <c r="F8" s="77">
        <v>1.7094551000000002</v>
      </c>
      <c r="G8" s="77">
        <v>0.008651068884214637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0.60538605</v>
      </c>
      <c r="E9" s="80">
        <v>0.0067550514559831425</v>
      </c>
      <c r="F9" s="80">
        <v>0.9088238200000001</v>
      </c>
      <c r="G9" s="80">
        <v>0.01322778086741343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0.18513869</v>
      </c>
      <c r="E10" s="80">
        <v>0.0061073930030250525</v>
      </c>
      <c r="F10" s="80">
        <v>-0.26792622</v>
      </c>
      <c r="G10" s="80">
        <v>0.004954310003887938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5.1129351</v>
      </c>
      <c r="E11" s="77">
        <v>0.006941050024225921</v>
      </c>
      <c r="F11" s="77">
        <v>0.013119930000000002</v>
      </c>
      <c r="G11" s="77">
        <v>0.0031921600170730794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-0.25500132999999997</v>
      </c>
      <c r="E12" s="80">
        <v>0.0028054597007668956</v>
      </c>
      <c r="F12" s="80">
        <v>0.029985700000000004</v>
      </c>
      <c r="G12" s="80">
        <v>0.003921824049342316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22.918702</v>
      </c>
      <c r="D13" s="83">
        <v>0.051487721</v>
      </c>
      <c r="E13" s="80">
        <v>0.0020237104935572174</v>
      </c>
      <c r="F13" s="80">
        <v>0.21200228999999998</v>
      </c>
      <c r="G13" s="80">
        <v>0.002833448464045014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0.035988096000000004</v>
      </c>
      <c r="E14" s="80">
        <v>0.0025847610121970625</v>
      </c>
      <c r="F14" s="80">
        <v>0.105631282</v>
      </c>
      <c r="G14" s="80">
        <v>0.003089938725030524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-0.09883846900000001</v>
      </c>
      <c r="E15" s="77">
        <v>0.0021541331515468527</v>
      </c>
      <c r="F15" s="77">
        <v>0.07254345</v>
      </c>
      <c r="G15" s="77">
        <v>0.0015258064494454559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-0.033677251</v>
      </c>
      <c r="E16" s="80">
        <v>0.0018247319740346082</v>
      </c>
      <c r="F16" s="80">
        <v>-0.009566602</v>
      </c>
      <c r="G16" s="80">
        <v>0.001984826852794973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0.41100001335144043</v>
      </c>
      <c r="D17" s="83">
        <v>0.018948527</v>
      </c>
      <c r="E17" s="80">
        <v>0.001360310148681577</v>
      </c>
      <c r="F17" s="80">
        <v>0.01327840118</v>
      </c>
      <c r="G17" s="80">
        <v>0.0018588187187259862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-2.0350000858306885</v>
      </c>
      <c r="D18" s="83">
        <v>0.004772518700000001</v>
      </c>
      <c r="E18" s="80">
        <v>0.00133125145770465</v>
      </c>
      <c r="F18" s="80">
        <v>0.06311635</v>
      </c>
      <c r="G18" s="80">
        <v>0.0013171403650866966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0.24799999594688416</v>
      </c>
      <c r="D19" s="115">
        <v>-0.18667899999999998</v>
      </c>
      <c r="E19" s="80">
        <v>0.0010269463233293446</v>
      </c>
      <c r="F19" s="80">
        <v>0.00477416718</v>
      </c>
      <c r="G19" s="80">
        <v>0.0012173149671176212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-0.030849599999999998</v>
      </c>
      <c r="D20" s="89">
        <v>0.0018812459</v>
      </c>
      <c r="E20" s="90">
        <v>0.0005196194808805191</v>
      </c>
      <c r="F20" s="90">
        <v>0.0008839016</v>
      </c>
      <c r="G20" s="90">
        <v>0.0004989061904052104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0.33170649999999996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0.6082654579369047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-3.7655092000000003</v>
      </c>
      <c r="I25" s="102" t="s">
        <v>49</v>
      </c>
      <c r="J25" s="103"/>
      <c r="K25" s="102"/>
      <c r="L25" s="105">
        <v>5.112951933020221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1.854260459412283</v>
      </c>
      <c r="I26" s="107" t="s">
        <v>53</v>
      </c>
      <c r="J26" s="108"/>
      <c r="K26" s="107"/>
      <c r="L26" s="110">
        <v>0.1226034057119396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HCMQAP007-004_pos2_10581658aper2res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6.019069E-05</v>
      </c>
      <c r="L2" s="54">
        <v>5.705550324445069E-08</v>
      </c>
      <c r="M2" s="54">
        <v>5.5174987000000004E-05</v>
      </c>
      <c r="N2" s="55">
        <v>1.3413066918256815E-07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-2.7579902E-05</v>
      </c>
      <c r="L3" s="54">
        <v>7.12828557638431E-08</v>
      </c>
      <c r="M3" s="54">
        <v>1.1346632999999998E-05</v>
      </c>
      <c r="N3" s="55">
        <v>1.1256409310253205E-07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-0.0037642638893205698</v>
      </c>
      <c r="L4" s="54">
        <v>-6.138082853517742E-05</v>
      </c>
      <c r="M4" s="54">
        <v>4.8526955752396686E-08</v>
      </c>
      <c r="N4" s="55">
        <v>8.152376</v>
      </c>
    </row>
    <row r="5" spans="1:14" ht="15" customHeight="1" thickBot="1">
      <c r="A5" t="s">
        <v>18</v>
      </c>
      <c r="B5" s="58">
        <v>37538.71172453704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1058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-0.07285306</v>
      </c>
      <c r="E8" s="77">
        <v>0.011742700310465181</v>
      </c>
      <c r="F8" s="77">
        <v>-0.547506091</v>
      </c>
      <c r="G8" s="77">
        <v>0.011409300792805171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0.5068081</v>
      </c>
      <c r="E9" s="80">
        <v>0.00893915431017008</v>
      </c>
      <c r="F9" s="80">
        <v>1.0220358</v>
      </c>
      <c r="G9" s="80">
        <v>0.011302518950916973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-0.9522595200000001</v>
      </c>
      <c r="E10" s="80">
        <v>0.004897262045305936</v>
      </c>
      <c r="F10" s="80">
        <v>-0.8255854399999999</v>
      </c>
      <c r="G10" s="80">
        <v>0.0048296853078086625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4.9401254</v>
      </c>
      <c r="E11" s="77">
        <v>0.0020061260257582436</v>
      </c>
      <c r="F11" s="77">
        <v>0.051238576999999993</v>
      </c>
      <c r="G11" s="77">
        <v>0.0043624228889330135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-0.17980818999999998</v>
      </c>
      <c r="E12" s="80">
        <v>0.0036873313444009638</v>
      </c>
      <c r="F12" s="80">
        <v>-0.16876675759999998</v>
      </c>
      <c r="G12" s="80">
        <v>0.0028402360344773605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22.988892</v>
      </c>
      <c r="D13" s="83">
        <v>-0.0105519214</v>
      </c>
      <c r="E13" s="80">
        <v>0.0023406505603018233</v>
      </c>
      <c r="F13" s="80">
        <v>0.15805362</v>
      </c>
      <c r="G13" s="80">
        <v>0.005443766222809023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0.042247397000000006</v>
      </c>
      <c r="E14" s="80">
        <v>0.0018076908232787009</v>
      </c>
      <c r="F14" s="80">
        <v>0.07397994999999999</v>
      </c>
      <c r="G14" s="80">
        <v>0.003253290786826697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-0.08168040800000001</v>
      </c>
      <c r="E15" s="77">
        <v>0.0023996050819926067</v>
      </c>
      <c r="F15" s="77">
        <v>0.05329826499999999</v>
      </c>
      <c r="G15" s="77">
        <v>0.0016807771122312313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-0.0310404034</v>
      </c>
      <c r="E16" s="80">
        <v>0.0008018075016101361</v>
      </c>
      <c r="F16" s="80">
        <v>-0.010219615999999999</v>
      </c>
      <c r="G16" s="80">
        <v>0.0012857575334735598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-0.10899999737739563</v>
      </c>
      <c r="D17" s="83">
        <v>-0.00414489738</v>
      </c>
      <c r="E17" s="80">
        <v>0.002144722588665546</v>
      </c>
      <c r="F17" s="80">
        <v>-0.01073163617</v>
      </c>
      <c r="G17" s="80">
        <v>0.0007964348798512778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121.56199645996094</v>
      </c>
      <c r="D18" s="83">
        <v>0.049383819</v>
      </c>
      <c r="E18" s="80">
        <v>0.0013757611519425407</v>
      </c>
      <c r="F18" s="80">
        <v>0.048366560999999995</v>
      </c>
      <c r="G18" s="80">
        <v>0.0008772977631307346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-0.421999990940094</v>
      </c>
      <c r="D19" s="115">
        <v>-0.19416069</v>
      </c>
      <c r="E19" s="80">
        <v>0.000611814652810583</v>
      </c>
      <c r="F19" s="80">
        <v>-0.0008806153899999999</v>
      </c>
      <c r="G19" s="80">
        <v>0.0015566886021126441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0.2758162</v>
      </c>
      <c r="D20" s="89">
        <v>0.00252819818</v>
      </c>
      <c r="E20" s="90">
        <v>0.0008345852915549309</v>
      </c>
      <c r="F20" s="90">
        <v>-0.00389480419</v>
      </c>
      <c r="G20" s="90">
        <v>0.0007846908274701886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0.2446762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0.46709713234381317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-3.7647642999999995</v>
      </c>
      <c r="I25" s="102" t="s">
        <v>49</v>
      </c>
      <c r="J25" s="103"/>
      <c r="K25" s="102"/>
      <c r="L25" s="105">
        <v>4.9403911140210495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0.5523318640396043</v>
      </c>
      <c r="I26" s="107" t="s">
        <v>53</v>
      </c>
      <c r="J26" s="108"/>
      <c r="K26" s="107"/>
      <c r="L26" s="110">
        <v>0.09753150313133029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HCMQAP007-004_pos3_10581704aper2res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2.04134416E-05</v>
      </c>
      <c r="L2" s="54">
        <v>1.2067745164488405E-07</v>
      </c>
      <c r="M2" s="54">
        <v>9.9628147E-05</v>
      </c>
      <c r="N2" s="55">
        <v>2.001139412608849E-07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-2.80639504E-05</v>
      </c>
      <c r="L3" s="54">
        <v>1.534318554991972E-07</v>
      </c>
      <c r="M3" s="54">
        <v>1.0566233000000001E-05</v>
      </c>
      <c r="N3" s="55">
        <v>9.200137719623863E-08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-0.0037635735829706913</v>
      </c>
      <c r="L4" s="54">
        <v>-4.67315497586451E-05</v>
      </c>
      <c r="M4" s="54">
        <v>7.874872087383563E-08</v>
      </c>
      <c r="N4" s="55">
        <v>6.208082200000001</v>
      </c>
    </row>
    <row r="5" spans="1:14" ht="15" customHeight="1" thickBot="1">
      <c r="A5" t="s">
        <v>18</v>
      </c>
      <c r="B5" s="58">
        <v>37538.71622685185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1058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-0.026048579999999998</v>
      </c>
      <c r="E8" s="77">
        <v>0.014676859442080923</v>
      </c>
      <c r="F8" s="77">
        <v>0.569253436</v>
      </c>
      <c r="G8" s="77">
        <v>0.009965666218647353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0.35461377</v>
      </c>
      <c r="E9" s="80">
        <v>0.006493482268060679</v>
      </c>
      <c r="F9" s="80">
        <v>1.2255048000000002</v>
      </c>
      <c r="G9" s="80">
        <v>0.016026720287050773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-0.43671286</v>
      </c>
      <c r="E10" s="80">
        <v>0.0061691384235912</v>
      </c>
      <c r="F10" s="80">
        <v>-1.1871059</v>
      </c>
      <c r="G10" s="80">
        <v>0.008008786939369374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5.030134200000001</v>
      </c>
      <c r="E11" s="77">
        <v>0.00609100552899235</v>
      </c>
      <c r="F11" s="77">
        <v>0.061160589</v>
      </c>
      <c r="G11" s="77">
        <v>0.0037837820386584305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-0.11134644</v>
      </c>
      <c r="E12" s="80">
        <v>0.002798307192822138</v>
      </c>
      <c r="F12" s="80">
        <v>-0.21195246500000003</v>
      </c>
      <c r="G12" s="80">
        <v>0.0006480376323613296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23.052979</v>
      </c>
      <c r="D13" s="83">
        <v>-0.05178056799999999</v>
      </c>
      <c r="E13" s="80">
        <v>0.0038873387486527203</v>
      </c>
      <c r="F13" s="80">
        <v>0.16122376</v>
      </c>
      <c r="G13" s="80">
        <v>0.0028807947039666006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0.038883133</v>
      </c>
      <c r="E14" s="80">
        <v>0.0027327475743408602</v>
      </c>
      <c r="F14" s="80">
        <v>0.059662703000000004</v>
      </c>
      <c r="G14" s="80">
        <v>0.002202841191907512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-0.078552246</v>
      </c>
      <c r="E15" s="77">
        <v>0.0013431982108361368</v>
      </c>
      <c r="F15" s="77">
        <v>0.02656925</v>
      </c>
      <c r="G15" s="77">
        <v>0.0013098773235612857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-0.023305402500000003</v>
      </c>
      <c r="E16" s="80">
        <v>0.0010155753878995392</v>
      </c>
      <c r="F16" s="80">
        <v>-0.039379703</v>
      </c>
      <c r="G16" s="80">
        <v>0.00231242801405238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0.4300000071525574</v>
      </c>
      <c r="D17" s="83">
        <v>0.024470668</v>
      </c>
      <c r="E17" s="80">
        <v>0.0011003554119219724</v>
      </c>
      <c r="F17" s="80">
        <v>0.0007431239999999998</v>
      </c>
      <c r="G17" s="80">
        <v>0.0015798769760605098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4.578000068664551</v>
      </c>
      <c r="D18" s="83">
        <v>0.0106188163</v>
      </c>
      <c r="E18" s="80">
        <v>0.0007002096677932729</v>
      </c>
      <c r="F18" s="80">
        <v>0.078538124</v>
      </c>
      <c r="G18" s="80">
        <v>0.0008601954906268625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0.26499998569488525</v>
      </c>
      <c r="D19" s="115">
        <v>-0.19214324</v>
      </c>
      <c r="E19" s="80">
        <v>0.0006781179376737086</v>
      </c>
      <c r="F19" s="80">
        <v>-0.0018285437199999997</v>
      </c>
      <c r="G19" s="80">
        <v>0.0017656295841830684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0.09777759999999999</v>
      </c>
      <c r="D20" s="89">
        <v>0.0023177108</v>
      </c>
      <c r="E20" s="90">
        <v>0.000888851218161149</v>
      </c>
      <c r="F20" s="90">
        <v>-0.00241981488</v>
      </c>
      <c r="G20" s="90">
        <v>0.0008597641650622906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0.44879110000000005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0.3556972093748707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-3.7638637000000004</v>
      </c>
      <c r="I25" s="102" t="s">
        <v>49</v>
      </c>
      <c r="J25" s="103"/>
      <c r="K25" s="102"/>
      <c r="L25" s="105">
        <v>5.030506007118616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0.569849105393544</v>
      </c>
      <c r="I26" s="107" t="s">
        <v>53</v>
      </c>
      <c r="J26" s="108"/>
      <c r="K26" s="107"/>
      <c r="L26" s="110">
        <v>0.08292394344944659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HCMQAP007-004_pos4_10581711aper2res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3.3539543E-05</v>
      </c>
      <c r="L2" s="54">
        <v>8.955949757852732E-08</v>
      </c>
      <c r="M2" s="54">
        <v>4.0631773999999995E-05</v>
      </c>
      <c r="N2" s="55">
        <v>2.2902477908359254E-07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-3.1764855E-05</v>
      </c>
      <c r="L3" s="54">
        <v>6.107031170893727E-08</v>
      </c>
      <c r="M3" s="54">
        <v>1.3667345999999998E-05</v>
      </c>
      <c r="N3" s="55">
        <v>1.1848179874578135E-07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-0.002231371802711586</v>
      </c>
      <c r="L4" s="54">
        <v>-5.9185851241724654E-05</v>
      </c>
      <c r="M4" s="54">
        <v>8.455850601445415E-08</v>
      </c>
      <c r="N4" s="55">
        <v>13.259103</v>
      </c>
    </row>
    <row r="5" spans="1:14" ht="15" customHeight="1" thickBot="1">
      <c r="A5" t="s">
        <v>18</v>
      </c>
      <c r="B5" s="58">
        <v>37538.70265046296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1058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-0.15515294</v>
      </c>
      <c r="E8" s="77">
        <v>0.0394699285678908</v>
      </c>
      <c r="F8" s="77">
        <v>3.2129189000000005</v>
      </c>
      <c r="G8" s="77">
        <v>0.011326075509126218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1.1154571999999998</v>
      </c>
      <c r="E9" s="80">
        <v>0.020203492531252157</v>
      </c>
      <c r="F9" s="80">
        <v>-1.5010741</v>
      </c>
      <c r="G9" s="80">
        <v>0.009995158244834502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-0.39851168</v>
      </c>
      <c r="E10" s="80">
        <v>0.010056851135053418</v>
      </c>
      <c r="F10" s="80">
        <v>0.11715012899999999</v>
      </c>
      <c r="G10" s="80">
        <v>0.007546200094986039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4.0130216</v>
      </c>
      <c r="E11" s="77">
        <v>0.007951627106016566</v>
      </c>
      <c r="F11" s="77">
        <v>0.9323347200000001</v>
      </c>
      <c r="G11" s="77">
        <v>0.005498354616272209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-0.11705648800000001</v>
      </c>
      <c r="E12" s="80">
        <v>0.005163062618800431</v>
      </c>
      <c r="F12" s="80">
        <v>0.0570249711</v>
      </c>
      <c r="G12" s="80">
        <v>0.0032988918058898115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22.833253</v>
      </c>
      <c r="D13" s="83">
        <v>0.097130841</v>
      </c>
      <c r="E13" s="80">
        <v>0.0007261671500789521</v>
      </c>
      <c r="F13" s="80">
        <v>-0.138060084</v>
      </c>
      <c r="G13" s="80">
        <v>0.006245489274830488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0.19557575600000002</v>
      </c>
      <c r="E14" s="80">
        <v>0.0037773137350575144</v>
      </c>
      <c r="F14" s="80">
        <v>0.26347103</v>
      </c>
      <c r="G14" s="80">
        <v>0.0065058691162363895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-0.4738321999999999</v>
      </c>
      <c r="E15" s="77">
        <v>0.0006882412738958037</v>
      </c>
      <c r="F15" s="77">
        <v>0.09247652000000002</v>
      </c>
      <c r="G15" s="77">
        <v>0.003393741693813458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-0.0300771236</v>
      </c>
      <c r="E16" s="80">
        <v>0.003025915548912446</v>
      </c>
      <c r="F16" s="80">
        <v>-0.017214446</v>
      </c>
      <c r="G16" s="80">
        <v>0.0026339174891013644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-0.3409999907016754</v>
      </c>
      <c r="D17" s="83">
        <v>-0.0017728766</v>
      </c>
      <c r="E17" s="80">
        <v>0.0013913432806872072</v>
      </c>
      <c r="F17" s="80">
        <v>-0.032786261</v>
      </c>
      <c r="G17" s="80">
        <v>0.001216001131053695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37.63800048828125</v>
      </c>
      <c r="D18" s="83">
        <v>0.050668000000000005</v>
      </c>
      <c r="E18" s="80">
        <v>0.001323003426405154</v>
      </c>
      <c r="F18" s="80">
        <v>0.05691767</v>
      </c>
      <c r="G18" s="80">
        <v>0.0010013910813316384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-0.4429999887943268</v>
      </c>
      <c r="D19" s="115">
        <v>-0.19387865999999998</v>
      </c>
      <c r="E19" s="80">
        <v>0.0004465078178531215</v>
      </c>
      <c r="F19" s="80">
        <v>-0.00303573603</v>
      </c>
      <c r="G19" s="80">
        <v>0.0017390390892129345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0.2635545</v>
      </c>
      <c r="D20" s="89">
        <v>0.00106690612</v>
      </c>
      <c r="E20" s="90">
        <v>0.0008877993037207712</v>
      </c>
      <c r="F20" s="90">
        <v>0.00409760666</v>
      </c>
      <c r="G20" s="90">
        <v>0.000664271942772735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0.30255010000000004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0.7596912837130243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-2.2321566</v>
      </c>
      <c r="I25" s="102" t="s">
        <v>49</v>
      </c>
      <c r="J25" s="103"/>
      <c r="K25" s="102"/>
      <c r="L25" s="105">
        <v>4.11990174545268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3.216662912517856</v>
      </c>
      <c r="I26" s="107" t="s">
        <v>53</v>
      </c>
      <c r="J26" s="108"/>
      <c r="K26" s="107"/>
      <c r="L26" s="110">
        <v>0.482772058541244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HCMQAP007-004_pos1_10581651aper2res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129</v>
      </c>
      <c r="C1" s="120" t="s">
        <v>72</v>
      </c>
      <c r="D1" s="120" t="s">
        <v>75</v>
      </c>
      <c r="E1" s="120" t="s">
        <v>78</v>
      </c>
      <c r="F1" s="127" t="s">
        <v>68</v>
      </c>
      <c r="G1" s="162" t="s">
        <v>121</v>
      </c>
    </row>
    <row r="2" spans="1:7" ht="13.5" thickBot="1">
      <c r="A2" s="139" t="s">
        <v>90</v>
      </c>
      <c r="B2" s="131">
        <v>-2.2321566</v>
      </c>
      <c r="C2" s="122">
        <v>-3.7655092000000003</v>
      </c>
      <c r="D2" s="122">
        <v>-3.7647642999999995</v>
      </c>
      <c r="E2" s="122">
        <v>-3.7638637000000004</v>
      </c>
      <c r="F2" s="128">
        <v>-2.1247659000000003</v>
      </c>
      <c r="G2" s="163">
        <v>3.117563421054421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7" t="s">
        <v>122</v>
      </c>
    </row>
    <row r="4" spans="1:7" ht="12.75">
      <c r="A4" s="144" t="s">
        <v>91</v>
      </c>
      <c r="B4" s="145">
        <v>-0.15515294</v>
      </c>
      <c r="C4" s="146">
        <v>-0.7183627999999999</v>
      </c>
      <c r="D4" s="146">
        <v>-0.07285306</v>
      </c>
      <c r="E4" s="146">
        <v>-0.026048579999999998</v>
      </c>
      <c r="F4" s="151">
        <v>-3.1307286</v>
      </c>
      <c r="G4" s="158">
        <v>-0.6437717867075293</v>
      </c>
    </row>
    <row r="5" spans="1:7" ht="12.75">
      <c r="A5" s="139" t="s">
        <v>93</v>
      </c>
      <c r="B5" s="133">
        <v>1.1154571999999998</v>
      </c>
      <c r="C5" s="117">
        <v>0.60538605</v>
      </c>
      <c r="D5" s="117">
        <v>0.5068081</v>
      </c>
      <c r="E5" s="117">
        <v>0.35461377</v>
      </c>
      <c r="F5" s="152">
        <v>-0.7989566700000001</v>
      </c>
      <c r="G5" s="159">
        <v>0.4034613031400427</v>
      </c>
    </row>
    <row r="6" spans="1:7" ht="12.75">
      <c r="A6" s="139" t="s">
        <v>95</v>
      </c>
      <c r="B6" s="133">
        <v>-0.39851168</v>
      </c>
      <c r="C6" s="117">
        <v>0.18513869</v>
      </c>
      <c r="D6" s="117">
        <v>-0.9522595200000001</v>
      </c>
      <c r="E6" s="117">
        <v>-0.43671286</v>
      </c>
      <c r="F6" s="152">
        <v>0.87887424</v>
      </c>
      <c r="G6" s="159">
        <v>-0.22706177186111184</v>
      </c>
    </row>
    <row r="7" spans="1:7" ht="12.75">
      <c r="A7" s="139" t="s">
        <v>97</v>
      </c>
      <c r="B7" s="132">
        <v>4.0130216</v>
      </c>
      <c r="C7" s="116">
        <v>5.1129351</v>
      </c>
      <c r="D7" s="116">
        <v>4.9401254</v>
      </c>
      <c r="E7" s="116">
        <v>5.030134200000001</v>
      </c>
      <c r="F7" s="153">
        <v>14.412713</v>
      </c>
      <c r="G7" s="159">
        <v>6.157109296712601</v>
      </c>
    </row>
    <row r="8" spans="1:7" ht="12.75">
      <c r="A8" s="139" t="s">
        <v>99</v>
      </c>
      <c r="B8" s="133">
        <v>-0.11705648800000001</v>
      </c>
      <c r="C8" s="117">
        <v>-0.25500132999999997</v>
      </c>
      <c r="D8" s="117">
        <v>-0.17980818999999998</v>
      </c>
      <c r="E8" s="117">
        <v>-0.11134644</v>
      </c>
      <c r="F8" s="152">
        <v>-0.0215810066</v>
      </c>
      <c r="G8" s="159">
        <v>-0.15100454389682358</v>
      </c>
    </row>
    <row r="9" spans="1:7" ht="12.75">
      <c r="A9" s="139" t="s">
        <v>101</v>
      </c>
      <c r="B9" s="133">
        <v>0.097130841</v>
      </c>
      <c r="C9" s="117">
        <v>0.051487721</v>
      </c>
      <c r="D9" s="117">
        <v>-0.0105519214</v>
      </c>
      <c r="E9" s="117">
        <v>-0.05178056799999999</v>
      </c>
      <c r="F9" s="152">
        <v>-0.13323770000000001</v>
      </c>
      <c r="G9" s="159">
        <v>-0.006838558278830397</v>
      </c>
    </row>
    <row r="10" spans="1:7" ht="12.75">
      <c r="A10" s="139" t="s">
        <v>103</v>
      </c>
      <c r="B10" s="133">
        <v>0.19557575600000002</v>
      </c>
      <c r="C10" s="117">
        <v>0.035988096000000004</v>
      </c>
      <c r="D10" s="117">
        <v>0.042247397000000006</v>
      </c>
      <c r="E10" s="117">
        <v>0.038883133</v>
      </c>
      <c r="F10" s="152">
        <v>0.085639734</v>
      </c>
      <c r="G10" s="159">
        <v>0.06769100193622306</v>
      </c>
    </row>
    <row r="11" spans="1:7" ht="12.75">
      <c r="A11" s="139" t="s">
        <v>105</v>
      </c>
      <c r="B11" s="132">
        <v>-0.4738321999999999</v>
      </c>
      <c r="C11" s="116">
        <v>-0.09883846900000001</v>
      </c>
      <c r="D11" s="116">
        <v>-0.08168040800000001</v>
      </c>
      <c r="E11" s="116">
        <v>-0.078552246</v>
      </c>
      <c r="F11" s="154">
        <v>-0.39871872</v>
      </c>
      <c r="G11" s="159">
        <v>-0.18402563553727208</v>
      </c>
    </row>
    <row r="12" spans="1:7" ht="12.75">
      <c r="A12" s="139" t="s">
        <v>107</v>
      </c>
      <c r="B12" s="133">
        <v>-0.0300771236</v>
      </c>
      <c r="C12" s="117">
        <v>-0.033677251</v>
      </c>
      <c r="D12" s="117">
        <v>-0.0310404034</v>
      </c>
      <c r="E12" s="117">
        <v>-0.023305402500000003</v>
      </c>
      <c r="F12" s="152">
        <v>-0.0306336391</v>
      </c>
      <c r="G12" s="159">
        <v>-0.029622040304281085</v>
      </c>
    </row>
    <row r="13" spans="1:7" ht="12.75">
      <c r="A13" s="139" t="s">
        <v>109</v>
      </c>
      <c r="B13" s="133">
        <v>-0.0017728766</v>
      </c>
      <c r="C13" s="117">
        <v>0.018948527</v>
      </c>
      <c r="D13" s="117">
        <v>-0.00414489738</v>
      </c>
      <c r="E13" s="117">
        <v>0.024470668</v>
      </c>
      <c r="F13" s="152">
        <v>0.01204438637</v>
      </c>
      <c r="G13" s="159">
        <v>0.01082896088520049</v>
      </c>
    </row>
    <row r="14" spans="1:7" ht="12.75">
      <c r="A14" s="139" t="s">
        <v>111</v>
      </c>
      <c r="B14" s="133">
        <v>0.050668000000000005</v>
      </c>
      <c r="C14" s="117">
        <v>0.004772518700000001</v>
      </c>
      <c r="D14" s="117">
        <v>0.049383819</v>
      </c>
      <c r="E14" s="117">
        <v>0.0106188163</v>
      </c>
      <c r="F14" s="152">
        <v>-0.03493076900000001</v>
      </c>
      <c r="G14" s="159">
        <v>0.01806499931926302</v>
      </c>
    </row>
    <row r="15" spans="1:7" ht="12.75">
      <c r="A15" s="139" t="s">
        <v>113</v>
      </c>
      <c r="B15" s="134">
        <v>-0.19387865999999998</v>
      </c>
      <c r="C15" s="118">
        <v>-0.18667899999999998</v>
      </c>
      <c r="D15" s="118">
        <v>-0.19416069</v>
      </c>
      <c r="E15" s="118">
        <v>-0.19214324</v>
      </c>
      <c r="F15" s="152">
        <v>-0.12859384000000001</v>
      </c>
      <c r="G15" s="160">
        <v>-0.182934004721659</v>
      </c>
    </row>
    <row r="16" spans="1:7" ht="12.75">
      <c r="A16" s="139" t="s">
        <v>115</v>
      </c>
      <c r="B16" s="133">
        <v>0.00106690612</v>
      </c>
      <c r="C16" s="117">
        <v>0.0018812459</v>
      </c>
      <c r="D16" s="117">
        <v>0.00252819818</v>
      </c>
      <c r="E16" s="117">
        <v>0.0023177108</v>
      </c>
      <c r="F16" s="152">
        <v>-0.00265674835</v>
      </c>
      <c r="G16" s="159">
        <v>0.00140961699742902</v>
      </c>
    </row>
    <row r="17" spans="1:7" ht="12.75">
      <c r="A17" s="139" t="s">
        <v>92</v>
      </c>
      <c r="B17" s="132">
        <v>3.2129189000000005</v>
      </c>
      <c r="C17" s="116">
        <v>1.7094551000000002</v>
      </c>
      <c r="D17" s="116">
        <v>-0.547506091</v>
      </c>
      <c r="E17" s="116">
        <v>0.569253436</v>
      </c>
      <c r="F17" s="153">
        <v>9.8658818</v>
      </c>
      <c r="G17" s="159">
        <v>2.214083766764918</v>
      </c>
    </row>
    <row r="18" spans="1:7" ht="12.75">
      <c r="A18" s="139" t="s">
        <v>94</v>
      </c>
      <c r="B18" s="133">
        <v>-1.5010741</v>
      </c>
      <c r="C18" s="117">
        <v>0.9088238200000001</v>
      </c>
      <c r="D18" s="117">
        <v>1.0220358</v>
      </c>
      <c r="E18" s="117">
        <v>1.2255048000000002</v>
      </c>
      <c r="F18" s="152">
        <v>0.67686772</v>
      </c>
      <c r="G18" s="159">
        <v>0.637023598492154</v>
      </c>
    </row>
    <row r="19" spans="1:7" ht="12.75">
      <c r="A19" s="139" t="s">
        <v>96</v>
      </c>
      <c r="B19" s="133">
        <v>0.11715012899999999</v>
      </c>
      <c r="C19" s="117">
        <v>-0.26792622</v>
      </c>
      <c r="D19" s="117">
        <v>-0.8255854399999999</v>
      </c>
      <c r="E19" s="117">
        <v>-1.1871059</v>
      </c>
      <c r="F19" s="155">
        <v>-4.0469929</v>
      </c>
      <c r="G19" s="159">
        <v>-1.0812388071289996</v>
      </c>
    </row>
    <row r="20" spans="1:7" ht="12.75">
      <c r="A20" s="139" t="s">
        <v>98</v>
      </c>
      <c r="B20" s="132">
        <v>0.9323347200000001</v>
      </c>
      <c r="C20" s="116">
        <v>0.013119930000000002</v>
      </c>
      <c r="D20" s="116">
        <v>0.051238576999999993</v>
      </c>
      <c r="E20" s="116">
        <v>0.061160589</v>
      </c>
      <c r="F20" s="153">
        <v>1.8960759</v>
      </c>
      <c r="G20" s="159">
        <v>0.420568264664369</v>
      </c>
    </row>
    <row r="21" spans="1:7" ht="12.75">
      <c r="A21" s="139" t="s">
        <v>100</v>
      </c>
      <c r="B21" s="133">
        <v>0.0570249711</v>
      </c>
      <c r="C21" s="117">
        <v>0.029985700000000004</v>
      </c>
      <c r="D21" s="117">
        <v>-0.16876675759999998</v>
      </c>
      <c r="E21" s="117">
        <v>-0.21195246500000003</v>
      </c>
      <c r="F21" s="152">
        <v>0.5419091999999999</v>
      </c>
      <c r="G21" s="159">
        <v>-0.002651384001676254</v>
      </c>
    </row>
    <row r="22" spans="1:7" ht="12.75">
      <c r="A22" s="139" t="s">
        <v>102</v>
      </c>
      <c r="B22" s="133">
        <v>-0.138060084</v>
      </c>
      <c r="C22" s="117">
        <v>0.21200228999999998</v>
      </c>
      <c r="D22" s="117">
        <v>0.15805362</v>
      </c>
      <c r="E22" s="117">
        <v>0.16122376</v>
      </c>
      <c r="F22" s="152">
        <v>0.043843215000000005</v>
      </c>
      <c r="G22" s="159">
        <v>0.11405874950439043</v>
      </c>
    </row>
    <row r="23" spans="1:7" ht="12.75">
      <c r="A23" s="139" t="s">
        <v>104</v>
      </c>
      <c r="B23" s="133">
        <v>0.26347103</v>
      </c>
      <c r="C23" s="117">
        <v>0.105631282</v>
      </c>
      <c r="D23" s="117">
        <v>0.07397994999999999</v>
      </c>
      <c r="E23" s="117">
        <v>0.059662703000000004</v>
      </c>
      <c r="F23" s="152">
        <v>0.26366886</v>
      </c>
      <c r="G23" s="159">
        <v>0.1309290336464139</v>
      </c>
    </row>
    <row r="24" spans="1:7" ht="12.75">
      <c r="A24" s="139" t="s">
        <v>106</v>
      </c>
      <c r="B24" s="132">
        <v>0.09247652000000002</v>
      </c>
      <c r="C24" s="116">
        <v>0.07254345</v>
      </c>
      <c r="D24" s="116">
        <v>0.05329826499999999</v>
      </c>
      <c r="E24" s="116">
        <v>0.02656925</v>
      </c>
      <c r="F24" s="154">
        <v>0.1392986</v>
      </c>
      <c r="G24" s="159">
        <v>0.06876342430478856</v>
      </c>
    </row>
    <row r="25" spans="1:7" ht="12.75">
      <c r="A25" s="139" t="s">
        <v>108</v>
      </c>
      <c r="B25" s="133">
        <v>-0.017214446</v>
      </c>
      <c r="C25" s="117">
        <v>-0.009566602</v>
      </c>
      <c r="D25" s="117">
        <v>-0.010219615999999999</v>
      </c>
      <c r="E25" s="117">
        <v>-0.039379703</v>
      </c>
      <c r="F25" s="152">
        <v>0.0392111143</v>
      </c>
      <c r="G25" s="159">
        <v>-0.011362061870310898</v>
      </c>
    </row>
    <row r="26" spans="1:7" ht="12.75">
      <c r="A26" s="139" t="s">
        <v>110</v>
      </c>
      <c r="B26" s="133">
        <v>-0.032786261</v>
      </c>
      <c r="C26" s="117">
        <v>0.01327840118</v>
      </c>
      <c r="D26" s="117">
        <v>-0.01073163617</v>
      </c>
      <c r="E26" s="117">
        <v>0.0007431239999999998</v>
      </c>
      <c r="F26" s="152">
        <v>0.011503827099999999</v>
      </c>
      <c r="G26" s="159">
        <v>-0.0023222868940639065</v>
      </c>
    </row>
    <row r="27" spans="1:7" ht="12.75">
      <c r="A27" s="139" t="s">
        <v>112</v>
      </c>
      <c r="B27" s="133">
        <v>0.05691767</v>
      </c>
      <c r="C27" s="117">
        <v>0.06311635</v>
      </c>
      <c r="D27" s="117">
        <v>0.048366560999999995</v>
      </c>
      <c r="E27" s="117">
        <v>0.078538124</v>
      </c>
      <c r="F27" s="152">
        <v>0.05536661500000001</v>
      </c>
      <c r="G27" s="159">
        <v>0.06134095450733228</v>
      </c>
    </row>
    <row r="28" spans="1:7" ht="12.75">
      <c r="A28" s="139" t="s">
        <v>114</v>
      </c>
      <c r="B28" s="133">
        <v>-0.00303573603</v>
      </c>
      <c r="C28" s="117">
        <v>0.00477416718</v>
      </c>
      <c r="D28" s="117">
        <v>-0.0008806153899999999</v>
      </c>
      <c r="E28" s="117">
        <v>-0.0018285437199999997</v>
      </c>
      <c r="F28" s="152">
        <v>-0.03180669</v>
      </c>
      <c r="G28" s="159">
        <v>-0.004253931559301304</v>
      </c>
    </row>
    <row r="29" spans="1:7" ht="13.5" thickBot="1">
      <c r="A29" s="140" t="s">
        <v>116</v>
      </c>
      <c r="B29" s="135">
        <v>0.00409760666</v>
      </c>
      <c r="C29" s="119">
        <v>0.0008839016</v>
      </c>
      <c r="D29" s="119">
        <v>-0.00389480419</v>
      </c>
      <c r="E29" s="119">
        <v>-0.00241981488</v>
      </c>
      <c r="F29" s="156">
        <v>0.004766258220000001</v>
      </c>
      <c r="G29" s="161">
        <v>-7.468189927650046E-05</v>
      </c>
    </row>
    <row r="30" spans="1:7" ht="13.5" thickTop="1">
      <c r="A30" s="141" t="s">
        <v>117</v>
      </c>
      <c r="B30" s="136">
        <v>0.7596912837130243</v>
      </c>
      <c r="C30" s="125">
        <v>0.6082654579369047</v>
      </c>
      <c r="D30" s="125">
        <v>0.46709713234381317</v>
      </c>
      <c r="E30" s="125">
        <v>0.3556972093748707</v>
      </c>
      <c r="F30" s="121">
        <v>0.38446198962945516</v>
      </c>
      <c r="G30" s="162" t="s">
        <v>128</v>
      </c>
    </row>
    <row r="31" spans="1:7" ht="13.5" thickBot="1">
      <c r="A31" s="142" t="s">
        <v>118</v>
      </c>
      <c r="B31" s="131">
        <v>22.833253</v>
      </c>
      <c r="C31" s="122">
        <v>22.918702</v>
      </c>
      <c r="D31" s="122">
        <v>22.988892</v>
      </c>
      <c r="E31" s="122">
        <v>23.052979</v>
      </c>
      <c r="F31" s="123">
        <v>23.129273</v>
      </c>
      <c r="G31" s="164">
        <v>-210.29</v>
      </c>
    </row>
    <row r="32" spans="1:7" ht="15.75" thickBot="1" thickTop="1">
      <c r="A32" s="143" t="s">
        <v>119</v>
      </c>
      <c r="B32" s="137">
        <v>-0.3919999897480011</v>
      </c>
      <c r="C32" s="126">
        <v>0.3295000046491623</v>
      </c>
      <c r="D32" s="126">
        <v>-0.2654999941587448</v>
      </c>
      <c r="E32" s="126">
        <v>0.3474999964237213</v>
      </c>
      <c r="F32" s="124">
        <v>-0.33500000089406967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7" width="14.83203125" style="165" bestFit="1" customWidth="1"/>
    <col min="8" max="8" width="14.16015625" style="165" bestFit="1" customWidth="1"/>
    <col min="9" max="9" width="15.3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4" ht="12.75">
      <c r="A1" s="165" t="s">
        <v>130</v>
      </c>
      <c r="B1" s="165" t="s">
        <v>131</v>
      </c>
      <c r="C1" s="165" t="s">
        <v>132</v>
      </c>
      <c r="D1" s="168" t="s">
        <v>133</v>
      </c>
    </row>
    <row r="3" spans="1:7" ht="12.75">
      <c r="A3" s="165" t="s">
        <v>134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135</v>
      </c>
    </row>
    <row r="4" spans="1:7" ht="12.75">
      <c r="A4" s="165" t="s">
        <v>136</v>
      </c>
      <c r="B4" s="165">
        <v>0.002231</v>
      </c>
      <c r="C4" s="165">
        <v>0.003764</v>
      </c>
      <c r="D4" s="165">
        <v>0.003763</v>
      </c>
      <c r="E4" s="165">
        <v>0.003762</v>
      </c>
      <c r="F4" s="165">
        <v>0.002124</v>
      </c>
      <c r="G4" s="165">
        <v>0.011731</v>
      </c>
    </row>
    <row r="5" spans="1:7" ht="12.75">
      <c r="A5" s="165" t="s">
        <v>137</v>
      </c>
      <c r="B5" s="165">
        <v>4.408561</v>
      </c>
      <c r="C5" s="165">
        <v>2.151579</v>
      </c>
      <c r="D5" s="165">
        <v>-0.964179</v>
      </c>
      <c r="E5" s="165">
        <v>-2.446254</v>
      </c>
      <c r="F5" s="165">
        <v>-2.422161</v>
      </c>
      <c r="G5" s="165">
        <v>8.827913</v>
      </c>
    </row>
    <row r="6" spans="1:7" ht="12.75">
      <c r="A6" s="165" t="s">
        <v>138</v>
      </c>
      <c r="B6" s="166">
        <v>-218.7517</v>
      </c>
      <c r="C6" s="166">
        <v>-47.19096</v>
      </c>
      <c r="D6" s="166">
        <v>-230.3429</v>
      </c>
      <c r="E6" s="166">
        <v>-126.2771</v>
      </c>
      <c r="F6" s="166">
        <v>-67.22957</v>
      </c>
      <c r="G6" s="166">
        <v>-418.3699</v>
      </c>
    </row>
    <row r="7" spans="1:7" s="168" customFormat="1" ht="12.75">
      <c r="A7" s="168" t="s">
        <v>139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5" t="s">
        <v>91</v>
      </c>
      <c r="B8" s="166">
        <v>-0.1830551</v>
      </c>
      <c r="C8" s="166">
        <v>-0.7429715</v>
      </c>
      <c r="D8" s="166">
        <v>-0.04205249</v>
      </c>
      <c r="E8" s="166">
        <v>-0.04514011</v>
      </c>
      <c r="F8" s="166">
        <v>-3.060849</v>
      </c>
      <c r="G8" s="166">
        <v>-2.203817</v>
      </c>
    </row>
    <row r="9" spans="1:7" ht="12.75">
      <c r="A9" s="165" t="s">
        <v>93</v>
      </c>
      <c r="B9" s="166">
        <v>1.110355</v>
      </c>
      <c r="C9" s="166">
        <v>0.576519</v>
      </c>
      <c r="D9" s="166">
        <v>0.4421682</v>
      </c>
      <c r="E9" s="166">
        <v>0.37807</v>
      </c>
      <c r="F9" s="166">
        <v>-0.7486075</v>
      </c>
      <c r="G9" s="166">
        <v>-0.3927009</v>
      </c>
    </row>
    <row r="10" spans="1:7" ht="12.75">
      <c r="A10" s="165" t="s">
        <v>95</v>
      </c>
      <c r="B10" s="166">
        <v>-0.2193671</v>
      </c>
      <c r="C10" s="166">
        <v>-0.04294632</v>
      </c>
      <c r="D10" s="166">
        <v>-0.7319747</v>
      </c>
      <c r="E10" s="166">
        <v>-0.489868</v>
      </c>
      <c r="F10" s="166">
        <v>0.240465</v>
      </c>
      <c r="G10" s="166">
        <v>-1.039748</v>
      </c>
    </row>
    <row r="11" spans="1:7" ht="12.75">
      <c r="A11" s="165" t="s">
        <v>97</v>
      </c>
      <c r="B11" s="166">
        <v>3.979146</v>
      </c>
      <c r="C11" s="166">
        <v>5.123127</v>
      </c>
      <c r="D11" s="166">
        <v>4.921431</v>
      </c>
      <c r="E11" s="166">
        <v>5.035805</v>
      </c>
      <c r="F11" s="166">
        <v>14.41205</v>
      </c>
      <c r="G11" s="166">
        <v>6.151552</v>
      </c>
    </row>
    <row r="12" spans="1:7" ht="12.75">
      <c r="A12" s="165" t="s">
        <v>99</v>
      </c>
      <c r="B12" s="166">
        <v>-0.1183827</v>
      </c>
      <c r="C12" s="166">
        <v>-0.2558575</v>
      </c>
      <c r="D12" s="166">
        <v>-0.1745139</v>
      </c>
      <c r="E12" s="166">
        <v>-0.1207901</v>
      </c>
      <c r="F12" s="166">
        <v>-0.007534986</v>
      </c>
      <c r="G12" s="166">
        <v>0.008215054</v>
      </c>
    </row>
    <row r="13" spans="1:7" ht="12.75">
      <c r="A13" s="165" t="s">
        <v>101</v>
      </c>
      <c r="B13" s="166">
        <v>0.1269037</v>
      </c>
      <c r="C13" s="166">
        <v>0.05208548</v>
      </c>
      <c r="D13" s="166">
        <v>0.002185094</v>
      </c>
      <c r="E13" s="166">
        <v>-0.04652504</v>
      </c>
      <c r="F13" s="166">
        <v>-0.140657</v>
      </c>
      <c r="G13" s="166">
        <v>-0.0008685241</v>
      </c>
    </row>
    <row r="14" spans="1:7" ht="12.75">
      <c r="A14" s="165" t="s">
        <v>103</v>
      </c>
      <c r="B14" s="166">
        <v>0.1538836</v>
      </c>
      <c r="C14" s="166">
        <v>0.04518217</v>
      </c>
      <c r="D14" s="166">
        <v>0.04141054</v>
      </c>
      <c r="E14" s="166">
        <v>0.04235804</v>
      </c>
      <c r="F14" s="166">
        <v>0.1106686</v>
      </c>
      <c r="G14" s="166">
        <v>0.1285489</v>
      </c>
    </row>
    <row r="15" spans="1:7" ht="12.75">
      <c r="A15" s="165" t="s">
        <v>105</v>
      </c>
      <c r="B15" s="166">
        <v>-0.4759513</v>
      </c>
      <c r="C15" s="166">
        <v>-0.09485576</v>
      </c>
      <c r="D15" s="166">
        <v>-0.08213265</v>
      </c>
      <c r="E15" s="166">
        <v>-0.07299841</v>
      </c>
      <c r="F15" s="166">
        <v>-0.3915049</v>
      </c>
      <c r="G15" s="166">
        <v>-0.1811657</v>
      </c>
    </row>
    <row r="16" spans="1:7" ht="12.75">
      <c r="A16" s="165" t="s">
        <v>107</v>
      </c>
      <c r="B16" s="166">
        <v>-0.03158131</v>
      </c>
      <c r="C16" s="166">
        <v>-0.03528835</v>
      </c>
      <c r="D16" s="166">
        <v>-0.03190069</v>
      </c>
      <c r="E16" s="166">
        <v>-0.02463756</v>
      </c>
      <c r="F16" s="166">
        <v>-0.03058031</v>
      </c>
      <c r="G16" s="166">
        <v>0.01283592</v>
      </c>
    </row>
    <row r="17" spans="1:7" ht="12.75">
      <c r="A17" s="165" t="s">
        <v>109</v>
      </c>
      <c r="B17" s="166">
        <v>0.007553991</v>
      </c>
      <c r="C17" s="166">
        <v>0.01889787</v>
      </c>
      <c r="D17" s="166">
        <v>0.004713059</v>
      </c>
      <c r="E17" s="166">
        <v>0.01926934</v>
      </c>
      <c r="F17" s="166">
        <v>0.0105033</v>
      </c>
      <c r="G17" s="166">
        <v>-0.01281774</v>
      </c>
    </row>
    <row r="18" spans="1:7" ht="12.75">
      <c r="A18" s="165" t="s">
        <v>111</v>
      </c>
      <c r="B18" s="166">
        <v>0.04033006</v>
      </c>
      <c r="C18" s="166">
        <v>0.00952977</v>
      </c>
      <c r="D18" s="166">
        <v>0.04275355</v>
      </c>
      <c r="E18" s="166">
        <v>0.01396558</v>
      </c>
      <c r="F18" s="166">
        <v>-0.02869492</v>
      </c>
      <c r="G18" s="166">
        <v>0.06221828</v>
      </c>
    </row>
    <row r="19" spans="1:7" ht="12.75">
      <c r="A19" s="165" t="s">
        <v>113</v>
      </c>
      <c r="B19" s="166">
        <v>-0.1933406</v>
      </c>
      <c r="C19" s="166">
        <v>-0.1867937</v>
      </c>
      <c r="D19" s="166">
        <v>-0.1941868</v>
      </c>
      <c r="E19" s="166">
        <v>-0.192117</v>
      </c>
      <c r="F19" s="166">
        <v>-0.1296724</v>
      </c>
      <c r="G19" s="166">
        <v>-0.1830308</v>
      </c>
    </row>
    <row r="20" spans="1:7" ht="12.75">
      <c r="A20" s="165" t="s">
        <v>115</v>
      </c>
      <c r="B20" s="166">
        <v>0.0007885428</v>
      </c>
      <c r="C20" s="166">
        <v>0.001849215</v>
      </c>
      <c r="D20" s="166">
        <v>0.00248376</v>
      </c>
      <c r="E20" s="166">
        <v>0.002232116</v>
      </c>
      <c r="F20" s="166">
        <v>-0.002480954</v>
      </c>
      <c r="G20" s="166">
        <v>7.054796E-05</v>
      </c>
    </row>
    <row r="21" spans="1:7" ht="12.75">
      <c r="A21" s="165" t="s">
        <v>140</v>
      </c>
      <c r="B21" s="166">
        <v>-390.4884</v>
      </c>
      <c r="C21" s="166">
        <v>-404.3629</v>
      </c>
      <c r="D21" s="166">
        <v>-354.1495</v>
      </c>
      <c r="E21" s="166">
        <v>-473.0714</v>
      </c>
      <c r="F21" s="166">
        <v>-489.3676</v>
      </c>
      <c r="G21" s="166">
        <v>137.4528</v>
      </c>
    </row>
    <row r="22" spans="1:7" ht="12.75">
      <c r="A22" s="165" t="s">
        <v>141</v>
      </c>
      <c r="B22" s="166">
        <v>88.1735</v>
      </c>
      <c r="C22" s="166">
        <v>43.03184</v>
      </c>
      <c r="D22" s="166">
        <v>-19.28361</v>
      </c>
      <c r="E22" s="166">
        <v>-48.92548</v>
      </c>
      <c r="F22" s="166">
        <v>-48.4436</v>
      </c>
      <c r="G22" s="166">
        <v>0</v>
      </c>
    </row>
    <row r="23" spans="1:7" ht="12.75">
      <c r="A23" s="165" t="s">
        <v>92</v>
      </c>
      <c r="B23" s="166">
        <v>3.163533</v>
      </c>
      <c r="C23" s="166">
        <v>1.677881</v>
      </c>
      <c r="D23" s="166">
        <v>-0.5288942</v>
      </c>
      <c r="E23" s="166">
        <v>0.571345</v>
      </c>
      <c r="F23" s="166">
        <v>9.861147</v>
      </c>
      <c r="G23" s="166">
        <v>-0.6414003</v>
      </c>
    </row>
    <row r="24" spans="1:7" ht="12.75">
      <c r="A24" s="165" t="s">
        <v>94</v>
      </c>
      <c r="B24" s="166">
        <v>-1.466273</v>
      </c>
      <c r="C24" s="166">
        <v>0.9277658</v>
      </c>
      <c r="D24" s="166">
        <v>1.011862</v>
      </c>
      <c r="E24" s="166">
        <v>1.220653</v>
      </c>
      <c r="F24" s="166">
        <v>0.8275252</v>
      </c>
      <c r="G24" s="166">
        <v>-0.6633937</v>
      </c>
    </row>
    <row r="25" spans="1:7" ht="12.75">
      <c r="A25" s="165" t="s">
        <v>96</v>
      </c>
      <c r="B25" s="166">
        <v>0.08992811</v>
      </c>
      <c r="C25" s="166">
        <v>-0.3099803</v>
      </c>
      <c r="D25" s="166">
        <v>-0.9808593</v>
      </c>
      <c r="E25" s="166">
        <v>-1.046495</v>
      </c>
      <c r="F25" s="166">
        <v>-3.612049</v>
      </c>
      <c r="G25" s="166">
        <v>0.3028349</v>
      </c>
    </row>
    <row r="26" spans="1:7" ht="12.75">
      <c r="A26" s="165" t="s">
        <v>98</v>
      </c>
      <c r="B26" s="166">
        <v>1.038253</v>
      </c>
      <c r="C26" s="166">
        <v>0.07288331</v>
      </c>
      <c r="D26" s="166">
        <v>0.01408899</v>
      </c>
      <c r="E26" s="166">
        <v>-0.02215592</v>
      </c>
      <c r="F26" s="166">
        <v>1.651851</v>
      </c>
      <c r="G26" s="166">
        <v>0.388028</v>
      </c>
    </row>
    <row r="27" spans="1:7" ht="12.75">
      <c r="A27" s="165" t="s">
        <v>100</v>
      </c>
      <c r="B27" s="166">
        <v>0.04260124</v>
      </c>
      <c r="C27" s="166">
        <v>0.01271948</v>
      </c>
      <c r="D27" s="166">
        <v>-0.1567525</v>
      </c>
      <c r="E27" s="166">
        <v>-0.2140745</v>
      </c>
      <c r="F27" s="166">
        <v>0.5291486</v>
      </c>
      <c r="G27" s="166">
        <v>-0.1504896</v>
      </c>
    </row>
    <row r="28" spans="1:7" ht="12.75">
      <c r="A28" s="165" t="s">
        <v>102</v>
      </c>
      <c r="B28" s="166">
        <v>-0.12585</v>
      </c>
      <c r="C28" s="166">
        <v>0.202026</v>
      </c>
      <c r="D28" s="166">
        <v>0.1588373</v>
      </c>
      <c r="E28" s="166">
        <v>0.160466</v>
      </c>
      <c r="F28" s="166">
        <v>0.03108795</v>
      </c>
      <c r="G28" s="166">
        <v>-0.1116748</v>
      </c>
    </row>
    <row r="29" spans="1:7" ht="12.75">
      <c r="A29" s="165" t="s">
        <v>104</v>
      </c>
      <c r="B29" s="166">
        <v>0.2871034</v>
      </c>
      <c r="C29" s="166">
        <v>0.1014249</v>
      </c>
      <c r="D29" s="166">
        <v>0.08203938</v>
      </c>
      <c r="E29" s="166">
        <v>0.05382924</v>
      </c>
      <c r="F29" s="166">
        <v>0.2248049</v>
      </c>
      <c r="G29" s="166">
        <v>-0.06798607</v>
      </c>
    </row>
    <row r="30" spans="1:7" ht="12.75">
      <c r="A30" s="165" t="s">
        <v>106</v>
      </c>
      <c r="B30" s="166">
        <v>0.07616543</v>
      </c>
      <c r="C30" s="166">
        <v>0.07414165</v>
      </c>
      <c r="D30" s="166">
        <v>0.05715089</v>
      </c>
      <c r="E30" s="166">
        <v>0.0295105</v>
      </c>
      <c r="F30" s="166">
        <v>0.1468533</v>
      </c>
      <c r="G30" s="166">
        <v>0.06947696</v>
      </c>
    </row>
    <row r="31" spans="1:7" ht="12.75">
      <c r="A31" s="165" t="s">
        <v>108</v>
      </c>
      <c r="B31" s="166">
        <v>-0.02257945</v>
      </c>
      <c r="C31" s="166">
        <v>-0.01242479</v>
      </c>
      <c r="D31" s="166">
        <v>-0.01153689</v>
      </c>
      <c r="E31" s="166">
        <v>-0.03809202</v>
      </c>
      <c r="F31" s="166">
        <v>0.03911318</v>
      </c>
      <c r="G31" s="166">
        <v>-0.03074388</v>
      </c>
    </row>
    <row r="32" spans="1:7" ht="12.75">
      <c r="A32" s="165" t="s">
        <v>110</v>
      </c>
      <c r="B32" s="166">
        <v>-0.02908461</v>
      </c>
      <c r="C32" s="166">
        <v>0.007733497</v>
      </c>
      <c r="D32" s="166">
        <v>-0.007955369</v>
      </c>
      <c r="E32" s="166">
        <v>0.0005283631</v>
      </c>
      <c r="F32" s="166">
        <v>0.005271033</v>
      </c>
      <c r="G32" s="166">
        <v>0.003357873</v>
      </c>
    </row>
    <row r="33" spans="1:7" ht="12.75">
      <c r="A33" s="165" t="s">
        <v>112</v>
      </c>
      <c r="B33" s="166">
        <v>0.06168643</v>
      </c>
      <c r="C33" s="166">
        <v>0.06450048</v>
      </c>
      <c r="D33" s="166">
        <v>0.05300888</v>
      </c>
      <c r="E33" s="166">
        <v>0.07408682</v>
      </c>
      <c r="F33" s="166">
        <v>0.05402181</v>
      </c>
      <c r="G33" s="166">
        <v>-0.01778924</v>
      </c>
    </row>
    <row r="34" spans="1:7" ht="12.75">
      <c r="A34" s="165" t="s">
        <v>114</v>
      </c>
      <c r="B34" s="166">
        <v>-0.01503531</v>
      </c>
      <c r="C34" s="166">
        <v>-0.0008704219</v>
      </c>
      <c r="D34" s="166">
        <v>0.001676685</v>
      </c>
      <c r="E34" s="166">
        <v>0.004754074</v>
      </c>
      <c r="F34" s="166">
        <v>-0.02749087</v>
      </c>
      <c r="G34" s="166">
        <v>-0.004546179</v>
      </c>
    </row>
    <row r="35" spans="1:7" ht="12.75">
      <c r="A35" s="165" t="s">
        <v>116</v>
      </c>
      <c r="B35" s="166">
        <v>0.004159888</v>
      </c>
      <c r="C35" s="166">
        <v>0.0009418926</v>
      </c>
      <c r="D35" s="166">
        <v>-0.003935087</v>
      </c>
      <c r="E35" s="166">
        <v>-0.002507825</v>
      </c>
      <c r="F35" s="166">
        <v>0.00485525</v>
      </c>
      <c r="G35" s="166">
        <v>0.001354785</v>
      </c>
    </row>
    <row r="36" spans="1:6" ht="12.75">
      <c r="A36" s="165" t="s">
        <v>142</v>
      </c>
      <c r="B36" s="166">
        <v>23.12927</v>
      </c>
      <c r="C36" s="166">
        <v>23.13232</v>
      </c>
      <c r="D36" s="166">
        <v>23.14758</v>
      </c>
      <c r="E36" s="166">
        <v>23.14758</v>
      </c>
      <c r="F36" s="166">
        <v>23.15979</v>
      </c>
    </row>
    <row r="37" spans="1:6" ht="12.75">
      <c r="A37" s="165" t="s">
        <v>143</v>
      </c>
      <c r="B37" s="166">
        <v>-0.3611247</v>
      </c>
      <c r="C37" s="166">
        <v>-0.3250122</v>
      </c>
      <c r="D37" s="166">
        <v>-0.3051758</v>
      </c>
      <c r="E37" s="166">
        <v>-0.2894084</v>
      </c>
      <c r="F37" s="166">
        <v>-0.2761841</v>
      </c>
    </row>
    <row r="38" spans="1:7" ht="12.75">
      <c r="A38" s="165" t="s">
        <v>144</v>
      </c>
      <c r="B38" s="166">
        <v>0.0003777017</v>
      </c>
      <c r="C38" s="166">
        <v>8.318117E-05</v>
      </c>
      <c r="D38" s="166">
        <v>0.0003904205</v>
      </c>
      <c r="E38" s="166">
        <v>0.0002107313</v>
      </c>
      <c r="F38" s="166">
        <v>0.0001102575</v>
      </c>
      <c r="G38" s="166">
        <v>0.0001199696</v>
      </c>
    </row>
    <row r="39" spans="1:7" ht="12.75">
      <c r="A39" s="165" t="s">
        <v>145</v>
      </c>
      <c r="B39" s="166">
        <v>0.0006605</v>
      </c>
      <c r="C39" s="166">
        <v>0.000687059</v>
      </c>
      <c r="D39" s="166">
        <v>0.000602807</v>
      </c>
      <c r="E39" s="166">
        <v>0.0008052524</v>
      </c>
      <c r="F39" s="166">
        <v>0.0008324591000000001</v>
      </c>
      <c r="G39" s="166">
        <v>0.0003545675</v>
      </c>
    </row>
    <row r="40" spans="2:5" ht="12.75">
      <c r="B40" s="165" t="s">
        <v>146</v>
      </c>
      <c r="C40" s="165">
        <v>0.003763</v>
      </c>
      <c r="D40" s="165" t="s">
        <v>147</v>
      </c>
      <c r="E40" s="165">
        <v>3.117566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0.00037770174924719346</v>
      </c>
      <c r="C50" s="165">
        <f>-0.017/(C7*C7+C22*C22)*(C21*C22+C6*C7)</f>
        <v>8.318117323606855E-05</v>
      </c>
      <c r="D50" s="165">
        <f>-0.017/(D7*D7+D22*D22)*(D21*D22+D6*D7)</f>
        <v>0.00039042050044889185</v>
      </c>
      <c r="E50" s="165">
        <f>-0.017/(E7*E7+E22*E22)*(E21*E22+E6*E7)</f>
        <v>0.00021073133401431675</v>
      </c>
      <c r="F50" s="165">
        <f>-0.017/(F7*F7+F22*F22)*(F21*F22+F6*F7)</f>
        <v>0.00011025753769008061</v>
      </c>
      <c r="G50" s="165">
        <f>(B50*B$4+C50*C$4+D50*D$4+E50*E$4+F50*F$4)/SUM(B$4:F$4)</f>
        <v>0.00023343500194552682</v>
      </c>
    </row>
    <row r="51" spans="1:7" ht="12.75">
      <c r="A51" s="165" t="s">
        <v>150</v>
      </c>
      <c r="B51" s="165">
        <f>-0.017/(B7*B7+B22*B22)*(B21*B7-B6*B22)</f>
        <v>0.0006604999514812753</v>
      </c>
      <c r="C51" s="165">
        <f>-0.017/(C7*C7+C22*C22)*(C21*C7-C6*C22)</f>
        <v>0.0006870589861062295</v>
      </c>
      <c r="D51" s="165">
        <f>-0.017/(D7*D7+D22*D22)*(D21*D7-D6*D22)</f>
        <v>0.0006028070216666662</v>
      </c>
      <c r="E51" s="165">
        <f>-0.017/(E7*E7+E22*E22)*(E21*E7-E6*E22)</f>
        <v>0.0008052523931667692</v>
      </c>
      <c r="F51" s="165">
        <f>-0.017/(F7*F7+F22*F22)*(F21*F7-F6*F22)</f>
        <v>0.0008324590472052844</v>
      </c>
      <c r="G51" s="165">
        <f>(B51*B$4+C51*C$4+D51*D$4+E51*E$4+F51*F$4)/SUM(B$4:F$4)</f>
        <v>0.0007111691867391747</v>
      </c>
    </row>
    <row r="52" spans="1:7" ht="12.75">
      <c r="A52" s="165" t="s">
        <v>150</v>
      </c>
      <c r="B52" s="165">
        <f aca="true" t="shared" si="0" ref="B51:F52">-0.017/(B8*B8+B23*B23)*(B22*B8-B7*B23)</f>
        <v>53.585387469464145</v>
      </c>
      <c r="C52" s="165">
        <f t="shared" si="0"/>
        <v>84.87037766063897</v>
      </c>
      <c r="D52" s="165">
        <f t="shared" si="0"/>
        <v>-319.45507136231106</v>
      </c>
      <c r="E52" s="165">
        <f t="shared" si="0"/>
        <v>295.5834505491841</v>
      </c>
      <c r="F52" s="165">
        <f t="shared" si="0"/>
        <v>15.700762507181313</v>
      </c>
      <c r="G52" s="165">
        <f>(B52*B$5+C52*C$5+D52*D$5+E52*E$5+F52*F$5)/SUM(B$5:F$5)</f>
        <v>-47.07651466627627</v>
      </c>
    </row>
    <row r="58" ht="12.75">
      <c r="A58" s="165" t="s">
        <v>152</v>
      </c>
    </row>
    <row r="59" ht="12.75">
      <c r="A59" s="165" t="s">
        <v>152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9999.74604075006</v>
      </c>
      <c r="C62" s="165">
        <f>C7+(2/0.017)*(C8*C50-C23*C51)</f>
        <v>9999.85710535768</v>
      </c>
      <c r="D62" s="165">
        <f>D7+(2/0.017)*(D8*D50-D23*D51)</f>
        <v>10000.035576821563</v>
      </c>
      <c r="E62" s="165">
        <f>E7+(2/0.017)*(E8*E50-E23*E51)</f>
        <v>9999.944754192451</v>
      </c>
      <c r="F62" s="165">
        <f>F7+(2/0.017)*(F8*F50-F23*F51)</f>
        <v>9998.994531445887</v>
      </c>
    </row>
    <row r="63" spans="1:6" ht="12.75">
      <c r="A63" s="165" t="s">
        <v>158</v>
      </c>
      <c r="B63" s="165">
        <f>B8+(3/0.017)*(B9*B50-B24*B51)</f>
        <v>0.06186071255476558</v>
      </c>
      <c r="C63" s="165">
        <f>C8+(3/0.017)*(C9*C50-C24*C51)</f>
        <v>-0.8469963770139677</v>
      </c>
      <c r="D63" s="165">
        <f>D8+(3/0.017)*(D9*D50-D24*D51)</f>
        <v>-0.11922766446431009</v>
      </c>
      <c r="E63" s="165">
        <f>E8+(3/0.017)*(E9*E50-E24*E51)</f>
        <v>-0.20453938423977708</v>
      </c>
      <c r="F63" s="165">
        <f>F8+(3/0.017)*(F9*F50-F24*F51)</f>
        <v>-3.196982022207651</v>
      </c>
    </row>
    <row r="64" spans="1:6" ht="12.75">
      <c r="A64" s="165" t="s">
        <v>159</v>
      </c>
      <c r="B64" s="165">
        <f>B9+(4/0.017)*(B10*B50-B25*B51)</f>
        <v>1.0768837412496266</v>
      </c>
      <c r="C64" s="165">
        <f>C9+(4/0.017)*(C10*C50-C25*C51)</f>
        <v>0.6257901589052078</v>
      </c>
      <c r="D64" s="165">
        <f>D9+(4/0.017)*(D10*D50-D25*D51)</f>
        <v>0.5140484222628526</v>
      </c>
      <c r="E64" s="165">
        <f>E9+(4/0.017)*(E10*E50-E25*E51)</f>
        <v>0.5520610743661489</v>
      </c>
      <c r="F64" s="165">
        <f>F9+(4/0.017)*(F10*F50-F25*F51)</f>
        <v>-0.03486727698836578</v>
      </c>
    </row>
    <row r="65" spans="1:6" ht="12.75">
      <c r="A65" s="165" t="s">
        <v>160</v>
      </c>
      <c r="B65" s="165">
        <f>B10+(5/0.017)*(B11*B50-B26*B51)</f>
        <v>0.020975355466083617</v>
      </c>
      <c r="C65" s="165">
        <f>C10+(5/0.017)*(C11*C50-C26*C51)</f>
        <v>0.06766326277197474</v>
      </c>
      <c r="D65" s="165">
        <f>D10+(5/0.017)*(D11*D50-D26*D51)</f>
        <v>-0.1693468729869121</v>
      </c>
      <c r="E65" s="165">
        <f>E10+(5/0.017)*(E11*E50-E26*E51)</f>
        <v>-0.17250240791506538</v>
      </c>
      <c r="F65" s="165">
        <f>F10+(5/0.017)*(F11*F50-F26*F51)</f>
        <v>0.3033881872003618</v>
      </c>
    </row>
    <row r="66" spans="1:6" ht="12.75">
      <c r="A66" s="165" t="s">
        <v>161</v>
      </c>
      <c r="B66" s="165">
        <f>B11+(6/0.017)*(B12*B50-B27*B51)</f>
        <v>3.9534337165328304</v>
      </c>
      <c r="C66" s="165">
        <f>C11+(6/0.017)*(C12*C50-C27*C51)</f>
        <v>5.112531155271584</v>
      </c>
      <c r="D66" s="165">
        <f>D11+(6/0.017)*(D12*D50-D27*D51)</f>
        <v>4.930733718879006</v>
      </c>
      <c r="E66" s="165">
        <f>E11+(6/0.017)*(E12*E50-E27*E51)</f>
        <v>5.087662556893737</v>
      </c>
      <c r="F66" s="165">
        <f>F11+(6/0.017)*(F12*F50-F27*F51)</f>
        <v>14.256288119392154</v>
      </c>
    </row>
    <row r="67" spans="1:6" ht="12.75">
      <c r="A67" s="165" t="s">
        <v>162</v>
      </c>
      <c r="B67" s="165">
        <f>B12+(7/0.017)*(B13*B50-B28*B51)</f>
        <v>-0.06441860125946959</v>
      </c>
      <c r="C67" s="165">
        <f>C12+(7/0.017)*(C13*C50-C28*C51)</f>
        <v>-0.31122801363205493</v>
      </c>
      <c r="D67" s="165">
        <f>D12+(7/0.017)*(D13*D50-D28*D51)</f>
        <v>-0.2135883670439393</v>
      </c>
      <c r="E67" s="165">
        <f>E12+(7/0.017)*(E13*E50-E28*E51)</f>
        <v>-0.17803359410959868</v>
      </c>
      <c r="F67" s="165">
        <f>F12+(7/0.017)*(F13*F50-F28*F51)</f>
        <v>-0.02457707882400437</v>
      </c>
    </row>
    <row r="68" spans="1:6" ht="12.75">
      <c r="A68" s="165" t="s">
        <v>163</v>
      </c>
      <c r="B68" s="165">
        <f>B13+(8/0.017)*(B14*B50-B29*B51)</f>
        <v>0.06501679323781001</v>
      </c>
      <c r="C68" s="165">
        <f>C13+(8/0.017)*(C14*C50-C29*C51)</f>
        <v>0.021061205623541555</v>
      </c>
      <c r="D68" s="165">
        <f>D13+(8/0.017)*(D14*D50-D29*D51)</f>
        <v>-0.013479089796009884</v>
      </c>
      <c r="E68" s="165">
        <f>E13+(8/0.017)*(E14*E50-E29*E51)</f>
        <v>-0.06272266732090193</v>
      </c>
      <c r="F68" s="165">
        <f>F13+(8/0.017)*(F14*F50-F29*F51)</f>
        <v>-0.22298115318845685</v>
      </c>
    </row>
    <row r="69" spans="1:6" ht="12.75">
      <c r="A69" s="165" t="s">
        <v>164</v>
      </c>
      <c r="B69" s="165">
        <f>B14+(9/0.017)*(B15*B50-B30*B51)</f>
        <v>0.032079240442692</v>
      </c>
      <c r="C69" s="165">
        <f>C14+(9/0.017)*(C15*C50-C30*C51)</f>
        <v>0.014036928674107246</v>
      </c>
      <c r="D69" s="165">
        <f>D14+(9/0.017)*(D15*D50-D30*D51)</f>
        <v>0.00619553688680962</v>
      </c>
      <c r="E69" s="165">
        <f>E14+(9/0.017)*(E15*E50-E30*E51)</f>
        <v>0.021633447198885422</v>
      </c>
      <c r="F69" s="165">
        <f>F14+(9/0.017)*(F15*F50-F30*F51)</f>
        <v>0.023095569401118995</v>
      </c>
    </row>
    <row r="70" spans="1:6" ht="12.75">
      <c r="A70" s="165" t="s">
        <v>165</v>
      </c>
      <c r="B70" s="165">
        <f>B15+(10/0.017)*(B16*B50-B31*B51)</f>
        <v>-0.47419517670649647</v>
      </c>
      <c r="C70" s="165">
        <f>C15+(10/0.017)*(C16*C50-C31*C51)</f>
        <v>-0.09156091454975424</v>
      </c>
      <c r="D70" s="165">
        <f>D15+(10/0.017)*(D16*D50-D31*D51)</f>
        <v>-0.08536804120839354</v>
      </c>
      <c r="E70" s="165">
        <f>E15+(10/0.017)*(E16*E50-E31*E51)</f>
        <v>-0.05800912507064784</v>
      </c>
      <c r="F70" s="165">
        <f>F15+(10/0.017)*(F16*F50-F31*F51)</f>
        <v>-0.4126412707284518</v>
      </c>
    </row>
    <row r="71" spans="1:6" ht="12.75">
      <c r="A71" s="165" t="s">
        <v>166</v>
      </c>
      <c r="B71" s="165">
        <f>B16+(11/0.017)*(B17*B50-B32*B51)</f>
        <v>-0.01730490234165629</v>
      </c>
      <c r="C71" s="165">
        <f>C16+(11/0.017)*(C17*C50-C32*C51)</f>
        <v>-0.037709269865043624</v>
      </c>
      <c r="D71" s="165">
        <f>D16+(11/0.017)*(D17*D50-D32*D51)</f>
        <v>-0.027607048905157694</v>
      </c>
      <c r="E71" s="165">
        <f>E16+(11/0.017)*(E17*E50-E32*E51)</f>
        <v>-0.022285379482150963</v>
      </c>
      <c r="F71" s="165">
        <f>F16+(11/0.017)*(F17*F50-F32*F51)</f>
        <v>-0.03267021366157772</v>
      </c>
    </row>
    <row r="72" spans="1:6" ht="12.75">
      <c r="A72" s="165" t="s">
        <v>167</v>
      </c>
      <c r="B72" s="165">
        <f>B17+(12/0.017)*(B18*B50-B33*B51)</f>
        <v>-0.010453879456100344</v>
      </c>
      <c r="C72" s="165">
        <f>C17+(12/0.017)*(C18*C50-C33*C51)</f>
        <v>-0.011824203136161348</v>
      </c>
      <c r="D72" s="165">
        <f>D17+(12/0.017)*(D18*D50-D33*D51)</f>
        <v>-0.006060302897213401</v>
      </c>
      <c r="E72" s="165">
        <f>E17+(12/0.017)*(E18*E50-E33*E51)</f>
        <v>-0.020765203861246116</v>
      </c>
      <c r="F72" s="165">
        <f>F17+(12/0.017)*(F18*F50-F33*F51)</f>
        <v>-0.023474188732460294</v>
      </c>
    </row>
    <row r="73" spans="1:6" ht="12.75">
      <c r="A73" s="165" t="s">
        <v>168</v>
      </c>
      <c r="B73" s="165">
        <f>B18+(13/0.017)*(B19*B50-B34*B51)</f>
        <v>-0.00791849275499694</v>
      </c>
      <c r="C73" s="165">
        <f>C18+(13/0.017)*(C19*C50-C34*C51)</f>
        <v>-0.0018946972413587202</v>
      </c>
      <c r="D73" s="165">
        <f>D18+(13/0.017)*(D19*D50-D34*D51)</f>
        <v>-0.015995151568235083</v>
      </c>
      <c r="E73" s="165">
        <f>E18+(13/0.017)*(E19*E50-E34*E51)</f>
        <v>-0.01992106206553325</v>
      </c>
      <c r="F73" s="165">
        <f>F18+(13/0.017)*(F19*F50-F34*F51)</f>
        <v>-0.022127882887243842</v>
      </c>
    </row>
    <row r="74" spans="1:6" ht="12.75">
      <c r="A74" s="165" t="s">
        <v>169</v>
      </c>
      <c r="B74" s="165">
        <f>B19+(14/0.017)*(B20*B50-B35*B51)</f>
        <v>-0.19535805915185397</v>
      </c>
      <c r="C74" s="165">
        <f>C19+(14/0.017)*(C20*C50-C35*C51)</f>
        <v>-0.18719996015418572</v>
      </c>
      <c r="D74" s="165">
        <f>D19+(14/0.017)*(D20*D50-D35*D51)</f>
        <v>-0.1914347220851001</v>
      </c>
      <c r="E74" s="165">
        <f>E19+(14/0.017)*(E20*E50-E35*E51)</f>
        <v>-0.19006656916979564</v>
      </c>
      <c r="F74" s="165">
        <f>F19+(14/0.017)*(F20*F50-F35*F51)</f>
        <v>-0.1332262099619695</v>
      </c>
    </row>
    <row r="75" spans="1:6" ht="12.75">
      <c r="A75" s="165" t="s">
        <v>170</v>
      </c>
      <c r="B75" s="166">
        <f>B20</f>
        <v>0.0007885428</v>
      </c>
      <c r="C75" s="166">
        <f>C20</f>
        <v>0.001849215</v>
      </c>
      <c r="D75" s="166">
        <f>D20</f>
        <v>0.00248376</v>
      </c>
      <c r="E75" s="166">
        <f>E20</f>
        <v>0.002232116</v>
      </c>
      <c r="F75" s="166">
        <f>F20</f>
        <v>-0.002480954</v>
      </c>
    </row>
    <row r="76" spans="1:6" ht="12.75">
      <c r="A76" s="165" t="s">
        <v>170</v>
      </c>
      <c r="B76" s="166">
        <f aca="true" t="shared" si="1" ref="B75:F76">B21</f>
        <v>-390.4884</v>
      </c>
      <c r="C76" s="166">
        <f t="shared" si="1"/>
        <v>-404.3629</v>
      </c>
      <c r="D76" s="166">
        <f t="shared" si="1"/>
        <v>-354.1495</v>
      </c>
      <c r="E76" s="166">
        <f t="shared" si="1"/>
        <v>-473.0714</v>
      </c>
      <c r="F76" s="166">
        <f t="shared" si="1"/>
        <v>-489.3676</v>
      </c>
    </row>
    <row r="78" ht="12.75">
      <c r="A78" s="165" t="s">
        <v>152</v>
      </c>
    </row>
    <row r="79" ht="12.75">
      <c r="A79" s="165" t="s">
        <v>152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88.29984871332151</v>
      </c>
      <c r="C82" s="165">
        <f>C22+(2/0.017)*(C8*C51+C23*C50)</f>
        <v>42.9882050428982</v>
      </c>
      <c r="D82" s="165">
        <f>D22+(2/0.017)*(D8*D51+D23*D50)</f>
        <v>-19.31088537347048</v>
      </c>
      <c r="E82" s="165">
        <f>E22+(2/0.017)*(E8*E51+E23*E50)</f>
        <v>-48.91559163383211</v>
      </c>
      <c r="F82" s="165">
        <f>F22+(2/0.017)*(F8*F51+F23*F50)</f>
        <v>-48.61545478295992</v>
      </c>
    </row>
    <row r="83" spans="1:6" ht="12.75">
      <c r="A83" s="165" t="s">
        <v>173</v>
      </c>
      <c r="B83" s="165">
        <f>B23+(3/0.017)*(B9*B51+B24*B50)</f>
        <v>3.1952228023505405</v>
      </c>
      <c r="C83" s="165">
        <f>C23+(3/0.017)*(C9*C51+C24*C50)</f>
        <v>1.7614001542370488</v>
      </c>
      <c r="D83" s="165">
        <f>D23+(3/0.017)*(D9*D51+D24*D50)</f>
        <v>-0.41214235926889514</v>
      </c>
      <c r="E83" s="165">
        <f>E23+(3/0.017)*(E9*E51+E24*E50)</f>
        <v>0.6704635189429067</v>
      </c>
      <c r="F83" s="165">
        <f>F23+(3/0.017)*(F9*F51+F24*F50)</f>
        <v>9.767274494955489</v>
      </c>
    </row>
    <row r="84" spans="1:6" ht="12.75">
      <c r="A84" s="165" t="s">
        <v>174</v>
      </c>
      <c r="B84" s="165">
        <f>B24+(4/0.017)*(B10*B51+B25*B50)</f>
        <v>-1.4923732245771986</v>
      </c>
      <c r="C84" s="165">
        <f>C24+(4/0.017)*(C10*C51+C25*C50)</f>
        <v>0.9147561105622912</v>
      </c>
      <c r="D84" s="165">
        <f>D24+(4/0.017)*(D10*D51+D25*D50)</f>
        <v>0.817935631148635</v>
      </c>
      <c r="E84" s="165">
        <f>E24+(4/0.017)*(E10*E51+E25*E50)</f>
        <v>1.075947901947028</v>
      </c>
      <c r="F84" s="165">
        <f>F24+(4/0.017)*(F10*F51+F25*F50)</f>
        <v>0.7809185261247766</v>
      </c>
    </row>
    <row r="85" spans="1:6" ht="12.75">
      <c r="A85" s="165" t="s">
        <v>175</v>
      </c>
      <c r="B85" s="165">
        <f>B25+(5/0.017)*(B11*B51+B26*B50)</f>
        <v>0.9782739082935462</v>
      </c>
      <c r="C85" s="165">
        <f>C25+(5/0.017)*(C11*C51+C26*C50)</f>
        <v>0.727064688690758</v>
      </c>
      <c r="D85" s="165">
        <f>D25+(5/0.017)*(D11*D51+D26*D50)</f>
        <v>-0.1066905370662875</v>
      </c>
      <c r="E85" s="165">
        <f>E25+(5/0.017)*(E11*E51+E26*E50)</f>
        <v>0.14480649446860827</v>
      </c>
      <c r="F85" s="165">
        <f>F25+(5/0.017)*(F11*F51+F26*F50)</f>
        <v>-0.029822401421818245</v>
      </c>
    </row>
    <row r="86" spans="1:6" ht="12.75">
      <c r="A86" s="165" t="s">
        <v>176</v>
      </c>
      <c r="B86" s="165">
        <f>B26+(6/0.017)*(B12*B51+B27*B50)</f>
        <v>1.0163349277394862</v>
      </c>
      <c r="C86" s="165">
        <f>C26+(6/0.017)*(C12*C51+C27*C50)</f>
        <v>0.011213484140592263</v>
      </c>
      <c r="D86" s="165">
        <f>D26+(6/0.017)*(D12*D51+D27*D50)</f>
        <v>-0.04463957251589977</v>
      </c>
      <c r="E86" s="165">
        <f>E26+(6/0.017)*(E12*E51+E27*E50)</f>
        <v>-0.07240723366798867</v>
      </c>
      <c r="F86" s="165">
        <f>F26+(6/0.017)*(F12*F51+F27*F50)</f>
        <v>1.6702286662736077</v>
      </c>
    </row>
    <row r="87" spans="1:6" ht="12.75">
      <c r="A87" s="165" t="s">
        <v>177</v>
      </c>
      <c r="B87" s="165">
        <f>B27+(7/0.017)*(B13*B51+B28*B50)</f>
        <v>0.05754258457942619</v>
      </c>
      <c r="C87" s="165">
        <f>C27+(7/0.017)*(C13*C51+C28*C50)</f>
        <v>0.034374415146289646</v>
      </c>
      <c r="D87" s="165">
        <f>D27+(7/0.017)*(D13*D51+D28*D50)</f>
        <v>-0.13067522369793722</v>
      </c>
      <c r="E87" s="165">
        <f>E27+(7/0.017)*(E13*E51+E28*E50)</f>
        <v>-0.21557710581809814</v>
      </c>
      <c r="F87" s="165">
        <f>F27+(7/0.017)*(F13*F51+F28*F50)</f>
        <v>0.4823459776654441</v>
      </c>
    </row>
    <row r="88" spans="1:6" ht="12.75">
      <c r="A88" s="165" t="s">
        <v>178</v>
      </c>
      <c r="B88" s="165">
        <f>B28+(8/0.017)*(B14*B51+B29*B50)</f>
        <v>-0.026989027421844378</v>
      </c>
      <c r="C88" s="165">
        <f>C28+(8/0.017)*(C14*C51+C29*C50)</f>
        <v>0.220604568511826</v>
      </c>
      <c r="D88" s="165">
        <f>D28+(8/0.017)*(D14*D51+D29*D50)</f>
        <v>0.18565726239017652</v>
      </c>
      <c r="E88" s="165">
        <f>E28+(8/0.017)*(E14*E51+E29*E50)</f>
        <v>0.18185537441601438</v>
      </c>
      <c r="F88" s="165">
        <f>F28+(8/0.017)*(F14*F51+F29*F50)</f>
        <v>0.08610607331586237</v>
      </c>
    </row>
    <row r="89" spans="1:6" ht="12.75">
      <c r="A89" s="165" t="s">
        <v>179</v>
      </c>
      <c r="B89" s="165">
        <f>B29+(9/0.017)*(B15*B51+B30*B50)</f>
        <v>0.13590446178067253</v>
      </c>
      <c r="C89" s="165">
        <f>C29+(9/0.017)*(C15*C51+C30*C50)</f>
        <v>0.07018732260391172</v>
      </c>
      <c r="D89" s="165">
        <f>D29+(9/0.017)*(D15*D51+D30*D50)</f>
        <v>0.06764083108948704</v>
      </c>
      <c r="E89" s="165">
        <f>E29+(9/0.017)*(E15*E51+E30*E50)</f>
        <v>0.02600158024370849</v>
      </c>
      <c r="F89" s="165">
        <f>F29+(9/0.017)*(F15*F51+F30*F50)</f>
        <v>0.06083542853324489</v>
      </c>
    </row>
    <row r="90" spans="1:6" ht="12.75">
      <c r="A90" s="165" t="s">
        <v>180</v>
      </c>
      <c r="B90" s="165">
        <f>B30+(10/0.017)*(B16*B51+B31*B50)</f>
        <v>0.058878517361909036</v>
      </c>
      <c r="C90" s="165">
        <f>C30+(10/0.017)*(C16*C51+C31*C50)</f>
        <v>0.05927183436366263</v>
      </c>
      <c r="D90" s="165">
        <f>D30+(10/0.017)*(D16*D51+D31*D50)</f>
        <v>0.04318959688503799</v>
      </c>
      <c r="E90" s="165">
        <f>E30+(10/0.017)*(E16*E51+E31*E50)</f>
        <v>0.013118360975476528</v>
      </c>
      <c r="F90" s="165">
        <f>F30+(10/0.017)*(F16*F51+F31*F50)</f>
        <v>0.1344154571718745</v>
      </c>
    </row>
    <row r="91" spans="1:6" ht="12.75">
      <c r="A91" s="165" t="s">
        <v>181</v>
      </c>
      <c r="B91" s="165">
        <f>B31+(11/0.017)*(B17*B51+B32*B50)</f>
        <v>-0.026459148307412157</v>
      </c>
      <c r="C91" s="165">
        <f>C31+(11/0.017)*(C17*C51+C32*C50)</f>
        <v>-0.003607168805300329</v>
      </c>
      <c r="D91" s="165">
        <f>D31+(11/0.017)*(D17*D51+D32*D50)</f>
        <v>-0.011708279115445268</v>
      </c>
      <c r="E91" s="165">
        <f>E31+(11/0.017)*(E17*E51+E32*E50)</f>
        <v>-0.027979768651931643</v>
      </c>
      <c r="F91" s="165">
        <f>F31+(11/0.017)*(F17*F51+F32*F50)</f>
        <v>0.04514683414893639</v>
      </c>
    </row>
    <row r="92" spans="1:6" ht="12.75">
      <c r="A92" s="165" t="s">
        <v>182</v>
      </c>
      <c r="B92" s="165">
        <f>B32+(12/0.017)*(B18*B51+B33*B50)</f>
        <v>0.006165090133448101</v>
      </c>
      <c r="C92" s="165">
        <f>C32+(12/0.017)*(C18*C51+C33*C50)</f>
        <v>0.01614248973979892</v>
      </c>
      <c r="D92" s="165">
        <f>D32+(12/0.017)*(D18*D51+D33*D50)</f>
        <v>0.02484549706989093</v>
      </c>
      <c r="E92" s="165">
        <f>E32+(12/0.017)*(E18*E51+E33*E50)</f>
        <v>0.019487114484781548</v>
      </c>
      <c r="F92" s="165">
        <f>F32+(12/0.017)*(F18*F51+F33*F50)</f>
        <v>-0.007386167478120343</v>
      </c>
    </row>
    <row r="93" spans="1:6" ht="12.75">
      <c r="A93" s="165" t="s">
        <v>183</v>
      </c>
      <c r="B93" s="165">
        <f>B33+(13/0.017)*(B19*B51+B34*B50)</f>
        <v>-0.040310285146402836</v>
      </c>
      <c r="C93" s="165">
        <f>C33+(13/0.017)*(C19*C51+C34*C50)</f>
        <v>-0.03369593217779332</v>
      </c>
      <c r="D93" s="165">
        <f>D33+(13/0.017)*(D19*D51+D34*D50)</f>
        <v>-0.03600483803861237</v>
      </c>
      <c r="E93" s="165">
        <f>E33+(13/0.017)*(E19*E51+E34*E50)</f>
        <v>-0.043449117741527446</v>
      </c>
      <c r="F93" s="165">
        <f>F33+(13/0.017)*(F19*F51+F34*F50)</f>
        <v>-0.030843748614338112</v>
      </c>
    </row>
    <row r="94" spans="1:6" ht="12.75">
      <c r="A94" s="165" t="s">
        <v>184</v>
      </c>
      <c r="B94" s="165">
        <f>B34+(14/0.017)*(B20*B51+B35*B50)</f>
        <v>-0.013312462213189033</v>
      </c>
      <c r="C94" s="165">
        <f>C34+(14/0.017)*(C20*C51+C35*C50)</f>
        <v>0.00024041017078348407</v>
      </c>
      <c r="D94" s="165">
        <f>D34+(14/0.017)*(D20*D51+D35*D50)</f>
        <v>0.0016444762148228342</v>
      </c>
      <c r="E94" s="165">
        <f>E34+(14/0.017)*(E20*E51+E35*E50)</f>
        <v>0.005799082953142315</v>
      </c>
      <c r="F94" s="165">
        <f>F34+(14/0.017)*(F20*F51+F35*F50)</f>
        <v>-0.028750840923754427</v>
      </c>
    </row>
    <row r="95" spans="1:6" ht="12.75">
      <c r="A95" s="165" t="s">
        <v>185</v>
      </c>
      <c r="B95" s="166">
        <f>B35</f>
        <v>0.004159888</v>
      </c>
      <c r="C95" s="166">
        <f>C35</f>
        <v>0.0009418926</v>
      </c>
      <c r="D95" s="166">
        <f>D35</f>
        <v>-0.003935087</v>
      </c>
      <c r="E95" s="166">
        <f>E35</f>
        <v>-0.002507825</v>
      </c>
      <c r="F95" s="166">
        <f>F35</f>
        <v>0.00485525</v>
      </c>
    </row>
    <row r="96" spans="1:6" ht="12.75">
      <c r="A96" s="165" t="s">
        <v>185</v>
      </c>
      <c r="B96" s="166">
        <f aca="true" t="shared" si="2" ref="B95:F96">B36</f>
        <v>23.12927</v>
      </c>
      <c r="C96" s="166">
        <f t="shared" si="2"/>
        <v>23.13232</v>
      </c>
      <c r="D96" s="166">
        <f t="shared" si="2"/>
        <v>23.14758</v>
      </c>
      <c r="E96" s="166">
        <f t="shared" si="2"/>
        <v>23.14758</v>
      </c>
      <c r="F96" s="166">
        <f t="shared" si="2"/>
        <v>23.15979</v>
      </c>
    </row>
    <row r="98" ht="12.75">
      <c r="A98" s="165" t="s">
        <v>153</v>
      </c>
    </row>
    <row r="99" ht="12.75">
      <c r="A99" s="165" t="s">
        <v>153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11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  <c r="K101" s="165" t="s">
        <v>186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10000.000000000002</v>
      </c>
    </row>
    <row r="103" spans="1:11" ht="12.75">
      <c r="A103" s="165" t="s">
        <v>158</v>
      </c>
      <c r="B103" s="165">
        <f>B63*10000/B62</f>
        <v>0.061862283604679956</v>
      </c>
      <c r="C103" s="165">
        <f>C63*10000/C62</f>
        <v>-0.8470084803113513</v>
      </c>
      <c r="D103" s="165">
        <f>D63*10000/D62</f>
        <v>-0.11922724029168474</v>
      </c>
      <c r="E103" s="165">
        <f>E63*10000/E62</f>
        <v>-0.20454051424036565</v>
      </c>
      <c r="F103" s="165">
        <f>F63*10000/F62</f>
        <v>-3.197303501020474</v>
      </c>
      <c r="G103" s="165">
        <f>AVERAGE(C103:E103)</f>
        <v>-0.39025874494780055</v>
      </c>
      <c r="H103" s="165">
        <f>STDEV(C103:E103)</f>
        <v>0.3978502598264401</v>
      </c>
      <c r="I103" s="165">
        <f>(B103*B4+C103*C4+D103*D4+E103*E4+F103*F4)/SUM(B4:F4)</f>
        <v>-0.7069375684688851</v>
      </c>
      <c r="K103" s="165">
        <f>(LN(H103)+LN(H123))/2-LN(K114*K115^3)</f>
        <v>-4.297778086418524</v>
      </c>
    </row>
    <row r="104" spans="1:11" ht="12.75">
      <c r="A104" s="165" t="s">
        <v>159</v>
      </c>
      <c r="B104" s="165">
        <f>B64*10000/B62</f>
        <v>1.0769110904029038</v>
      </c>
      <c r="C104" s="165">
        <f>C64*10000/C62</f>
        <v>0.6257991012390814</v>
      </c>
      <c r="D104" s="167">
        <f>D64*10000/D62</f>
        <v>0.5140465934484596</v>
      </c>
      <c r="E104" s="167">
        <f>E64*10000/E62</f>
        <v>0.5520641242889854</v>
      </c>
      <c r="F104" s="167">
        <f>F64*10000/F62</f>
        <v>-0.034870783135955825</v>
      </c>
      <c r="G104" s="165">
        <f>AVERAGE(C104:E104)</f>
        <v>0.5639699396588421</v>
      </c>
      <c r="H104" s="165">
        <f>STDEV(C104:E104)</f>
        <v>0.056819601187345775</v>
      </c>
      <c r="I104" s="165">
        <f>(B104*B4+C104*C4+D104*D4+E104*E4+F104*F4)/SUM(B4:F4)</f>
        <v>0.5558203453780189</v>
      </c>
      <c r="K104" s="165">
        <f>(LN(H104)+LN(H124))/2-LN(K114*K115^4)</f>
        <v>-5.739975138815424</v>
      </c>
    </row>
    <row r="105" spans="1:11" ht="12.75">
      <c r="A105" s="165" t="s">
        <v>160</v>
      </c>
      <c r="B105" s="167">
        <f>B65*10000/B62</f>
        <v>0.020975888168166215</v>
      </c>
      <c r="C105" s="167">
        <f>C65*10000/C62</f>
        <v>0.06766422965756422</v>
      </c>
      <c r="D105" s="165">
        <f>D65*10000/D62</f>
        <v>-0.16934627050670725</v>
      </c>
      <c r="E105" s="165">
        <f>E65*10000/E62</f>
        <v>-0.1725033609238133</v>
      </c>
      <c r="F105" s="167">
        <f>F65*10000/F62</f>
        <v>0.3034186949960167</v>
      </c>
      <c r="G105" s="165">
        <f>AVERAGE(C105:E105)</f>
        <v>-0.09139513392431879</v>
      </c>
      <c r="H105" s="165">
        <f>STDEV(C105:E105)</f>
        <v>0.13775849397507464</v>
      </c>
      <c r="I105" s="165">
        <f>(B105*B4+C105*C4+D105*D4+E105*E4+F105*F4)/SUM(B4:F4)</f>
        <v>-0.021750254705084057</v>
      </c>
      <c r="K105" s="165">
        <f>(LN(H105)+LN(H125))/2-LN(K114*K115^5)</f>
        <v>-4.111743657454763</v>
      </c>
    </row>
    <row r="106" spans="1:11" ht="12.75">
      <c r="A106" s="165" t="s">
        <v>161</v>
      </c>
      <c r="B106" s="165">
        <f>B66*10000/B62</f>
        <v>3.9535341201888077</v>
      </c>
      <c r="C106" s="165">
        <f>C66*10000/C62</f>
        <v>5.112604211646598</v>
      </c>
      <c r="D106" s="165">
        <f>D66*10000/D62</f>
        <v>4.930716176958046</v>
      </c>
      <c r="E106" s="165">
        <f>E66*10000/E62</f>
        <v>5.087690664251668</v>
      </c>
      <c r="F106" s="167">
        <f>F66*10000/F62</f>
        <v>14.25772168847326</v>
      </c>
      <c r="G106" s="165">
        <f>AVERAGE(C106:E106)</f>
        <v>5.043670350952104</v>
      </c>
      <c r="H106" s="165">
        <f>STDEV(C106:E106)</f>
        <v>0.0986111316128047</v>
      </c>
      <c r="I106" s="165">
        <f>(B106*B4+C106*C4+D106*D4+E106*E4+F106*F4)/SUM(B4:F4)</f>
        <v>6.13920704384455</v>
      </c>
      <c r="K106" s="165">
        <f>(LN(H106)+LN(H126))/2-LN(K114*K115^6)</f>
        <v>-4.840972108038305</v>
      </c>
    </row>
    <row r="107" spans="1:11" ht="12.75">
      <c r="A107" s="165" t="s">
        <v>162</v>
      </c>
      <c r="B107" s="165">
        <f>B67*10000/B62</f>
        <v>-0.06442023727098341</v>
      </c>
      <c r="C107" s="165">
        <f>C67*10000/C62</f>
        <v>-0.31123246097717394</v>
      </c>
      <c r="D107" s="165">
        <f>D67*10000/D62</f>
        <v>-0.21358760716712047</v>
      </c>
      <c r="E107" s="165">
        <f>E67*10000/E62</f>
        <v>-0.1780345776760002</v>
      </c>
      <c r="F107" s="165">
        <f>F67*10000/F62</f>
        <v>-0.024579550220486465</v>
      </c>
      <c r="G107" s="165">
        <f>AVERAGE(C107:E107)</f>
        <v>-0.2342848819400982</v>
      </c>
      <c r="H107" s="165">
        <f>STDEV(C107:E107)</f>
        <v>0.068968847433094</v>
      </c>
      <c r="I107" s="165">
        <f>(B107*B4+C107*C4+D107*D4+E107*E4+F107*F4)/SUM(B4:F4)</f>
        <v>-0.18159701765053357</v>
      </c>
      <c r="K107" s="165">
        <f>(LN(H107)+LN(H127))/2-LN(K114*K115^7)</f>
        <v>-3.8817394114787778</v>
      </c>
    </row>
    <row r="108" spans="1:11" ht="12.75">
      <c r="A108" s="165" t="s">
        <v>163</v>
      </c>
      <c r="B108" s="165">
        <f>B68*10000/B62</f>
        <v>0.06501844444134827</v>
      </c>
      <c r="C108" s="165">
        <f>C68*10000/C62</f>
        <v>0.02106150658118652</v>
      </c>
      <c r="D108" s="165">
        <f>D68*10000/D62</f>
        <v>-0.01347904184186324</v>
      </c>
      <c r="E108" s="165">
        <f>E68*10000/E62</f>
        <v>-0.06272301383925707</v>
      </c>
      <c r="F108" s="165">
        <f>F68*10000/F62</f>
        <v>-0.2230035754967185</v>
      </c>
      <c r="G108" s="165">
        <f>AVERAGE(C108:E108)</f>
        <v>-0.018380183033311265</v>
      </c>
      <c r="H108" s="165">
        <f>STDEV(C108:E108)</f>
        <v>0.04210673763490606</v>
      </c>
      <c r="I108" s="165">
        <f>(B108*B4+C108*C4+D108*D4+E108*E4+F108*F4)/SUM(B4:F4)</f>
        <v>-0.03426320292438076</v>
      </c>
      <c r="K108" s="165">
        <f>(LN(H108)+LN(H128))/2-LN(K115*K116^7)</f>
        <v>1.2236290787692727</v>
      </c>
    </row>
    <row r="109" spans="1:9" ht="12.75">
      <c r="A109" s="165" t="s">
        <v>164</v>
      </c>
      <c r="B109" s="165">
        <f>B69*10000/B62</f>
        <v>0.03208005514536628</v>
      </c>
      <c r="C109" s="165">
        <f>C69*10000/C62</f>
        <v>0.014037129257163689</v>
      </c>
      <c r="D109" s="165">
        <f>D69*10000/D62</f>
        <v>0.0061955148451370064</v>
      </c>
      <c r="E109" s="165">
        <f>E69*10000/E62</f>
        <v>0.02163356671527176</v>
      </c>
      <c r="F109" s="167">
        <f>F69*10000/F62</f>
        <v>0.023097891821508277</v>
      </c>
      <c r="G109" s="165">
        <f>AVERAGE(C109:E109)</f>
        <v>0.013955403605857486</v>
      </c>
      <c r="H109" s="165">
        <f>STDEV(C109:E109)</f>
        <v>0.007719350406465805</v>
      </c>
      <c r="I109" s="165">
        <f>(B109*B4+C109*C4+D109*D4+E109*E4+F109*F4)/SUM(B4:F4)</f>
        <v>0.017780969069755997</v>
      </c>
    </row>
    <row r="110" spans="1:11" ht="12.75">
      <c r="A110" s="165" t="s">
        <v>165</v>
      </c>
      <c r="B110" s="165">
        <f>B70*10000/B62</f>
        <v>-0.474207219637478</v>
      </c>
      <c r="C110" s="165">
        <f>C70*10000/C62</f>
        <v>-0.09156222292486373</v>
      </c>
      <c r="D110" s="165">
        <f>D70*10000/D62</f>
        <v>-0.08536773749711712</v>
      </c>
      <c r="E110" s="165">
        <f>E70*10000/E62</f>
        <v>-0.05800944554851433</v>
      </c>
      <c r="F110" s="165">
        <f>F70*10000/F62</f>
        <v>-0.412682764682723</v>
      </c>
      <c r="G110" s="165">
        <f>AVERAGE(C110:E110)</f>
        <v>-0.07831313532349839</v>
      </c>
      <c r="H110" s="165">
        <f>STDEV(C110:E110)</f>
        <v>0.017854208923604977</v>
      </c>
      <c r="I110" s="165">
        <f>(B110*B4+C110*C4+D110*D4+E110*E4+F110*F4)/SUM(B4:F4)</f>
        <v>-0.1801716336385622</v>
      </c>
      <c r="K110" s="165">
        <f>EXP(AVERAGE(K103:K107))</f>
        <v>0.010312054993053633</v>
      </c>
    </row>
    <row r="111" spans="1:11" ht="12.75">
      <c r="A111" s="165" t="s">
        <v>166</v>
      </c>
      <c r="B111" s="165">
        <f>B71*10000/B62</f>
        <v>-0.01730534182681932</v>
      </c>
      <c r="C111" s="165">
        <f>C71*10000/C62</f>
        <v>-0.0377098087180065</v>
      </c>
      <c r="D111" s="165">
        <f>D71*10000/D62</f>
        <v>-0.02760695068840184</v>
      </c>
      <c r="E111" s="165">
        <f>E71*10000/E62</f>
        <v>-0.02228550260020974</v>
      </c>
      <c r="F111" s="165">
        <f>F71*10000/F62</f>
        <v>-0.0326734988791453</v>
      </c>
      <c r="G111" s="165">
        <f>AVERAGE(C111:E111)</f>
        <v>-0.029200754002206026</v>
      </c>
      <c r="H111" s="165">
        <f>STDEV(C111:E111)</f>
        <v>0.007834696009175827</v>
      </c>
      <c r="I111" s="165">
        <f>(B111*B4+C111*C4+D111*D4+E111*E4+F111*F4)/SUM(B4:F4)</f>
        <v>-0.027976825969826147</v>
      </c>
      <c r="K111" s="165">
        <f>EXP(AVERAGE(K104:K108))</f>
        <v>0.03111204463719907</v>
      </c>
    </row>
    <row r="112" spans="1:9" ht="12.75">
      <c r="A112" s="165" t="s">
        <v>167</v>
      </c>
      <c r="B112" s="165">
        <f>B72*10000/B62</f>
        <v>-0.01045414494878134</v>
      </c>
      <c r="C112" s="165">
        <f>C72*10000/C62</f>
        <v>-0.01182437210010354</v>
      </c>
      <c r="D112" s="165">
        <f>D72*10000/D62</f>
        <v>-0.006060281336658627</v>
      </c>
      <c r="E112" s="165">
        <f>E72*10000/E62</f>
        <v>-0.020765318580925517</v>
      </c>
      <c r="F112" s="165">
        <f>F72*10000/F62</f>
        <v>-0.023476549225660844</v>
      </c>
      <c r="G112" s="165">
        <f>AVERAGE(C112:E112)</f>
        <v>-0.012883324005895896</v>
      </c>
      <c r="H112" s="165">
        <f>STDEV(C112:E112)</f>
        <v>0.00740949151041453</v>
      </c>
      <c r="I112" s="165">
        <f>(B112*B4+C112*C4+D112*D4+E112*E4+F112*F4)/SUM(B4:F4)</f>
        <v>-0.01397457758195556</v>
      </c>
    </row>
    <row r="113" spans="1:9" ht="12.75">
      <c r="A113" s="165" t="s">
        <v>168</v>
      </c>
      <c r="B113" s="165">
        <f>B73*10000/B62</f>
        <v>-0.007918693857552195</v>
      </c>
      <c r="C113" s="165">
        <f>C73*10000/C62</f>
        <v>-0.0018947243159540624</v>
      </c>
      <c r="D113" s="165">
        <f>D73*10000/D62</f>
        <v>-0.015995094662772213</v>
      </c>
      <c r="E113" s="165">
        <f>E73*10000/E62</f>
        <v>-0.01992117212165737</v>
      </c>
      <c r="F113" s="165">
        <f>F73*10000/F62</f>
        <v>-0.022130108000013155</v>
      </c>
      <c r="G113" s="165">
        <f>AVERAGE(C113:E113)</f>
        <v>-0.012603663700127882</v>
      </c>
      <c r="H113" s="165">
        <f>STDEV(C113:E113)</f>
        <v>0.009479691878100438</v>
      </c>
      <c r="I113" s="165">
        <f>(B113*B4+C113*C4+D113*D4+E113*E4+F113*F4)/SUM(B4:F4)</f>
        <v>-0.01322779905722097</v>
      </c>
    </row>
    <row r="114" spans="1:11" ht="12.75">
      <c r="A114" s="165" t="s">
        <v>169</v>
      </c>
      <c r="B114" s="165">
        <f>B74*10000/B62</f>
        <v>-0.19536302057647112</v>
      </c>
      <c r="C114" s="165">
        <f>C74*10000/C62</f>
        <v>-0.18720263517954525</v>
      </c>
      <c r="D114" s="165">
        <f>D74*10000/D62</f>
        <v>-0.19143404102362824</v>
      </c>
      <c r="E114" s="165">
        <f>E74*10000/E62</f>
        <v>-0.19006761921370688</v>
      </c>
      <c r="F114" s="165">
        <f>F74*10000/F62</f>
        <v>-0.133239606785448</v>
      </c>
      <c r="G114" s="165">
        <f>AVERAGE(C114:E114)</f>
        <v>-0.18956809847229347</v>
      </c>
      <c r="H114" s="165">
        <f>STDEV(C114:E114)</f>
        <v>0.0021594766918512217</v>
      </c>
      <c r="I114" s="165">
        <f>(B114*B4+C114*C4+D114*D4+E114*E4+F114*F4)/SUM(B4:F4)</f>
        <v>-0.18274656241294335</v>
      </c>
      <c r="J114" s="165" t="s">
        <v>187</v>
      </c>
      <c r="K114" s="165">
        <v>285</v>
      </c>
    </row>
    <row r="115" spans="1:11" ht="12.75">
      <c r="A115" s="165" t="s">
        <v>170</v>
      </c>
      <c r="B115" s="167">
        <f>B75*10000/B62</f>
        <v>0.0007885628262823893</v>
      </c>
      <c r="C115" s="167">
        <f>C75*10000/C62</f>
        <v>0.001849241424669194</v>
      </c>
      <c r="D115" s="167">
        <f>D75*10000/D62</f>
        <v>0.0024837511636028042</v>
      </c>
      <c r="E115" s="167">
        <f>E75*10000/E62</f>
        <v>0.002232128331573223</v>
      </c>
      <c r="F115" s="167">
        <f>F75*10000/F62</f>
        <v>-0.002481203477207269</v>
      </c>
      <c r="G115" s="165">
        <f>AVERAGE(C115:E115)</f>
        <v>0.002188373639948407</v>
      </c>
      <c r="H115" s="165">
        <f>STDEV(C115:E115)</f>
        <v>0.0003195097916806102</v>
      </c>
      <c r="I115" s="165">
        <f>(B115*B4+C115*C4+D115*D4+E115*E4+F115*F4)/SUM(B4:F4)</f>
        <v>0.0013547286253080056</v>
      </c>
      <c r="J115" s="165" t="s">
        <v>188</v>
      </c>
      <c r="K115" s="165">
        <v>0.5536</v>
      </c>
    </row>
    <row r="116" spans="1:11" ht="12.75">
      <c r="A116" s="165" t="s">
        <v>170</v>
      </c>
      <c r="B116" s="165">
        <f aca="true" t="shared" si="3" ref="B115:F116">B76*10000/B63</f>
        <v>-63123812.169848315</v>
      </c>
      <c r="C116" s="165">
        <f t="shared" si="3"/>
        <v>4774080.63332639</v>
      </c>
      <c r="D116" s="165">
        <f t="shared" si="3"/>
        <v>29703634.772281565</v>
      </c>
      <c r="E116" s="165">
        <f t="shared" si="3"/>
        <v>23128621.500367317</v>
      </c>
      <c r="F116" s="165">
        <f t="shared" si="3"/>
        <v>1530717.3972222435</v>
      </c>
      <c r="G116" s="165">
        <f>AVERAGE(C116:E116)</f>
        <v>19202112.301991757</v>
      </c>
      <c r="H116" s="165">
        <f>STDEV(C116:E116)</f>
        <v>12920285.339553082</v>
      </c>
      <c r="I116" s="165">
        <f>(B116*B5+C116*C5+D116*D5+E116*E5+F116*F5)/SUM(B5:F5)</f>
        <v>-490606934.24303544</v>
      </c>
      <c r="J116" s="165" t="s">
        <v>188</v>
      </c>
      <c r="K116" s="165">
        <v>0.5536</v>
      </c>
    </row>
    <row r="118" ht="12.75">
      <c r="A118" s="165" t="s">
        <v>153</v>
      </c>
    </row>
    <row r="119" ht="12.75">
      <c r="A119" s="165" t="s">
        <v>153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88.3020912266071</v>
      </c>
      <c r="C122" s="165">
        <f>C82*10000/C62</f>
        <v>42.988819330094394</v>
      </c>
      <c r="D122" s="165">
        <f>D82*10000/D62</f>
        <v>-19.310816671722584</v>
      </c>
      <c r="E122" s="165">
        <f>E82*10000/E62</f>
        <v>-48.91586187346122</v>
      </c>
      <c r="F122" s="165">
        <f>F82*10000/F62</f>
        <v>-48.62034340559837</v>
      </c>
      <c r="G122" s="165">
        <f>AVERAGE(C122:E122)</f>
        <v>-8.412619738363135</v>
      </c>
      <c r="H122" s="165">
        <f>STDEV(C122:E122)</f>
        <v>46.91157244306048</v>
      </c>
      <c r="I122" s="165">
        <f>(B122*B4+C122*C4+D122*D4+E122*E4+F122*F4)/SUM(B4:F4)</f>
        <v>-0.07324235567043993</v>
      </c>
    </row>
    <row r="123" spans="1:9" ht="12.75">
      <c r="A123" s="165" t="s">
        <v>173</v>
      </c>
      <c r="B123" s="165">
        <f>B83*10000/B62</f>
        <v>3.195303950049989</v>
      </c>
      <c r="C123" s="167">
        <f>C83*10000/C62</f>
        <v>1.761425324061214</v>
      </c>
      <c r="D123" s="165">
        <f>D83*10000/D62</f>
        <v>-0.4121408930025942</v>
      </c>
      <c r="E123" s="165">
        <f>E83*10000/E62</f>
        <v>0.6704672229932236</v>
      </c>
      <c r="F123" s="165">
        <f>F83*10000/F62</f>
        <v>9.768256662445747</v>
      </c>
      <c r="G123" s="165">
        <f>AVERAGE(C123:E123)</f>
        <v>0.6732505513506144</v>
      </c>
      <c r="H123" s="165">
        <f>STDEV(C123:E123)</f>
        <v>1.0867857816413626</v>
      </c>
      <c r="I123" s="165">
        <f>(B123*B4+C123*C4+D123*D4+E123*E4+F123*F4)/SUM(B4:F4)</f>
        <v>2.2678289884872447</v>
      </c>
    </row>
    <row r="124" spans="1:9" ht="12.75">
      <c r="A124" s="165" t="s">
        <v>174</v>
      </c>
      <c r="B124" s="165">
        <f>B84*10000/B62</f>
        <v>-1.492411125738208</v>
      </c>
      <c r="C124" s="165">
        <f>C84*10000/C62</f>
        <v>0.9147691821237997</v>
      </c>
      <c r="D124" s="165">
        <f>D84*10000/D62</f>
        <v>0.8179327212039877</v>
      </c>
      <c r="E124" s="165">
        <f>E84*10000/E62</f>
        <v>1.0759538461409395</v>
      </c>
      <c r="F124" s="167">
        <f>F84*10000/F62</f>
        <v>0.7809970529225334</v>
      </c>
      <c r="G124" s="165">
        <f>AVERAGE(C124:E124)</f>
        <v>0.9362185831562423</v>
      </c>
      <c r="H124" s="165">
        <f>STDEV(C124:E124)</f>
        <v>0.13034102512992668</v>
      </c>
      <c r="I124" s="165">
        <f>(B124*B4+C124*C4+D124*D4+E124*E4+F124*F4)/SUM(B4:F4)</f>
        <v>0.5687854077903556</v>
      </c>
    </row>
    <row r="125" spans="1:9" ht="12.75">
      <c r="A125" s="165" t="s">
        <v>175</v>
      </c>
      <c r="B125" s="167">
        <f>B85*10000/B62</f>
        <v>0.9782987530953016</v>
      </c>
      <c r="C125" s="167">
        <f>C85*10000/C62</f>
        <v>0.727075078204082</v>
      </c>
      <c r="D125" s="167">
        <f>D85*10000/D62</f>
        <v>-0.10669015749661794</v>
      </c>
      <c r="E125" s="167">
        <f>E85*10000/E62</f>
        <v>0.14480729446820045</v>
      </c>
      <c r="F125" s="167">
        <f>F85*10000/F62</f>
        <v>-0.02982540027202698</v>
      </c>
      <c r="G125" s="165">
        <f>AVERAGE(C125:E125)</f>
        <v>0.2550640717252215</v>
      </c>
      <c r="H125" s="165">
        <f>STDEV(C125:E125)</f>
        <v>0.4276780737471694</v>
      </c>
      <c r="I125" s="165">
        <f>(B125*B4+C125*C4+D125*D4+E125*E4+F125*F4)/SUM(B4:F4)</f>
        <v>0.31956251223904336</v>
      </c>
    </row>
    <row r="126" spans="1:9" ht="12.75">
      <c r="A126" s="165" t="s">
        <v>176</v>
      </c>
      <c r="B126" s="165">
        <f>B86*10000/B62</f>
        <v>1.0163607391605847</v>
      </c>
      <c r="C126" s="165">
        <f>C86*10000/C62</f>
        <v>0.011213644377562507</v>
      </c>
      <c r="D126" s="165">
        <f>D86*10000/D62</f>
        <v>-0.04463941370305417</v>
      </c>
      <c r="E126" s="165">
        <f>E86*10000/E62</f>
        <v>-0.07240763368980827</v>
      </c>
      <c r="F126" s="165">
        <f>F86*10000/F62</f>
        <v>1.6703966194009783</v>
      </c>
      <c r="G126" s="165">
        <f>AVERAGE(C126:E126)</f>
        <v>-0.03527780100509998</v>
      </c>
      <c r="H126" s="165">
        <f>STDEV(C126:E126)</f>
        <v>0.042589428038364276</v>
      </c>
      <c r="I126" s="165">
        <f>(B126*B4+C126*C4+D126*D4+E126*E4+F126*F4)/SUM(B4:F4)</f>
        <v>0.3462832878040422</v>
      </c>
    </row>
    <row r="127" spans="1:9" ht="12.75">
      <c r="A127" s="165" t="s">
        <v>177</v>
      </c>
      <c r="B127" s="165">
        <f>B87*10000/B62</f>
        <v>0.057544045963701336</v>
      </c>
      <c r="C127" s="165">
        <f>C87*10000/C62</f>
        <v>0.034374906345284346</v>
      </c>
      <c r="D127" s="165">
        <f>D87*10000/D62</f>
        <v>-0.13067475879867954</v>
      </c>
      <c r="E127" s="165">
        <f>E87*10000/E62</f>
        <v>-0.21557829679780782</v>
      </c>
      <c r="F127" s="165">
        <f>F87*10000/F62</f>
        <v>0.48239448091356774</v>
      </c>
      <c r="G127" s="165">
        <f>AVERAGE(C127:E127)</f>
        <v>-0.10395938308373436</v>
      </c>
      <c r="H127" s="165">
        <f>STDEV(C127:E127)</f>
        <v>0.12710009604664343</v>
      </c>
      <c r="I127" s="165">
        <f>(B127*B4+C127*C4+D127*D4+E127*E4+F127*F4)/SUM(B4:F4)</f>
        <v>-0.001301513578605103</v>
      </c>
    </row>
    <row r="128" spans="1:9" ht="12.75">
      <c r="A128" s="165" t="s">
        <v>178</v>
      </c>
      <c r="B128" s="165">
        <f>B88*10000/B62</f>
        <v>-0.02698971285056754</v>
      </c>
      <c r="C128" s="165">
        <f>C88*10000/C62</f>
        <v>0.22060772087796277</v>
      </c>
      <c r="D128" s="165">
        <f>D88*10000/D62</f>
        <v>0.1856566018829968</v>
      </c>
      <c r="E128" s="165">
        <f>E88*10000/E62</f>
        <v>0.18185637909626648</v>
      </c>
      <c r="F128" s="165">
        <f>F88*10000/F62</f>
        <v>0.08611473188135763</v>
      </c>
      <c r="G128" s="165">
        <f>AVERAGE(C128:E128)</f>
        <v>0.1960402339524087</v>
      </c>
      <c r="H128" s="165">
        <f>STDEV(C128:E128)</f>
        <v>0.02136074632790585</v>
      </c>
      <c r="I128" s="165">
        <f>(B128*B4+C128*C4+D128*D4+E128*E4+F128*F4)/SUM(B4:F4)</f>
        <v>0.14931159508929373</v>
      </c>
    </row>
    <row r="129" spans="1:9" ht="12.75">
      <c r="A129" s="165" t="s">
        <v>179</v>
      </c>
      <c r="B129" s="167">
        <f>B89*10000/B62</f>
        <v>0.13590791328784446</v>
      </c>
      <c r="C129" s="165">
        <f>C89*10000/C62</f>
        <v>0.07018832555747928</v>
      </c>
      <c r="D129" s="165">
        <f>D89*10000/D62</f>
        <v>0.06764059044576537</v>
      </c>
      <c r="E129" s="165">
        <f>E89*10000/E62</f>
        <v>0.0260017238923319</v>
      </c>
      <c r="F129" s="167">
        <f>F89*10000/F62</f>
        <v>0.06084154595936946</v>
      </c>
      <c r="G129" s="165">
        <f>AVERAGE(C129:E129)</f>
        <v>0.05461021329852552</v>
      </c>
      <c r="H129" s="165">
        <f>STDEV(C129:E129)</f>
        <v>0.024808405594235274</v>
      </c>
      <c r="I129" s="165">
        <f>(B129*B4+C129*C4+D129*D4+E129*E4+F129*F4)/SUM(B4:F4)</f>
        <v>0.06705298406364112</v>
      </c>
    </row>
    <row r="130" spans="1:9" ht="12.75">
      <c r="A130" s="165" t="s">
        <v>180</v>
      </c>
      <c r="B130" s="165">
        <f>B90*10000/B62</f>
        <v>0.05888001267429455</v>
      </c>
      <c r="C130" s="165">
        <f>C90*10000/C62</f>
        <v>0.05927268133852255</v>
      </c>
      <c r="D130" s="165">
        <f>D90*10000/D62</f>
        <v>0.04318944323072647</v>
      </c>
      <c r="E130" s="165">
        <f>E90*10000/E62</f>
        <v>0.013118433449321497</v>
      </c>
      <c r="F130" s="165">
        <f>F90*10000/F62</f>
        <v>0.13442897358244438</v>
      </c>
      <c r="G130" s="165">
        <f>AVERAGE(C130:E130)</f>
        <v>0.03852685267285684</v>
      </c>
      <c r="H130" s="165">
        <f>STDEV(C130:E130)</f>
        <v>0.023427728498239136</v>
      </c>
      <c r="I130" s="165">
        <f>(B130*B4+C130*C4+D130*D4+E130*E4+F130*F4)/SUM(B4:F4)</f>
        <v>0.05445309653779297</v>
      </c>
    </row>
    <row r="131" spans="1:9" ht="12.75">
      <c r="A131" s="165" t="s">
        <v>181</v>
      </c>
      <c r="B131" s="165">
        <f>B91*10000/B62</f>
        <v>-0.026459820279023317</v>
      </c>
      <c r="C131" s="165">
        <f>C91*10000/C62</f>
        <v>-0.0036072203505465054</v>
      </c>
      <c r="D131" s="165">
        <f>D91*10000/D62</f>
        <v>-0.01170823746125777</v>
      </c>
      <c r="E131" s="165">
        <f>E91*10000/E62</f>
        <v>-0.02797992322927704</v>
      </c>
      <c r="F131" s="165">
        <f>F91*10000/F62</f>
        <v>0.04515137397760733</v>
      </c>
      <c r="G131" s="165">
        <f>AVERAGE(C131:E131)</f>
        <v>-0.014431793680360438</v>
      </c>
      <c r="H131" s="165">
        <f>STDEV(C131:E131)</f>
        <v>0.012412513051863411</v>
      </c>
      <c r="I131" s="165">
        <f>(B131*B4+C131*C4+D131*D4+E131*E4+F131*F4)/SUM(B4:F4)</f>
        <v>-0.008055899186191083</v>
      </c>
    </row>
    <row r="132" spans="1:9" ht="12.75">
      <c r="A132" s="165" t="s">
        <v>182</v>
      </c>
      <c r="B132" s="165">
        <f>B92*10000/B62</f>
        <v>0.006165246705591006</v>
      </c>
      <c r="C132" s="165">
        <f>C92*10000/C62</f>
        <v>0.016142720410624832</v>
      </c>
      <c r="D132" s="165">
        <f>D92*10000/D62</f>
        <v>0.02484540867782381</v>
      </c>
      <c r="E132" s="165">
        <f>E92*10000/E62</f>
        <v>0.01948722214351397</v>
      </c>
      <c r="F132" s="165">
        <f>F92*10000/F62</f>
        <v>-0.007386910208713035</v>
      </c>
      <c r="G132" s="165">
        <f>AVERAGE(C132:E132)</f>
        <v>0.020158450410654203</v>
      </c>
      <c r="H132" s="165">
        <f>STDEV(C132:E132)</f>
        <v>0.004390000718561069</v>
      </c>
      <c r="I132" s="165">
        <f>(B132*B4+C132*C4+D132*D4+E132*E4+F132*F4)/SUM(B4:F4)</f>
        <v>0.014422799175467241</v>
      </c>
    </row>
    <row r="133" spans="1:9" ht="12.75">
      <c r="A133" s="165" t="s">
        <v>183</v>
      </c>
      <c r="B133" s="165">
        <f>B93*10000/B62</f>
        <v>-0.040311308889379796</v>
      </c>
      <c r="C133" s="167">
        <f>C93*10000/C62</f>
        <v>-0.03369641368149137</v>
      </c>
      <c r="D133" s="167">
        <f>D93*10000/D62</f>
        <v>-0.03600470994529825</v>
      </c>
      <c r="E133" s="165">
        <f>E93*10000/E62</f>
        <v>-0.043449357781013255</v>
      </c>
      <c r="F133" s="165">
        <f>F93*10000/F62</f>
        <v>-0.030846850168121862</v>
      </c>
      <c r="G133" s="165">
        <f>AVERAGE(C133:E133)</f>
        <v>-0.03771682713593429</v>
      </c>
      <c r="H133" s="165">
        <f>STDEV(C133:E133)</f>
        <v>0.005096909711575576</v>
      </c>
      <c r="I133" s="165">
        <f>(B133*B4+C133*C4+D133*D4+E133*E4+F133*F4)/SUM(B4:F4)</f>
        <v>-0.037153461293963186</v>
      </c>
    </row>
    <row r="134" spans="1:9" ht="12.75">
      <c r="A134" s="165" t="s">
        <v>184</v>
      </c>
      <c r="B134" s="165">
        <f>B94*10000/B62</f>
        <v>-0.013312800304067016</v>
      </c>
      <c r="C134" s="165">
        <f>C94*10000/C62</f>
        <v>0.00024041360616511027</v>
      </c>
      <c r="D134" s="165">
        <f>D94*10000/D62</f>
        <v>0.0016444703643199625</v>
      </c>
      <c r="E134" s="165">
        <f>E94*10000/E62</f>
        <v>0.005799114990821389</v>
      </c>
      <c r="F134" s="165">
        <f>F94*10000/F62</f>
        <v>-0.028753732021090484</v>
      </c>
      <c r="G134" s="165">
        <f>AVERAGE(C134:E134)</f>
        <v>0.002561332987102154</v>
      </c>
      <c r="H134" s="165">
        <f>STDEV(C134:E134)</f>
        <v>0.0028905480575033143</v>
      </c>
      <c r="I134" s="165">
        <f>(B134*B4+C134*C4+D134*D4+E134*E4+F134*F4)/SUM(B4:F4)</f>
        <v>-0.003954516421705328</v>
      </c>
    </row>
    <row r="135" spans="1:9" ht="12.75">
      <c r="A135" s="165" t="s">
        <v>185</v>
      </c>
      <c r="B135" s="167">
        <f>B95*10000/B62</f>
        <v>0.004159993646886631</v>
      </c>
      <c r="C135" s="167">
        <f>C95*10000/C62</f>
        <v>0.0009419060593329449</v>
      </c>
      <c r="D135" s="167">
        <f>D95*10000/D62</f>
        <v>-0.003935073000261003</v>
      </c>
      <c r="E135" s="167">
        <f>E95*10000/E62</f>
        <v>-0.0025078388547582734</v>
      </c>
      <c r="F135" s="167">
        <f>F95*10000/F62</f>
        <v>0.004855738229209648</v>
      </c>
      <c r="G135" s="165">
        <f>AVERAGE(C135:E135)</f>
        <v>-0.0018336685985621104</v>
      </c>
      <c r="H135" s="165">
        <f>STDEV(C135:E135)</f>
        <v>0.002507411082707455</v>
      </c>
      <c r="I135" s="165">
        <f>(B135*B4+C135*C4+D135*D4+E135*E4+F135*F4)/SUM(B4:F4)</f>
        <v>-7.046159800615E-05</v>
      </c>
    </row>
    <row r="136" spans="1:9" ht="12.75">
      <c r="A136" s="165" t="s">
        <v>185</v>
      </c>
      <c r="B136" s="165">
        <f aca="true" t="shared" si="4" ref="B135:F136">B96*10000/B63</f>
        <v>3738927.1873523197</v>
      </c>
      <c r="C136" s="165">
        <f t="shared" si="4"/>
        <v>-273110.02299149777</v>
      </c>
      <c r="D136" s="165">
        <f t="shared" si="4"/>
        <v>-1941460.4910699276</v>
      </c>
      <c r="E136" s="165">
        <f t="shared" si="4"/>
        <v>-1131693.0519779308</v>
      </c>
      <c r="F136" s="165">
        <f t="shared" si="4"/>
        <v>-72442.66573637843</v>
      </c>
      <c r="G136" s="165">
        <f>AVERAGE(C136:E136)</f>
        <v>-1115421.1886797855</v>
      </c>
      <c r="H136" s="165">
        <f>STDEV(C136:E136)</f>
        <v>834294.2533877204</v>
      </c>
      <c r="I136" s="165">
        <f>(B136*B5+C136*C5+D136*D5+E136*E5+F136*F5)/SUM(B5:F5)</f>
        <v>28467564.496977966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2003-09-26T12:26:37Z</dcterms:modified>
  <cp:category/>
  <cp:version/>
  <cp:contentType/>
  <cp:contentStatus/>
</cp:coreProperties>
</file>