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70_pos5ap2" sheetId="2" r:id="rId2"/>
    <sheet name="HCMQAP070_pos1ap2" sheetId="3" r:id="rId3"/>
    <sheet name="HCMQAP070_pos2ap2" sheetId="4" r:id="rId4"/>
    <sheet name="HCMQAP070_pos3ap2" sheetId="5" r:id="rId5"/>
    <sheet name="HCMQAP070_pos4ap2" sheetId="6" r:id="rId6"/>
    <sheet name="Lmag_hcmqap" sheetId="7" r:id="rId7"/>
    <sheet name="Result_HCMQAP" sheetId="8" r:id="rId8"/>
  </sheets>
  <definedNames>
    <definedName name="_xlnm.Print_Area" localSheetId="2">'HCMQAP070_pos1ap2'!$A$1:$N$28</definedName>
    <definedName name="_xlnm.Print_Area" localSheetId="3">'HCMQAP070_pos2ap2'!$A$1:$N$28</definedName>
    <definedName name="_xlnm.Print_Area" localSheetId="4">'HCMQAP070_pos3ap2'!$A$1:$N$28</definedName>
    <definedName name="_xlnm.Print_Area" localSheetId="5">'HCMQAP070_pos4ap2'!$A$1:$N$28</definedName>
    <definedName name="_xlnm.Print_Area" localSheetId="1">'HCMQAP070_pos5ap2'!$A$1:$N$28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<sst xmlns="http://schemas.openxmlformats.org/spreadsheetml/2006/main" count="505" uniqueCount="192">
  <si>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</si>
  <si>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</si>
  <si>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</si>
  <si>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</si>
  <si>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</si>
  <si>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</si>
  <si>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</si>
  <si>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</si>
  <si>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</si>
  <si>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</si>
  <si>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</si>
  <si>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</si>
  <si>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</si>
  <si>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</si>
  <si>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</si>
  <si>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</si>
  <si>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</si>
  <si>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</si>
  <si>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</si>
  <si>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</si>
  <si>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</si>
  <si>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</si>
  <si>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</si>
  <si>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</si>
  <si>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</si>
  <si>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</si>
  <si>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</si>
  <si>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</si>
  <si>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</si>
  <si>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</si>
  <si>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</si>
  <si>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</si>
  <si>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</si>
  <si>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</si>
  <si>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</si>
  <si>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</si>
  <si>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</si>
  <si>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</si>
  <si>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</si>
  <si>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</si>
  <si>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</si>
  <si>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</si>
  <si>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</si>
  <si>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</si>
  <si>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</si>
  <si>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</si>
  <si>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</si>
  <si>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</si>
  <si>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</si>
  <si>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</si>
  <si>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</si>
  <si>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</si>
  <si>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</si>
  <si>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</si>
  <si>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</si>
  <si>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</si>
  <si>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</si>
  <si>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</si>
  <si>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</si>
  <si>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</si>
  <si>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</si>
  <si>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</si>
  <si>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</si>
  <si>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</si>
  <si>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</si>
  <si>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</si>
  <si>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</si>
  <si>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</si>
  <si>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HCMQAP070_pos5ap2</t>
  </si>
  <si>
    <t>±12.5</t>
  </si>
  <si>
    <t>THCMQAP070_pos5ap2.xls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</si>
  <si>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-2.265 mT)</t>
    </r>
  </si>
  <si>
    <t>HCMQAP070_pos1ap2</t>
  </si>
  <si>
    <t>THCMQAP070_pos1ap2.xls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</si>
  <si>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</si>
  <si>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HCMQAP070_pos2ap2</t>
  </si>
  <si>
    <t>THCMQAP070_pos2ap2.xls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</si>
  <si>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</si>
  <si>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HCMQAP070_pos3ap2</t>
  </si>
  <si>
    <t>THCMQAP070_pos3ap2.xls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</si>
  <si>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</si>
  <si>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HCMQAP070_pos4ap2</t>
  </si>
  <si>
    <t>THCMQAP070_pos4ap2.xls</t>
  </si>
  <si>
    <t>Sommaire : Valeurs intégrales calculées avec les fichiers: HCMQAP070_pos5ap2+HCMQAP070_pos1ap2+HCMQAP070_pos2ap2+HCMQAP070_pos3ap2+HCMQAP070_pos4ap2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</si>
  <si>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</si>
  <si>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</si>
  <si>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</si>
  <si>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</si>
  <si>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</si>
  <si>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</si>
  <si>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</si>
  <si>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</si>
  <si>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</si>
  <si>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</si>
  <si>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</si>
  <si>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</si>
  <si>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</si>
  <si>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</si>
  <si>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</si>
  <si>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</si>
  <si>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</si>
  <si>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</si>
  <si>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</si>
  <si>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</si>
  <si>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</si>
  <si>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</si>
  <si>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</si>
  <si>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</si>
  <si>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</si>
  <si>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</si>
  <si>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</si>
  <si>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</si>
  <si>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</si>
  <si>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</si>
  <si>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</si>
  <si>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</si>
  <si>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</si>
  <si>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</si>
  <si>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</si>
  <si>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</si>
  <si>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</si>
  <si>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</si>
  <si>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</si>
  <si>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</si>
  <si>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</si>
  <si>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</si>
  <si>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</si>
  <si>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</si>
  <si>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</si>
  <si>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Thu 11/09/2003       12:28:16</t>
  </si>
  <si>
    <t>LISSNER</t>
  </si>
  <si>
    <t>HCMQAP070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</si>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</sst>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1698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0</xdr:rowOff>
    </xdr:from>
    <xdr:to>
      <xdr:col>7</xdr:col>
      <xdr:colOff>19050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71450" y="5981700"/>
        <a:ext cx="5381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37934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2262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37934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2262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37934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2262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37934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2262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37934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81</v>
      </c>
      <c r="H6" s="25">
        <v>2262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-5.7687358000000004E-05</v>
      </c>
      <c r="L2" s="54">
        <v>4.084965072504009E-07</v>
      </c>
      <c r="M2" s="54">
        <v>9.936487E-05</v>
      </c>
      <c r="N2" s="55">
        <v>3.3952327435864183E-07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-3.1032603999999996E-05</v>
      </c>
      <c r="L3" s="54">
        <v>2.186523442454295E-07</v>
      </c>
      <c r="M3" s="54">
        <v>9.92283E-06</v>
      </c>
      <c r="N3" s="55">
        <v>2.075315330980315E-07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-0.00208335704835965</v>
      </c>
      <c r="L4" s="54">
        <v>-1.5552747608675277E-05</v>
      </c>
      <c r="M4" s="54">
        <v>6.130611237655154E-08</v>
      </c>
      <c r="N4" s="55">
        <v>3.7325476</v>
      </c>
    </row>
    <row r="5" spans="1:14" ht="15" customHeight="1" thickBot="1">
      <c r="A5" t="s">
        <v>18</v>
      </c>
      <c r="B5" s="58">
        <v>37875.51609953704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-2.8526042</v>
      </c>
      <c r="E8" s="77">
        <v>0.023340070967296248</v>
      </c>
      <c r="F8" s="78">
        <v>8.8070257</v>
      </c>
      <c r="G8" s="77">
        <v>0.01604607653450098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-2.9487242</v>
      </c>
      <c r="E9" s="80">
        <v>0.052025604417050966</v>
      </c>
      <c r="F9" s="80">
        <v>1.37312482</v>
      </c>
      <c r="G9" s="80">
        <v>0.05251848425860556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4.6135385</v>
      </c>
      <c r="E10" s="80">
        <v>0.026304294970653494</v>
      </c>
      <c r="F10" s="84">
        <v>-7.618871</v>
      </c>
      <c r="G10" s="80">
        <v>0.033415524290350926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14.532695999999998</v>
      </c>
      <c r="E11" s="77">
        <v>0.011245690910856827</v>
      </c>
      <c r="F11" s="78">
        <v>2.5434173</v>
      </c>
      <c r="G11" s="77">
        <v>0.00556766450676692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-0.11410531399999999</v>
      </c>
      <c r="E12" s="80">
        <v>0.01262770053790415</v>
      </c>
      <c r="F12" s="80">
        <v>0.3667917</v>
      </c>
      <c r="G12" s="80">
        <v>0.008597454446056798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22.802735</v>
      </c>
      <c r="D13" s="87">
        <v>0.29116233999999996</v>
      </c>
      <c r="E13" s="80">
        <v>0.00565498415288656</v>
      </c>
      <c r="F13" s="80">
        <v>0.16469602</v>
      </c>
      <c r="G13" s="80">
        <v>0.0032281079446939815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0.15974831</v>
      </c>
      <c r="E14" s="80">
        <v>0.0061877545781487365</v>
      </c>
      <c r="F14" s="84">
        <v>0.41373185</v>
      </c>
      <c r="G14" s="80">
        <v>0.006391400247206523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-0.29410417</v>
      </c>
      <c r="E15" s="77">
        <v>0.0037433057292455972</v>
      </c>
      <c r="F15" s="77">
        <v>0.3167732</v>
      </c>
      <c r="G15" s="77">
        <v>0.0013359154404369502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0.052363570000000005</v>
      </c>
      <c r="E16" s="80">
        <v>0.0030498034903498183</v>
      </c>
      <c r="F16" s="80">
        <v>0.0439534661</v>
      </c>
      <c r="G16" s="80">
        <v>0.0023384352542060896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-0.006000000052154064</v>
      </c>
      <c r="D17" s="87">
        <v>0.037223334</v>
      </c>
      <c r="E17" s="80">
        <v>0.00024448047180575336</v>
      </c>
      <c r="F17" s="80">
        <v>0.14064953</v>
      </c>
      <c r="G17" s="80">
        <v>0.0023199066654931476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219.21800231933594</v>
      </c>
      <c r="D18" s="87">
        <v>-0.092495386</v>
      </c>
      <c r="E18" s="80">
        <v>0.0020971334498608865</v>
      </c>
      <c r="F18" s="80">
        <v>0.08944204199999999</v>
      </c>
      <c r="G18" s="80">
        <v>0.0016855031587858695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-0.34299999475479126</v>
      </c>
      <c r="D19" s="87">
        <v>-0.13218153000000002</v>
      </c>
      <c r="E19" s="80">
        <v>0.00168086445307021</v>
      </c>
      <c r="F19" s="80">
        <v>-0.018501290999999996</v>
      </c>
      <c r="G19" s="80">
        <v>0.0017709848927741185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-0.47679219999999994</v>
      </c>
      <c r="D20" s="90">
        <v>-0.0010053945599999999</v>
      </c>
      <c r="E20" s="91">
        <v>0.0009892842119228803</v>
      </c>
      <c r="F20" s="91">
        <v>0.006951244299999999</v>
      </c>
      <c r="G20" s="91">
        <v>0.00156587636407721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0.8072282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0.21385940495099617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-2.0834151000000003</v>
      </c>
      <c r="I25" s="103" t="s">
        <v>65</v>
      </c>
      <c r="J25" s="104"/>
      <c r="K25" s="103"/>
      <c r="L25" s="106">
        <v>14.753583449127037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9.257486289610055</v>
      </c>
      <c r="I26" s="108" t="s">
        <v>67</v>
      </c>
      <c r="J26" s="109"/>
      <c r="K26" s="108"/>
      <c r="L26" s="111">
        <v>0.4322528462018832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HCMQAP070_pos5ap2res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1.3608574999999999E-05</v>
      </c>
      <c r="L2" s="54">
        <v>9.959541219374405E-08</v>
      </c>
      <c r="M2" s="54">
        <v>0.00012568094</v>
      </c>
      <c r="N2" s="55">
        <v>2.0378954929641844E-07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-3.2180999E-05</v>
      </c>
      <c r="L3" s="54">
        <v>1.3554391005874642E-07</v>
      </c>
      <c r="M3" s="54">
        <v>1.3611139999999999E-05</v>
      </c>
      <c r="N3" s="55">
        <v>9.682026853904765E-08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-0.0022651876714050224</v>
      </c>
      <c r="L4" s="54">
        <v>-2.129859487222247E-05</v>
      </c>
      <c r="M4" s="54">
        <v>2.663944810223547E-08</v>
      </c>
      <c r="N4" s="55">
        <v>4.7011485</v>
      </c>
    </row>
    <row r="5" spans="1:14" ht="15" customHeight="1" thickBot="1">
      <c r="A5" t="s">
        <v>18</v>
      </c>
      <c r="B5" s="58">
        <v>37875.49795138889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-4.2155073000000005</v>
      </c>
      <c r="E8" s="77">
        <v>0.015988362457154993</v>
      </c>
      <c r="F8" s="77">
        <v>-0.27140341</v>
      </c>
      <c r="G8" s="77">
        <v>0.015561364271823773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-1.00896346</v>
      </c>
      <c r="E9" s="80">
        <v>0.02075162604143079</v>
      </c>
      <c r="F9" s="80">
        <v>1.06175848</v>
      </c>
      <c r="G9" s="80">
        <v>0.06285125158404299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0.79843971</v>
      </c>
      <c r="E10" s="80">
        <v>0.007927034945064842</v>
      </c>
      <c r="F10" s="80">
        <v>-1.8792681000000002</v>
      </c>
      <c r="G10" s="80">
        <v>0.012862468897508672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4.1808046</v>
      </c>
      <c r="E11" s="77">
        <v>0.011874681837427077</v>
      </c>
      <c r="F11" s="77">
        <v>-0.12820820405</v>
      </c>
      <c r="G11" s="77">
        <v>0.009650714085948588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-0.15593495</v>
      </c>
      <c r="E12" s="80">
        <v>0.008049795359386405</v>
      </c>
      <c r="F12" s="80">
        <v>-0.31826653000000005</v>
      </c>
      <c r="G12" s="80">
        <v>0.0026691921625419503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21.685792</v>
      </c>
      <c r="D13" s="87">
        <v>0.34749009</v>
      </c>
      <c r="E13" s="80">
        <v>0.004808436692565713</v>
      </c>
      <c r="F13" s="80">
        <v>0.028256190100000002</v>
      </c>
      <c r="G13" s="80">
        <v>0.0044183230161389505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0.13414622999999998</v>
      </c>
      <c r="E14" s="80">
        <v>0.003313188233952631</v>
      </c>
      <c r="F14" s="84">
        <v>0.41819375999999997</v>
      </c>
      <c r="G14" s="80">
        <v>0.003261986778554488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-0.33047529999999997</v>
      </c>
      <c r="E15" s="77">
        <v>0.0015304242607872144</v>
      </c>
      <c r="F15" s="77">
        <v>0.111083073</v>
      </c>
      <c r="G15" s="77">
        <v>0.004573152225315253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-0.0102760607</v>
      </c>
      <c r="E16" s="80">
        <v>0.0021878807052268493</v>
      </c>
      <c r="F16" s="80">
        <v>-0.044086713</v>
      </c>
      <c r="G16" s="80">
        <v>0.002574373856782737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-0.08100000023841858</v>
      </c>
      <c r="D17" s="83">
        <v>0.15252200999999999</v>
      </c>
      <c r="E17" s="80">
        <v>0.0018768917665650288</v>
      </c>
      <c r="F17" s="80">
        <v>-0.026204451</v>
      </c>
      <c r="G17" s="80">
        <v>0.0014168109720544863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148.00999450683594</v>
      </c>
      <c r="D18" s="87">
        <v>0.0234088987</v>
      </c>
      <c r="E18" s="80">
        <v>0.0006726771087885098</v>
      </c>
      <c r="F18" s="84">
        <v>0.17893330000000002</v>
      </c>
      <c r="G18" s="80">
        <v>0.0024163021336340326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-0.25099998712539673</v>
      </c>
      <c r="D19" s="83">
        <v>-0.1882184</v>
      </c>
      <c r="E19" s="80">
        <v>0.0014226114395721903</v>
      </c>
      <c r="F19" s="80">
        <v>0.0007323102000000002</v>
      </c>
      <c r="G19" s="80">
        <v>0.001092606988457497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0.09322739999999999</v>
      </c>
      <c r="D20" s="90">
        <v>0.00430278796</v>
      </c>
      <c r="E20" s="91">
        <v>0.0010197609487617716</v>
      </c>
      <c r="F20" s="91">
        <v>0.00396886095</v>
      </c>
      <c r="G20" s="91">
        <v>0.0012392059831445312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0.9441047000000001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0.2693561954297028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-2.2652878</v>
      </c>
      <c r="I25" s="103" t="s">
        <v>65</v>
      </c>
      <c r="J25" s="104"/>
      <c r="K25" s="103"/>
      <c r="L25" s="106">
        <v>4.182769949084803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4.224235032205585</v>
      </c>
      <c r="I26" s="108" t="s">
        <v>67</v>
      </c>
      <c r="J26" s="109"/>
      <c r="K26" s="108"/>
      <c r="L26" s="111">
        <v>0.3486450530513997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HCMQAP070_pos1ap2res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8.3642745E-05</v>
      </c>
      <c r="L2" s="54">
        <v>3.00919236593135E-07</v>
      </c>
      <c r="M2" s="54">
        <v>0.00015002636999999997</v>
      </c>
      <c r="N2" s="55">
        <v>3.2313327530049174E-07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-2.9675215E-05</v>
      </c>
      <c r="L3" s="54">
        <v>1.44705566409797E-07</v>
      </c>
      <c r="M3" s="54">
        <v>1.261175E-05</v>
      </c>
      <c r="N3" s="55">
        <v>2.0641684039828227E-07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-0.00375565025665527</v>
      </c>
      <c r="L4" s="54">
        <v>-4.599551198558168E-05</v>
      </c>
      <c r="M4" s="54">
        <v>4.313396147910269E-08</v>
      </c>
      <c r="N4" s="55">
        <v>6.123202300000001</v>
      </c>
    </row>
    <row r="5" spans="1:14" ht="15" customHeight="1" thickBot="1">
      <c r="A5" t="s">
        <v>18</v>
      </c>
      <c r="B5" s="58">
        <v>37875.5024537037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-1.8122433</v>
      </c>
      <c r="E8" s="77">
        <v>0.01241898021820284</v>
      </c>
      <c r="F8" s="77">
        <v>-1.01403398</v>
      </c>
      <c r="G8" s="77">
        <v>0.007598633528921084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-0.16492225</v>
      </c>
      <c r="E9" s="80">
        <v>0.024971595212981427</v>
      </c>
      <c r="F9" s="80">
        <v>2.1750697</v>
      </c>
      <c r="G9" s="80">
        <v>0.026037432065390793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0.002373570000000003</v>
      </c>
      <c r="E10" s="80">
        <v>0.008057492370309765</v>
      </c>
      <c r="F10" s="80">
        <v>-2.0371216</v>
      </c>
      <c r="G10" s="80">
        <v>0.009157245772625425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5.626049700000001</v>
      </c>
      <c r="E11" s="77">
        <v>0.005044248868851388</v>
      </c>
      <c r="F11" s="77">
        <v>-0.011289740000000001</v>
      </c>
      <c r="G11" s="77">
        <v>0.00586509209392572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-0.29241635999999993</v>
      </c>
      <c r="E12" s="80">
        <v>0.002551381015141261</v>
      </c>
      <c r="F12" s="80">
        <v>-0.07371402299999999</v>
      </c>
      <c r="G12" s="80">
        <v>0.0045979652992304216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21.957398</v>
      </c>
      <c r="D13" s="87">
        <v>0.0055126886</v>
      </c>
      <c r="E13" s="80">
        <v>0.003287169596080347</v>
      </c>
      <c r="F13" s="80">
        <v>0.10531225799999999</v>
      </c>
      <c r="G13" s="80">
        <v>0.004245473629562037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0.17027894999999998</v>
      </c>
      <c r="E14" s="80">
        <v>0.004751295040407839</v>
      </c>
      <c r="F14" s="80">
        <v>0.052353585</v>
      </c>
      <c r="G14" s="80">
        <v>0.0026120374121879524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-0.0028858860100000002</v>
      </c>
      <c r="E15" s="77">
        <v>0.004254935507105678</v>
      </c>
      <c r="F15" s="77">
        <v>0.077209719</v>
      </c>
      <c r="G15" s="77">
        <v>0.002083009309862728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-0.05904509</v>
      </c>
      <c r="E16" s="80">
        <v>0.0008213700623228554</v>
      </c>
      <c r="F16" s="80">
        <v>0.028630765999999995</v>
      </c>
      <c r="G16" s="80">
        <v>0.0028818886609711576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0.3569999933242798</v>
      </c>
      <c r="D17" s="87">
        <v>0.058608121</v>
      </c>
      <c r="E17" s="80">
        <v>0.0014517805585327777</v>
      </c>
      <c r="F17" s="80">
        <v>-0.080372729</v>
      </c>
      <c r="G17" s="80">
        <v>0.0007252264510997632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8.137999534606934</v>
      </c>
      <c r="D18" s="87">
        <v>0.08312628</v>
      </c>
      <c r="E18" s="80">
        <v>0.00044741221559113</v>
      </c>
      <c r="F18" s="80">
        <v>0.13142563999999998</v>
      </c>
      <c r="G18" s="80">
        <v>0.0015035330649515685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0.13199999928474426</v>
      </c>
      <c r="D19" s="83">
        <v>-0.18253062</v>
      </c>
      <c r="E19" s="80">
        <v>0.0013437264898791793</v>
      </c>
      <c r="F19" s="80">
        <v>0.003852972604</v>
      </c>
      <c r="G19" s="80">
        <v>0.001156254724237597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0.3702258</v>
      </c>
      <c r="D20" s="90">
        <v>0.0002725818000000001</v>
      </c>
      <c r="E20" s="91">
        <v>0.0005522506932651691</v>
      </c>
      <c r="F20" s="91">
        <v>0.002634082918</v>
      </c>
      <c r="G20" s="91">
        <v>0.0008701962666515038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0.6836351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0.35083394523155476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-3.7559318999999998</v>
      </c>
      <c r="I25" s="103" t="s">
        <v>65</v>
      </c>
      <c r="J25" s="104"/>
      <c r="K25" s="103"/>
      <c r="L25" s="106">
        <v>5.626061027495114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2.0766537243819756</v>
      </c>
      <c r="I26" s="108" t="s">
        <v>67</v>
      </c>
      <c r="J26" s="109"/>
      <c r="K26" s="108"/>
      <c r="L26" s="111">
        <v>0.07726363339968988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HCMQAP070_pos2ap2res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-1.7247437E-05</v>
      </c>
      <c r="L2" s="54">
        <v>1.8093312904495287E-07</v>
      </c>
      <c r="M2" s="54">
        <v>0.0001668539</v>
      </c>
      <c r="N2" s="55">
        <v>9.270968128483342E-08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-2.8541949000000003E-05</v>
      </c>
      <c r="L3" s="54">
        <v>1.189752835412732E-07</v>
      </c>
      <c r="M3" s="54">
        <v>1.0991140000000003E-05</v>
      </c>
      <c r="N3" s="55">
        <v>1.8573943415442515E-07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-0.003757273598588509</v>
      </c>
      <c r="L4" s="54">
        <v>-4.443142094787512E-05</v>
      </c>
      <c r="M4" s="54">
        <v>4.134075763879673E-08</v>
      </c>
      <c r="N4" s="55">
        <v>5.912445399999999</v>
      </c>
    </row>
    <row r="5" spans="1:14" ht="15" customHeight="1" thickBot="1">
      <c r="A5" t="s">
        <v>18</v>
      </c>
      <c r="B5" s="58">
        <v>37875.507048611114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-0.35258228</v>
      </c>
      <c r="E8" s="77">
        <v>0.014876583410769311</v>
      </c>
      <c r="F8" s="77">
        <v>0.52701696</v>
      </c>
      <c r="G8" s="77">
        <v>0.019061103723745226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-0.45222108</v>
      </c>
      <c r="E9" s="80">
        <v>0.0380612398460775</v>
      </c>
      <c r="F9" s="80">
        <v>-0.2837285869</v>
      </c>
      <c r="G9" s="80">
        <v>0.03464066196655373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0.6465550999999999</v>
      </c>
      <c r="E10" s="80">
        <v>0.004863016133526686</v>
      </c>
      <c r="F10" s="80">
        <v>-2.0768066000000003</v>
      </c>
      <c r="G10" s="80">
        <v>0.005387957278917569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5.3951245</v>
      </c>
      <c r="E11" s="77">
        <v>0.001865535448118738</v>
      </c>
      <c r="F11" s="77">
        <v>-0.11072924110000001</v>
      </c>
      <c r="G11" s="77">
        <v>0.0033052992204823488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0.046640615</v>
      </c>
      <c r="E12" s="80">
        <v>0.00524040676445155</v>
      </c>
      <c r="F12" s="80">
        <v>0.08798798099999999</v>
      </c>
      <c r="G12" s="80">
        <v>0.0019964849985901556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22.265626</v>
      </c>
      <c r="D13" s="87">
        <v>-0.035646512000000005</v>
      </c>
      <c r="E13" s="80">
        <v>0.004368096335618732</v>
      </c>
      <c r="F13" s="80">
        <v>-0.22380297</v>
      </c>
      <c r="G13" s="80">
        <v>0.0032979493089808566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0.05600974200000001</v>
      </c>
      <c r="E14" s="80">
        <v>0.0022356617622407127</v>
      </c>
      <c r="F14" s="80">
        <v>0.00911309731</v>
      </c>
      <c r="G14" s="80">
        <v>0.003444116117142737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0.031165895</v>
      </c>
      <c r="E15" s="77">
        <v>0.003355990594049687</v>
      </c>
      <c r="F15" s="77">
        <v>0.03578115</v>
      </c>
      <c r="G15" s="77">
        <v>0.002590066648530522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0.01426629011</v>
      </c>
      <c r="E16" s="80">
        <v>0.0009521889091764464</v>
      </c>
      <c r="F16" s="80">
        <v>-0.013591895750000003</v>
      </c>
      <c r="G16" s="80">
        <v>0.0011609096427812606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-0.0949999988079071</v>
      </c>
      <c r="D17" s="87">
        <v>0.09419681299999998</v>
      </c>
      <c r="E17" s="80">
        <v>0.0010500428844903028</v>
      </c>
      <c r="F17" s="80">
        <v>0.0083982058</v>
      </c>
      <c r="G17" s="80">
        <v>0.0021498653229662006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159.70899963378906</v>
      </c>
      <c r="D18" s="87">
        <v>-0.0197029908</v>
      </c>
      <c r="E18" s="80">
        <v>0.0018838764867317086</v>
      </c>
      <c r="F18" s="80">
        <v>0.14537832</v>
      </c>
      <c r="G18" s="80">
        <v>0.0012871938372296817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-0.3319999873638153</v>
      </c>
      <c r="D19" s="83">
        <v>-0.18924808999999998</v>
      </c>
      <c r="E19" s="80">
        <v>0.0014080915003678108</v>
      </c>
      <c r="F19" s="80">
        <v>0.004416816713</v>
      </c>
      <c r="G19" s="80">
        <v>0.0011384889627266957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-0.08693929999999998</v>
      </c>
      <c r="D20" s="90">
        <v>-0.00146485295</v>
      </c>
      <c r="E20" s="91">
        <v>0.0007687408185513887</v>
      </c>
      <c r="F20" s="91">
        <v>0.00036286701700000005</v>
      </c>
      <c r="G20" s="91">
        <v>0.0011816913123840996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0.7539171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0.338758454158563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-3.7575363000000004</v>
      </c>
      <c r="I25" s="103" t="s">
        <v>65</v>
      </c>
      <c r="J25" s="104"/>
      <c r="K25" s="103"/>
      <c r="L25" s="106">
        <v>5.396260680817304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0.6340829127942497</v>
      </c>
      <c r="I26" s="108" t="s">
        <v>67</v>
      </c>
      <c r="J26" s="109"/>
      <c r="K26" s="108"/>
      <c r="L26" s="111">
        <v>0.04745106644189912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HCMQAP070_pos3ap2res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2.33051843E-05</v>
      </c>
      <c r="L2" s="54">
        <v>1.3036708130308294E-07</v>
      </c>
      <c r="M2" s="54">
        <v>0.00015520395000000002</v>
      </c>
      <c r="N2" s="55">
        <v>3.6767876875797717E-07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-2.91268437E-05</v>
      </c>
      <c r="L3" s="54">
        <v>8.881115861452705E-08</v>
      </c>
      <c r="M3" s="54">
        <v>1.0334030000000005E-05</v>
      </c>
      <c r="N3" s="55">
        <v>2.3432239884403097E-07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-0.003757116170381951</v>
      </c>
      <c r="L4" s="54">
        <v>-3.33857037474713E-05</v>
      </c>
      <c r="M4" s="54">
        <v>3.217918288113382E-08</v>
      </c>
      <c r="N4" s="55">
        <v>4.4428790000000005</v>
      </c>
    </row>
    <row r="5" spans="1:14" ht="15" customHeight="1" thickBot="1">
      <c r="A5" t="s">
        <v>18</v>
      </c>
      <c r="B5" s="58">
        <v>37875.511608796296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2.3948346999999996</v>
      </c>
      <c r="E8" s="77">
        <v>0.020390926007921556</v>
      </c>
      <c r="F8" s="77">
        <v>1.3217635</v>
      </c>
      <c r="G8" s="77">
        <v>0.005400192005812187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0.41861253</v>
      </c>
      <c r="E9" s="80">
        <v>0.023980627246834627</v>
      </c>
      <c r="F9" s="84">
        <v>3.2888143999999997</v>
      </c>
      <c r="G9" s="80">
        <v>0.04168821520217055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-0.46005862000000003</v>
      </c>
      <c r="E10" s="80">
        <v>0.0030735072423152</v>
      </c>
      <c r="F10" s="80">
        <v>-0.79802196</v>
      </c>
      <c r="G10" s="80">
        <v>0.009439129579221748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5.0094107999999995</v>
      </c>
      <c r="E11" s="77">
        <v>0.004168298653097097</v>
      </c>
      <c r="F11" s="77">
        <v>0.120532742</v>
      </c>
      <c r="G11" s="77">
        <v>0.008448298981131431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0.0037887482399999997</v>
      </c>
      <c r="E12" s="80">
        <v>0.005905922209490538</v>
      </c>
      <c r="F12" s="80">
        <v>-0.19575924000000003</v>
      </c>
      <c r="G12" s="80">
        <v>0.005133127692585888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22.543336</v>
      </c>
      <c r="D13" s="87">
        <v>0.24551984</v>
      </c>
      <c r="E13" s="80">
        <v>0.0007396714367920238</v>
      </c>
      <c r="F13" s="80">
        <v>0.056736476999999993</v>
      </c>
      <c r="G13" s="80">
        <v>0.002976666146350106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0.12493539000000001</v>
      </c>
      <c r="E14" s="80">
        <v>0.0038416001636558594</v>
      </c>
      <c r="F14" s="80">
        <v>0.18150359</v>
      </c>
      <c r="G14" s="80">
        <v>0.0033441678868444415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-0.067040997</v>
      </c>
      <c r="E15" s="77">
        <v>0.001014076324073191</v>
      </c>
      <c r="F15" s="77">
        <v>0.15680350999999998</v>
      </c>
      <c r="G15" s="77">
        <v>0.002919821080374991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-0.021160288</v>
      </c>
      <c r="E16" s="80">
        <v>0.0017434989977444654</v>
      </c>
      <c r="F16" s="80">
        <v>-0.0019450372999999996</v>
      </c>
      <c r="G16" s="80">
        <v>0.002850796197684913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0.054999999701976776</v>
      </c>
      <c r="D17" s="87">
        <v>0.081385503</v>
      </c>
      <c r="E17" s="80">
        <v>0.0014196648529052381</v>
      </c>
      <c r="F17" s="80">
        <v>-0.0169997435</v>
      </c>
      <c r="G17" s="80">
        <v>0.002232667775941928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16.275999069213867</v>
      </c>
      <c r="D18" s="87">
        <v>0.026731259</v>
      </c>
      <c r="E18" s="80">
        <v>0.0007966066096788172</v>
      </c>
      <c r="F18" s="80">
        <v>0.12336429999999998</v>
      </c>
      <c r="G18" s="80">
        <v>0.0012266186664979164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-0.21699999272823334</v>
      </c>
      <c r="D19" s="83">
        <v>-0.17872628000000002</v>
      </c>
      <c r="E19" s="80">
        <v>0.0004754397633684579</v>
      </c>
      <c r="F19" s="80">
        <v>0.003949442040000001</v>
      </c>
      <c r="G19" s="80">
        <v>0.001479664817839791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0.0992224</v>
      </c>
      <c r="D20" s="90">
        <v>0.00405379565</v>
      </c>
      <c r="E20" s="91">
        <v>0.0006594560368873481</v>
      </c>
      <c r="F20" s="91">
        <v>0.0033236152900000004</v>
      </c>
      <c r="G20" s="91">
        <v>0.0009396424326992878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0.7031319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0.25455843060361155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-3.7572645000000002</v>
      </c>
      <c r="I25" s="103" t="s">
        <v>65</v>
      </c>
      <c r="J25" s="104"/>
      <c r="K25" s="103"/>
      <c r="L25" s="106">
        <v>5.010860675078751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2.73537785145971</v>
      </c>
      <c r="I26" s="108" t="s">
        <v>67</v>
      </c>
      <c r="J26" s="109"/>
      <c r="K26" s="108"/>
      <c r="L26" s="111">
        <v>0.17053397323429165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HCMQAP070_pos4ap2res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72</v>
      </c>
      <c r="C1" s="121" t="s">
        <v>75</v>
      </c>
      <c r="D1" s="121" t="s">
        <v>78</v>
      </c>
      <c r="E1" s="121" t="s">
        <v>81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-2.2652878</v>
      </c>
      <c r="C2" s="123">
        <v>-3.7559318999999998</v>
      </c>
      <c r="D2" s="123">
        <v>-3.7575363000000004</v>
      </c>
      <c r="E2" s="123">
        <v>-3.7572645000000002</v>
      </c>
      <c r="F2" s="129">
        <v>-2.0834151000000003</v>
      </c>
      <c r="G2" s="164">
        <v>3.1177249256669888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-4.2155073000000005</v>
      </c>
      <c r="C4" s="147">
        <v>-1.8122433</v>
      </c>
      <c r="D4" s="147">
        <v>-0.35258228</v>
      </c>
      <c r="E4" s="147">
        <v>2.3948346999999996</v>
      </c>
      <c r="F4" s="152">
        <v>-2.8526042</v>
      </c>
      <c r="G4" s="159">
        <v>-0.9363956567863596</v>
      </c>
    </row>
    <row r="5" spans="1:7" ht="12.75">
      <c r="A5" s="140" t="s">
        <v>93</v>
      </c>
      <c r="B5" s="134">
        <v>-1.00896346</v>
      </c>
      <c r="C5" s="118">
        <v>-0.16492225</v>
      </c>
      <c r="D5" s="118">
        <v>-0.45222108</v>
      </c>
      <c r="E5" s="118">
        <v>0.41861253</v>
      </c>
      <c r="F5" s="153">
        <v>-2.9487242</v>
      </c>
      <c r="G5" s="160">
        <v>-0.5873992659437068</v>
      </c>
    </row>
    <row r="6" spans="1:7" ht="12.75">
      <c r="A6" s="140" t="s">
        <v>95</v>
      </c>
      <c r="B6" s="134">
        <v>0.79843971</v>
      </c>
      <c r="C6" s="118">
        <v>0.002373570000000003</v>
      </c>
      <c r="D6" s="118">
        <v>0.6465550999999999</v>
      </c>
      <c r="E6" s="118">
        <v>-0.46005862000000003</v>
      </c>
      <c r="F6" s="153">
        <v>4.6135385</v>
      </c>
      <c r="G6" s="160">
        <v>0.7766233764595764</v>
      </c>
    </row>
    <row r="7" spans="1:7" ht="12.75">
      <c r="A7" s="140" t="s">
        <v>97</v>
      </c>
      <c r="B7" s="133">
        <v>4.1808046</v>
      </c>
      <c r="C7" s="117">
        <v>5.626049700000001</v>
      </c>
      <c r="D7" s="117">
        <v>5.3951245</v>
      </c>
      <c r="E7" s="117">
        <v>5.0094107999999995</v>
      </c>
      <c r="F7" s="154">
        <v>14.532695999999998</v>
      </c>
      <c r="G7" s="161">
        <v>6.4005821695897165</v>
      </c>
    </row>
    <row r="8" spans="1:7" ht="12.75">
      <c r="A8" s="140" t="s">
        <v>99</v>
      </c>
      <c r="B8" s="134">
        <v>-0.15593495</v>
      </c>
      <c r="C8" s="118">
        <v>-0.29241635999999993</v>
      </c>
      <c r="D8" s="118">
        <v>0.046640615</v>
      </c>
      <c r="E8" s="118">
        <v>0.0037887482399999997</v>
      </c>
      <c r="F8" s="155">
        <v>-0.11410531399999999</v>
      </c>
      <c r="G8" s="160">
        <v>-0.0960196715068194</v>
      </c>
    </row>
    <row r="9" spans="1:7" ht="12.75">
      <c r="A9" s="140" t="s">
        <v>101</v>
      </c>
      <c r="B9" s="134">
        <v>0.34749009</v>
      </c>
      <c r="C9" s="118">
        <v>0.0055126886</v>
      </c>
      <c r="D9" s="118">
        <v>-0.035646512000000005</v>
      </c>
      <c r="E9" s="118">
        <v>0.24551984</v>
      </c>
      <c r="F9" s="155">
        <v>0.29116233999999996</v>
      </c>
      <c r="G9" s="160">
        <v>0.1410436543713549</v>
      </c>
    </row>
    <row r="10" spans="1:7" ht="12.75">
      <c r="A10" s="140" t="s">
        <v>103</v>
      </c>
      <c r="B10" s="134">
        <v>0.13414622999999998</v>
      </c>
      <c r="C10" s="118">
        <v>0.17027894999999998</v>
      </c>
      <c r="D10" s="118">
        <v>0.05600974200000001</v>
      </c>
      <c r="E10" s="118">
        <v>0.12493539000000001</v>
      </c>
      <c r="F10" s="155">
        <v>0.15974831</v>
      </c>
      <c r="G10" s="160">
        <v>0.12523704403578254</v>
      </c>
    </row>
    <row r="11" spans="1:7" ht="12.75">
      <c r="A11" s="140" t="s">
        <v>105</v>
      </c>
      <c r="B11" s="133">
        <v>-0.33047529999999997</v>
      </c>
      <c r="C11" s="117">
        <v>-0.0028858860100000002</v>
      </c>
      <c r="D11" s="117">
        <v>0.031165895</v>
      </c>
      <c r="E11" s="117">
        <v>-0.067040997</v>
      </c>
      <c r="F11" s="156">
        <v>-0.29410417</v>
      </c>
      <c r="G11" s="160">
        <v>-0.09648144403215489</v>
      </c>
    </row>
    <row r="12" spans="1:7" ht="12.75">
      <c r="A12" s="140" t="s">
        <v>107</v>
      </c>
      <c r="B12" s="134">
        <v>-0.0102760607</v>
      </c>
      <c r="C12" s="118">
        <v>-0.05904509</v>
      </c>
      <c r="D12" s="118">
        <v>0.01426629011</v>
      </c>
      <c r="E12" s="118">
        <v>-0.021160288</v>
      </c>
      <c r="F12" s="155">
        <v>0.052363570000000005</v>
      </c>
      <c r="G12" s="160">
        <v>-0.010362167986066888</v>
      </c>
    </row>
    <row r="13" spans="1:7" ht="12.75">
      <c r="A13" s="140" t="s">
        <v>109</v>
      </c>
      <c r="B13" s="135">
        <v>0.15252200999999999</v>
      </c>
      <c r="C13" s="118">
        <v>0.058608121</v>
      </c>
      <c r="D13" s="118">
        <v>0.09419681299999998</v>
      </c>
      <c r="E13" s="118">
        <v>0.081385503</v>
      </c>
      <c r="F13" s="155">
        <v>0.037223334</v>
      </c>
      <c r="G13" s="160">
        <v>0.08341663903039727</v>
      </c>
    </row>
    <row r="14" spans="1:7" ht="12.75">
      <c r="A14" s="140" t="s">
        <v>111</v>
      </c>
      <c r="B14" s="134">
        <v>0.0234088987</v>
      </c>
      <c r="C14" s="118">
        <v>0.08312628</v>
      </c>
      <c r="D14" s="118">
        <v>-0.0197029908</v>
      </c>
      <c r="E14" s="118">
        <v>0.026731259</v>
      </c>
      <c r="F14" s="155">
        <v>-0.092495386</v>
      </c>
      <c r="G14" s="160">
        <v>0.012736693435682695</v>
      </c>
    </row>
    <row r="15" spans="1:7" ht="12.75">
      <c r="A15" s="140" t="s">
        <v>113</v>
      </c>
      <c r="B15" s="135">
        <v>-0.1882184</v>
      </c>
      <c r="C15" s="119">
        <v>-0.18253062</v>
      </c>
      <c r="D15" s="119">
        <v>-0.18924808999999998</v>
      </c>
      <c r="E15" s="119">
        <v>-0.17872628000000002</v>
      </c>
      <c r="F15" s="155">
        <v>-0.13218153000000002</v>
      </c>
      <c r="G15" s="160">
        <v>-0.1773405240151653</v>
      </c>
    </row>
    <row r="16" spans="1:7" ht="12.75">
      <c r="A16" s="140" t="s">
        <v>115</v>
      </c>
      <c r="B16" s="134">
        <v>0.00430278796</v>
      </c>
      <c r="C16" s="118">
        <v>0.0002725818000000001</v>
      </c>
      <c r="D16" s="118">
        <v>-0.00146485295</v>
      </c>
      <c r="E16" s="118">
        <v>0.00405379565</v>
      </c>
      <c r="F16" s="155">
        <v>-0.0010053945599999999</v>
      </c>
      <c r="G16" s="160">
        <v>0.0011782206710596373</v>
      </c>
    </row>
    <row r="17" spans="1:7" ht="12.75">
      <c r="A17" s="140" t="s">
        <v>92</v>
      </c>
      <c r="B17" s="133">
        <v>-0.27140341</v>
      </c>
      <c r="C17" s="117">
        <v>-1.01403398</v>
      </c>
      <c r="D17" s="117">
        <v>0.52701696</v>
      </c>
      <c r="E17" s="117">
        <v>1.3217635</v>
      </c>
      <c r="F17" s="154">
        <v>8.8070257</v>
      </c>
      <c r="G17" s="160">
        <v>1.336267320479372</v>
      </c>
    </row>
    <row r="18" spans="1:7" ht="12.75">
      <c r="A18" s="140" t="s">
        <v>94</v>
      </c>
      <c r="B18" s="134">
        <v>1.06175848</v>
      </c>
      <c r="C18" s="118">
        <v>2.1750697</v>
      </c>
      <c r="D18" s="118">
        <v>-0.2837285869</v>
      </c>
      <c r="E18" s="119">
        <v>3.2888143999999997</v>
      </c>
      <c r="F18" s="155">
        <v>1.37312482</v>
      </c>
      <c r="G18" s="160">
        <v>1.5830415994033165</v>
      </c>
    </row>
    <row r="19" spans="1:7" ht="12.75">
      <c r="A19" s="140" t="s">
        <v>96</v>
      </c>
      <c r="B19" s="134">
        <v>-1.8792681000000002</v>
      </c>
      <c r="C19" s="118">
        <v>-2.0371216</v>
      </c>
      <c r="D19" s="118">
        <v>-2.0768066000000003</v>
      </c>
      <c r="E19" s="118">
        <v>-0.79802196</v>
      </c>
      <c r="F19" s="153">
        <v>-7.618871</v>
      </c>
      <c r="G19" s="161">
        <v>-2.470236488950876</v>
      </c>
    </row>
    <row r="20" spans="1:7" ht="12.75">
      <c r="A20" s="140" t="s">
        <v>98</v>
      </c>
      <c r="B20" s="133">
        <v>-0.12820820405</v>
      </c>
      <c r="C20" s="117">
        <v>-0.011289740000000001</v>
      </c>
      <c r="D20" s="117">
        <v>-0.11072924110000001</v>
      </c>
      <c r="E20" s="117">
        <v>0.120532742</v>
      </c>
      <c r="F20" s="154">
        <v>2.5434173</v>
      </c>
      <c r="G20" s="160">
        <v>0.32030390925378294</v>
      </c>
    </row>
    <row r="21" spans="1:7" ht="12.75">
      <c r="A21" s="140" t="s">
        <v>100</v>
      </c>
      <c r="B21" s="134">
        <v>-0.31826653000000005</v>
      </c>
      <c r="C21" s="118">
        <v>-0.07371402299999999</v>
      </c>
      <c r="D21" s="118">
        <v>0.08798798099999999</v>
      </c>
      <c r="E21" s="118">
        <v>-0.19575924000000003</v>
      </c>
      <c r="F21" s="155">
        <v>0.3667917</v>
      </c>
      <c r="G21" s="160">
        <v>-0.04088188577783614</v>
      </c>
    </row>
    <row r="22" spans="1:7" ht="12.75">
      <c r="A22" s="140" t="s">
        <v>102</v>
      </c>
      <c r="B22" s="134">
        <v>0.028256190100000002</v>
      </c>
      <c r="C22" s="118">
        <v>0.10531225799999999</v>
      </c>
      <c r="D22" s="118">
        <v>-0.22380297</v>
      </c>
      <c r="E22" s="118">
        <v>0.056736476999999993</v>
      </c>
      <c r="F22" s="155">
        <v>0.16469602</v>
      </c>
      <c r="G22" s="160">
        <v>0.011198254438431716</v>
      </c>
    </row>
    <row r="23" spans="1:7" ht="12.75">
      <c r="A23" s="140" t="s">
        <v>104</v>
      </c>
      <c r="B23" s="135">
        <v>0.41819375999999997</v>
      </c>
      <c r="C23" s="118">
        <v>0.052353585</v>
      </c>
      <c r="D23" s="118">
        <v>0.00911309731</v>
      </c>
      <c r="E23" s="118">
        <v>0.18150359</v>
      </c>
      <c r="F23" s="153">
        <v>0.41373185</v>
      </c>
      <c r="G23" s="160">
        <v>0.17427906905056395</v>
      </c>
    </row>
    <row r="24" spans="1:7" ht="12.75">
      <c r="A24" s="140" t="s">
        <v>106</v>
      </c>
      <c r="B24" s="133">
        <v>0.111083073</v>
      </c>
      <c r="C24" s="117">
        <v>0.077209719</v>
      </c>
      <c r="D24" s="117">
        <v>0.03578115</v>
      </c>
      <c r="E24" s="117">
        <v>0.15680350999999998</v>
      </c>
      <c r="F24" s="156">
        <v>0.3167732</v>
      </c>
      <c r="G24" s="160">
        <v>0.12325675047887166</v>
      </c>
    </row>
    <row r="25" spans="1:7" ht="12.75">
      <c r="A25" s="140" t="s">
        <v>108</v>
      </c>
      <c r="B25" s="134">
        <v>-0.044086713</v>
      </c>
      <c r="C25" s="118">
        <v>0.028630765999999995</v>
      </c>
      <c r="D25" s="118">
        <v>-0.013591895750000003</v>
      </c>
      <c r="E25" s="118">
        <v>-0.0019450372999999996</v>
      </c>
      <c r="F25" s="155">
        <v>0.0439534661</v>
      </c>
      <c r="G25" s="160">
        <v>0.0026159311380627294</v>
      </c>
    </row>
    <row r="26" spans="1:7" ht="12.75">
      <c r="A26" s="140" t="s">
        <v>110</v>
      </c>
      <c r="B26" s="134">
        <v>-0.026204451</v>
      </c>
      <c r="C26" s="118">
        <v>-0.080372729</v>
      </c>
      <c r="D26" s="118">
        <v>0.0083982058</v>
      </c>
      <c r="E26" s="118">
        <v>-0.0169997435</v>
      </c>
      <c r="F26" s="155">
        <v>0.14064953</v>
      </c>
      <c r="G26" s="160">
        <v>-0.006435554873732765</v>
      </c>
    </row>
    <row r="27" spans="1:7" ht="12.75">
      <c r="A27" s="140" t="s">
        <v>112</v>
      </c>
      <c r="B27" s="135">
        <v>0.17893330000000002</v>
      </c>
      <c r="C27" s="118">
        <v>0.13142563999999998</v>
      </c>
      <c r="D27" s="118">
        <v>0.14537832</v>
      </c>
      <c r="E27" s="118">
        <v>0.12336429999999998</v>
      </c>
      <c r="F27" s="155">
        <v>0.08944204199999999</v>
      </c>
      <c r="G27" s="161">
        <v>0.1341330602064556</v>
      </c>
    </row>
    <row r="28" spans="1:7" ht="12.75">
      <c r="A28" s="140" t="s">
        <v>114</v>
      </c>
      <c r="B28" s="134">
        <v>0.0007323102000000002</v>
      </c>
      <c r="C28" s="118">
        <v>0.003852972604</v>
      </c>
      <c r="D28" s="118">
        <v>0.004416816713</v>
      </c>
      <c r="E28" s="118">
        <v>0.003949442040000001</v>
      </c>
      <c r="F28" s="155">
        <v>-0.018501290999999996</v>
      </c>
      <c r="G28" s="160">
        <v>0.0005774840249294857</v>
      </c>
    </row>
    <row r="29" spans="1:7" ht="13.5" thickBot="1">
      <c r="A29" s="141" t="s">
        <v>116</v>
      </c>
      <c r="B29" s="136">
        <v>0.00396886095</v>
      </c>
      <c r="C29" s="120">
        <v>0.002634082918</v>
      </c>
      <c r="D29" s="120">
        <v>0.00036286701700000005</v>
      </c>
      <c r="E29" s="120">
        <v>0.0033236152900000004</v>
      </c>
      <c r="F29" s="157">
        <v>0.006951244299999999</v>
      </c>
      <c r="G29" s="162">
        <v>0.003023000614473294</v>
      </c>
    </row>
    <row r="30" spans="1:7" ht="13.5" thickTop="1">
      <c r="A30" s="142" t="s">
        <v>117</v>
      </c>
      <c r="B30" s="137">
        <v>0.2693561954297028</v>
      </c>
      <c r="C30" s="126">
        <v>0.35083394523155476</v>
      </c>
      <c r="D30" s="126">
        <v>0.338758454158563</v>
      </c>
      <c r="E30" s="126">
        <v>0.25455843060361155</v>
      </c>
      <c r="F30" s="122">
        <v>0.21385940495099617</v>
      </c>
      <c r="G30" s="163" t="s">
        <v>128</v>
      </c>
    </row>
    <row r="31" spans="1:7" ht="13.5" thickBot="1">
      <c r="A31" s="143" t="s">
        <v>118</v>
      </c>
      <c r="B31" s="132">
        <v>21.685792</v>
      </c>
      <c r="C31" s="123">
        <v>21.957398</v>
      </c>
      <c r="D31" s="123">
        <v>22.265626</v>
      </c>
      <c r="E31" s="123">
        <v>22.543336</v>
      </c>
      <c r="F31" s="124">
        <v>22.802735</v>
      </c>
      <c r="G31" s="165">
        <v>-209.86</v>
      </c>
    </row>
    <row r="32" spans="1:7" ht="15.75" thickBot="1" thickTop="1">
      <c r="A32" s="144" t="s">
        <v>119</v>
      </c>
      <c r="B32" s="138">
        <v>-0.16599999368190765</v>
      </c>
      <c r="C32" s="127">
        <v>0.24449999630451202</v>
      </c>
      <c r="D32" s="127">
        <v>-0.2134999930858612</v>
      </c>
      <c r="E32" s="127">
        <v>-0.08099999651312828</v>
      </c>
      <c r="F32" s="125">
        <v>-0.17449999740347266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0.002264</v>
      </c>
      <c r="C4" s="166">
        <v>0.003754</v>
      </c>
      <c r="D4" s="166">
        <v>0.003756</v>
      </c>
      <c r="E4" s="166">
        <v>0.003755</v>
      </c>
      <c r="F4" s="166">
        <v>0.002082</v>
      </c>
      <c r="G4" s="166">
        <v>0.011707</v>
      </c>
    </row>
    <row r="5" spans="1:7" ht="12.75">
      <c r="A5" s="166" t="s">
        <v>137</v>
      </c>
      <c r="B5" s="166">
        <v>0.453338</v>
      </c>
      <c r="C5" s="166">
        <v>-0.929523</v>
      </c>
      <c r="D5" s="166">
        <v>-0.971229</v>
      </c>
      <c r="E5" s="166">
        <v>0.78369</v>
      </c>
      <c r="F5" s="166">
        <v>1.495339</v>
      </c>
      <c r="G5" s="166">
        <v>-5.111808</v>
      </c>
    </row>
    <row r="6" spans="1:7" ht="12.75">
      <c r="A6" s="166" t="s">
        <v>138</v>
      </c>
      <c r="B6" s="167">
        <v>-83.74412</v>
      </c>
      <c r="C6" s="167">
        <v>-248.3785</v>
      </c>
      <c r="D6" s="167">
        <v>20.30508</v>
      </c>
      <c r="E6" s="167">
        <v>-86.08455</v>
      </c>
      <c r="F6" s="167">
        <v>253.7802</v>
      </c>
      <c r="G6" s="167">
        <v>892.948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-4.258482</v>
      </c>
      <c r="C8" s="167">
        <v>-1.795734</v>
      </c>
      <c r="D8" s="167">
        <v>-0.3399965</v>
      </c>
      <c r="E8" s="167">
        <v>2.429313</v>
      </c>
      <c r="F8" s="167">
        <v>-2.616882</v>
      </c>
      <c r="G8" s="167">
        <v>1.348833</v>
      </c>
    </row>
    <row r="9" spans="1:7" ht="12.75">
      <c r="A9" s="166" t="s">
        <v>93</v>
      </c>
      <c r="B9" s="167">
        <v>-0.9265086</v>
      </c>
      <c r="C9" s="167">
        <v>-0.1768899</v>
      </c>
      <c r="D9" s="167">
        <v>-0.4743949</v>
      </c>
      <c r="E9" s="167">
        <v>0.3883596</v>
      </c>
      <c r="F9" s="167">
        <v>-3.331213</v>
      </c>
      <c r="G9" s="167">
        <v>0.6419963</v>
      </c>
    </row>
    <row r="10" spans="1:7" ht="12.75">
      <c r="A10" s="166" t="s">
        <v>140</v>
      </c>
      <c r="B10" s="167">
        <v>0.8722127</v>
      </c>
      <c r="C10" s="167">
        <v>0.533567</v>
      </c>
      <c r="D10" s="167">
        <v>0.4313658</v>
      </c>
      <c r="E10" s="167">
        <v>-0.3693919</v>
      </c>
      <c r="F10" s="167">
        <v>2.419217</v>
      </c>
      <c r="G10" s="167">
        <v>2.505434</v>
      </c>
    </row>
    <row r="11" spans="1:7" ht="12.75">
      <c r="A11" s="166" t="s">
        <v>141</v>
      </c>
      <c r="B11" s="167">
        <v>4.196832</v>
      </c>
      <c r="C11" s="167">
        <v>5.590235</v>
      </c>
      <c r="D11" s="167">
        <v>5.393324</v>
      </c>
      <c r="E11" s="167">
        <v>5.005714</v>
      </c>
      <c r="F11" s="167">
        <v>14.53143</v>
      </c>
      <c r="G11" s="167">
        <v>6.392874</v>
      </c>
    </row>
    <row r="12" spans="1:7" ht="12.75">
      <c r="A12" s="166" t="s">
        <v>99</v>
      </c>
      <c r="B12" s="167">
        <v>-0.1475424</v>
      </c>
      <c r="C12" s="167">
        <v>-0.2860737</v>
      </c>
      <c r="D12" s="167">
        <v>0.05006104</v>
      </c>
      <c r="E12" s="167">
        <v>0.01231184</v>
      </c>
      <c r="F12" s="167">
        <v>-0.1761948</v>
      </c>
      <c r="G12" s="167">
        <v>-0.03344938</v>
      </c>
    </row>
    <row r="13" spans="1:7" ht="12.75">
      <c r="A13" s="166" t="s">
        <v>101</v>
      </c>
      <c r="B13" s="167">
        <v>0.3120354</v>
      </c>
      <c r="C13" s="167">
        <v>0.03367468</v>
      </c>
      <c r="D13" s="167">
        <v>-0.04151809</v>
      </c>
      <c r="E13" s="167">
        <v>0.2535545</v>
      </c>
      <c r="F13" s="167">
        <v>0.2349049</v>
      </c>
      <c r="G13" s="167">
        <v>-0.1356912</v>
      </c>
    </row>
    <row r="14" spans="1:7" ht="12.75">
      <c r="A14" s="166" t="s">
        <v>103</v>
      </c>
      <c r="B14" s="167">
        <v>0.1133107</v>
      </c>
      <c r="C14" s="167">
        <v>0.1724253</v>
      </c>
      <c r="D14" s="167">
        <v>0.05384389</v>
      </c>
      <c r="E14" s="167">
        <v>0.1255986</v>
      </c>
      <c r="F14" s="167">
        <v>0.228121</v>
      </c>
      <c r="G14" s="167">
        <v>-0.1611619</v>
      </c>
    </row>
    <row r="15" spans="1:7" ht="12.75">
      <c r="A15" s="166" t="s">
        <v>105</v>
      </c>
      <c r="B15" s="167">
        <v>-0.3292259</v>
      </c>
      <c r="C15" s="167">
        <v>-0.01185964</v>
      </c>
      <c r="D15" s="167">
        <v>0.02964693</v>
      </c>
      <c r="E15" s="167">
        <v>-0.06970309</v>
      </c>
      <c r="F15" s="167">
        <v>-0.3163309</v>
      </c>
      <c r="G15" s="167">
        <v>-0.1024349</v>
      </c>
    </row>
    <row r="16" spans="1:7" ht="12.75">
      <c r="A16" s="166" t="s">
        <v>107</v>
      </c>
      <c r="B16" s="167">
        <v>-0.007037372</v>
      </c>
      <c r="C16" s="167">
        <v>-0.04833515</v>
      </c>
      <c r="D16" s="167">
        <v>0.005433246</v>
      </c>
      <c r="E16" s="167">
        <v>-0.01929859</v>
      </c>
      <c r="F16" s="167">
        <v>0.03012501</v>
      </c>
      <c r="G16" s="167">
        <v>-0.006532776</v>
      </c>
    </row>
    <row r="17" spans="1:7" ht="12.75">
      <c r="A17" s="166" t="s">
        <v>109</v>
      </c>
      <c r="B17" s="167">
        <v>0.1321195</v>
      </c>
      <c r="C17" s="167">
        <v>0.08305318</v>
      </c>
      <c r="D17" s="167">
        <v>0.09636311</v>
      </c>
      <c r="E17" s="167">
        <v>0.08727788</v>
      </c>
      <c r="F17" s="167">
        <v>0.06297293</v>
      </c>
      <c r="G17" s="167">
        <v>-0.09170902</v>
      </c>
    </row>
    <row r="18" spans="1:7" ht="12.75">
      <c r="A18" s="166" t="s">
        <v>142</v>
      </c>
      <c r="B18" s="167">
        <v>0.01998016</v>
      </c>
      <c r="C18" s="167">
        <v>0.07063347</v>
      </c>
      <c r="D18" s="167">
        <v>-0.012158</v>
      </c>
      <c r="E18" s="167">
        <v>0.02307062</v>
      </c>
      <c r="F18" s="167">
        <v>-0.07765501</v>
      </c>
      <c r="G18" s="167">
        <v>-0.1344605</v>
      </c>
    </row>
    <row r="19" spans="1:7" ht="12.75">
      <c r="A19" s="166" t="s">
        <v>113</v>
      </c>
      <c r="B19" s="167">
        <v>-0.1883236</v>
      </c>
      <c r="C19" s="167">
        <v>-0.1824684</v>
      </c>
      <c r="D19" s="167">
        <v>-0.1891952</v>
      </c>
      <c r="E19" s="167">
        <v>-0.1786977</v>
      </c>
      <c r="F19" s="167">
        <v>-0.1318321</v>
      </c>
      <c r="G19" s="167">
        <v>-0.1772742</v>
      </c>
    </row>
    <row r="20" spans="1:7" ht="12.75">
      <c r="A20" s="166" t="s">
        <v>115</v>
      </c>
      <c r="B20" s="167">
        <v>0.004263667</v>
      </c>
      <c r="C20" s="167">
        <v>0.0003286607</v>
      </c>
      <c r="D20" s="167">
        <v>-0.001431991</v>
      </c>
      <c r="E20" s="167">
        <v>0.004031297</v>
      </c>
      <c r="F20" s="167">
        <v>-0.001161923</v>
      </c>
      <c r="G20" s="167">
        <v>0.003040829</v>
      </c>
    </row>
    <row r="21" spans="1:7" ht="12.75">
      <c r="A21" s="166" t="s">
        <v>143</v>
      </c>
      <c r="B21" s="167">
        <v>-1001.627</v>
      </c>
      <c r="C21" s="167">
        <v>-847.0305</v>
      </c>
      <c r="D21" s="167">
        <v>-890.2523</v>
      </c>
      <c r="E21" s="167">
        <v>-859.9159</v>
      </c>
      <c r="F21" s="167">
        <v>-921.99</v>
      </c>
      <c r="G21" s="167">
        <v>-53.83767</v>
      </c>
    </row>
    <row r="22" spans="1:7" ht="12.75">
      <c r="A22" s="166" t="s">
        <v>144</v>
      </c>
      <c r="B22" s="167">
        <v>9.066754</v>
      </c>
      <c r="C22" s="167">
        <v>-18.59047</v>
      </c>
      <c r="D22" s="167">
        <v>-19.42461</v>
      </c>
      <c r="E22" s="167">
        <v>15.67382</v>
      </c>
      <c r="F22" s="167">
        <v>29.90687</v>
      </c>
      <c r="G22" s="167">
        <v>0</v>
      </c>
    </row>
    <row r="23" spans="1:7" ht="12.75">
      <c r="A23" s="166" t="s">
        <v>92</v>
      </c>
      <c r="B23" s="167">
        <v>-0.2934271</v>
      </c>
      <c r="C23" s="167">
        <v>-0.8840545</v>
      </c>
      <c r="D23" s="167">
        <v>0.5368074</v>
      </c>
      <c r="E23" s="167">
        <v>1.35756</v>
      </c>
      <c r="F23" s="167">
        <v>8.608144</v>
      </c>
      <c r="G23" s="167">
        <v>0.8959133</v>
      </c>
    </row>
    <row r="24" spans="1:7" ht="12.75">
      <c r="A24" s="166" t="s">
        <v>94</v>
      </c>
      <c r="B24" s="167">
        <v>1.083301</v>
      </c>
      <c r="C24" s="167">
        <v>2.012249</v>
      </c>
      <c r="D24" s="167">
        <v>-0.2148829</v>
      </c>
      <c r="E24" s="167">
        <v>3.287061</v>
      </c>
      <c r="F24" s="167">
        <v>2.351929</v>
      </c>
      <c r="G24" s="167">
        <v>-1.693713</v>
      </c>
    </row>
    <row r="25" spans="1:7" ht="12.75">
      <c r="A25" s="166" t="s">
        <v>96</v>
      </c>
      <c r="B25" s="167">
        <v>-1.640578</v>
      </c>
      <c r="C25" s="167">
        <v>-2.164707</v>
      </c>
      <c r="D25" s="167">
        <v>-2.077446</v>
      </c>
      <c r="E25" s="167">
        <v>-0.8779558</v>
      </c>
      <c r="F25" s="167">
        <v>-7.76668</v>
      </c>
      <c r="G25" s="167">
        <v>0.5924646</v>
      </c>
    </row>
    <row r="26" spans="1:7" ht="12.75">
      <c r="A26" s="166" t="s">
        <v>98</v>
      </c>
      <c r="B26" s="167">
        <v>-0.1344654</v>
      </c>
      <c r="C26" s="167">
        <v>-0.04161945</v>
      </c>
      <c r="D26" s="167">
        <v>-0.1457158</v>
      </c>
      <c r="E26" s="167">
        <v>0.1413814</v>
      </c>
      <c r="F26" s="167">
        <v>2.610137</v>
      </c>
      <c r="G26" s="167">
        <v>0.317755</v>
      </c>
    </row>
    <row r="27" spans="1:7" ht="12.75">
      <c r="A27" s="166" t="s">
        <v>100</v>
      </c>
      <c r="B27" s="167">
        <v>-0.2899846</v>
      </c>
      <c r="C27" s="167">
        <v>-0.05710404</v>
      </c>
      <c r="D27" s="167">
        <v>0.1007248</v>
      </c>
      <c r="E27" s="167">
        <v>-0.1999755</v>
      </c>
      <c r="F27" s="167">
        <v>0.3464429</v>
      </c>
      <c r="G27" s="167">
        <v>0.09868533</v>
      </c>
    </row>
    <row r="28" spans="1:7" ht="12.75">
      <c r="A28" s="166" t="s">
        <v>102</v>
      </c>
      <c r="B28" s="167">
        <v>0.04689565</v>
      </c>
      <c r="C28" s="167">
        <v>0.1079521</v>
      </c>
      <c r="D28" s="167">
        <v>-0.2243937</v>
      </c>
      <c r="E28" s="167">
        <v>0.05966089</v>
      </c>
      <c r="F28" s="167">
        <v>0.0799701</v>
      </c>
      <c r="G28" s="167">
        <v>-0.003800738</v>
      </c>
    </row>
    <row r="29" spans="1:7" ht="12.75">
      <c r="A29" s="166" t="s">
        <v>104</v>
      </c>
      <c r="B29" s="167">
        <v>0.3854149</v>
      </c>
      <c r="C29" s="167">
        <v>0.06386555</v>
      </c>
      <c r="D29" s="167">
        <v>0.005074342</v>
      </c>
      <c r="E29" s="167">
        <v>0.1890844</v>
      </c>
      <c r="F29" s="167">
        <v>0.3238483</v>
      </c>
      <c r="G29" s="167">
        <v>0.1314857</v>
      </c>
    </row>
    <row r="30" spans="1:7" ht="12.75">
      <c r="A30" s="166" t="s">
        <v>106</v>
      </c>
      <c r="B30" s="167">
        <v>0.1083402</v>
      </c>
      <c r="C30" s="167">
        <v>0.0830292</v>
      </c>
      <c r="D30" s="167">
        <v>0.03584611</v>
      </c>
      <c r="E30" s="167">
        <v>0.156074</v>
      </c>
      <c r="F30" s="167">
        <v>0.3039043</v>
      </c>
      <c r="G30" s="167">
        <v>0.1223804</v>
      </c>
    </row>
    <row r="31" spans="1:7" ht="12.75">
      <c r="A31" s="166" t="s">
        <v>108</v>
      </c>
      <c r="B31" s="167">
        <v>-0.0308303</v>
      </c>
      <c r="C31" s="167">
        <v>0.01110607</v>
      </c>
      <c r="D31" s="167">
        <v>-0.01519026</v>
      </c>
      <c r="E31" s="167">
        <v>-0.00588701</v>
      </c>
      <c r="F31" s="167">
        <v>0.002539399</v>
      </c>
      <c r="G31" s="167">
        <v>0.01195981</v>
      </c>
    </row>
    <row r="32" spans="1:7" ht="12.75">
      <c r="A32" s="166" t="s">
        <v>110</v>
      </c>
      <c r="B32" s="167">
        <v>-0.01758462</v>
      </c>
      <c r="C32" s="167">
        <v>-0.05522171</v>
      </c>
      <c r="D32" s="167">
        <v>-0.006167032</v>
      </c>
      <c r="E32" s="167">
        <v>-0.01268865</v>
      </c>
      <c r="F32" s="167">
        <v>0.1047488</v>
      </c>
      <c r="G32" s="167">
        <v>0.006388097</v>
      </c>
    </row>
    <row r="33" spans="1:7" ht="12.75">
      <c r="A33" s="166" t="s">
        <v>112</v>
      </c>
      <c r="B33" s="167">
        <v>0.1715893</v>
      </c>
      <c r="C33" s="167">
        <v>0.1344331</v>
      </c>
      <c r="D33" s="167">
        <v>0.1457789</v>
      </c>
      <c r="E33" s="167">
        <v>0.1261024</v>
      </c>
      <c r="F33" s="167">
        <v>0.0887992</v>
      </c>
      <c r="G33" s="167">
        <v>0.0121424</v>
      </c>
    </row>
    <row r="34" spans="1:7" ht="12.75">
      <c r="A34" s="166" t="s">
        <v>114</v>
      </c>
      <c r="B34" s="167">
        <v>-0.0004362017</v>
      </c>
      <c r="C34" s="167">
        <v>0.006249636</v>
      </c>
      <c r="D34" s="167">
        <v>0.007005425</v>
      </c>
      <c r="E34" s="167">
        <v>0.001998917</v>
      </c>
      <c r="F34" s="167">
        <v>-0.02140932</v>
      </c>
      <c r="G34" s="167">
        <v>0.0007412564</v>
      </c>
    </row>
    <row r="35" spans="1:7" ht="12.75">
      <c r="A35" s="166" t="s">
        <v>116</v>
      </c>
      <c r="B35" s="167">
        <v>0.003998484</v>
      </c>
      <c r="C35" s="167">
        <v>0.002631134</v>
      </c>
      <c r="D35" s="167">
        <v>0.0003867968</v>
      </c>
      <c r="E35" s="167">
        <v>0.003372041</v>
      </c>
      <c r="F35" s="167">
        <v>0.006926785</v>
      </c>
      <c r="G35" s="167">
        <v>-0.001167475</v>
      </c>
    </row>
    <row r="36" spans="1:6" ht="12.75">
      <c r="A36" s="166" t="s">
        <v>145</v>
      </c>
      <c r="B36" s="167">
        <v>22.80274</v>
      </c>
      <c r="C36" s="167">
        <v>22.80884</v>
      </c>
      <c r="D36" s="167">
        <v>22.8241</v>
      </c>
      <c r="E36" s="167">
        <v>22.8241</v>
      </c>
      <c r="F36" s="167">
        <v>22.8363</v>
      </c>
    </row>
    <row r="37" spans="1:6" ht="12.75">
      <c r="A37" s="166" t="s">
        <v>146</v>
      </c>
      <c r="B37" s="167">
        <v>-0.1271566</v>
      </c>
      <c r="C37" s="167">
        <v>-0.07934571</v>
      </c>
      <c r="D37" s="167">
        <v>-0.05950928</v>
      </c>
      <c r="E37" s="167">
        <v>-0.05238851</v>
      </c>
      <c r="F37" s="167">
        <v>-0.04577637</v>
      </c>
    </row>
    <row r="38" spans="1:7" ht="12.75">
      <c r="A38" s="166" t="s">
        <v>147</v>
      </c>
      <c r="B38" s="167">
        <v>0.0001439087</v>
      </c>
      <c r="C38" s="167">
        <v>0.0004195651</v>
      </c>
      <c r="D38" s="167">
        <v>-3.745827E-05</v>
      </c>
      <c r="E38" s="167">
        <v>0.0001486347</v>
      </c>
      <c r="F38" s="167">
        <v>-0.0004267349</v>
      </c>
      <c r="G38" s="167">
        <v>4.188233E-05</v>
      </c>
    </row>
    <row r="39" spans="1:7" ht="12.75">
      <c r="A39" s="166" t="s">
        <v>148</v>
      </c>
      <c r="B39" s="167">
        <v>0.001702636</v>
      </c>
      <c r="C39" s="167">
        <v>0.001440732</v>
      </c>
      <c r="D39" s="167">
        <v>0.001513356</v>
      </c>
      <c r="E39" s="167">
        <v>0.001461624</v>
      </c>
      <c r="F39" s="167">
        <v>0.001568659</v>
      </c>
      <c r="G39" s="167">
        <v>0.000759219</v>
      </c>
    </row>
    <row r="40" spans="2:5" ht="12.75">
      <c r="B40" s="166" t="s">
        <v>149</v>
      </c>
      <c r="C40" s="166">
        <v>0.003755</v>
      </c>
      <c r="D40" s="166" t="s">
        <v>150</v>
      </c>
      <c r="E40" s="166">
        <v>3.117725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0.00014390874165182824</v>
      </c>
      <c r="C50" s="166">
        <f>-0.017/(C7*C7+C22*C22)*(C21*C22+C6*C7)</f>
        <v>0.0004195650617928695</v>
      </c>
      <c r="D50" s="166">
        <f>-0.017/(D7*D7+D22*D22)*(D21*D22+D6*D7)</f>
        <v>-3.7458271298093745E-05</v>
      </c>
      <c r="E50" s="166">
        <f>-0.017/(E7*E7+E22*E22)*(E21*E22+E6*E7)</f>
        <v>0.0001486346582466618</v>
      </c>
      <c r="F50" s="166">
        <f>-0.017/(F7*F7+F22*F22)*(F21*F22+F6*F7)</f>
        <v>-0.00042673497123122306</v>
      </c>
      <c r="G50" s="166">
        <f>(B50*B$4+C50*C$4+D50*D$4+E50*E$4+F50*F$4)/SUM(B$4:F$4)</f>
        <v>9.15908204270924E-05</v>
      </c>
    </row>
    <row r="51" spans="1:7" ht="12.75">
      <c r="A51" s="166" t="s">
        <v>153</v>
      </c>
      <c r="B51" s="166">
        <f>-0.017/(B7*B7+B22*B22)*(B21*B7-B6*B22)</f>
        <v>0.0017026354214840994</v>
      </c>
      <c r="C51" s="166">
        <f>-0.017/(C7*C7+C22*C22)*(C21*C7-C6*C22)</f>
        <v>0.001440731841169431</v>
      </c>
      <c r="D51" s="166">
        <f>-0.017/(D7*D7+D22*D22)*(D21*D7-D6*D22)</f>
        <v>0.0015133561487688763</v>
      </c>
      <c r="E51" s="166">
        <f>-0.017/(E7*E7+E22*E22)*(E21*E7-E6*E22)</f>
        <v>0.0014616240627120883</v>
      </c>
      <c r="F51" s="166">
        <f>-0.017/(F7*F7+F22*F22)*(F21*F7-F6*F22)</f>
        <v>0.0015686592307309066</v>
      </c>
      <c r="G51" s="166">
        <f>(B51*B$4+C51*C$4+D51*D$4+E51*E$4+F51*F$4)/SUM(B$4:F$4)</f>
        <v>0.001518274709796399</v>
      </c>
    </row>
    <row r="58" ht="12.75">
      <c r="A58" s="166" t="s">
        <v>155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9999.986678422132</v>
      </c>
      <c r="C62" s="166">
        <f>C7+(2/0.017)*(C8*C50-C23*C51)</f>
        <v>10000.061206849507</v>
      </c>
      <c r="D62" s="166">
        <f>D7+(2/0.017)*(D8*D50-D23*D51)</f>
        <v>9999.905924106075</v>
      </c>
      <c r="E62" s="166">
        <f>E7+(2/0.017)*(E8*E50-E23*E51)</f>
        <v>9999.8090397347</v>
      </c>
      <c r="F62" s="166">
        <f>F7+(2/0.017)*(F8*F50-F23*F51)</f>
        <v>9998.542761237639</v>
      </c>
    </row>
    <row r="63" spans="1:6" ht="12.75">
      <c r="A63" s="166" t="s">
        <v>161</v>
      </c>
      <c r="B63" s="166">
        <f>B8+(3/0.017)*(B9*B50-B24*B51)</f>
        <v>-4.60750541320319</v>
      </c>
      <c r="C63" s="166">
        <f>C8+(3/0.017)*(C9*C50-C24*C51)</f>
        <v>-2.3204389462033026</v>
      </c>
      <c r="D63" s="166">
        <f>D8+(3/0.017)*(D9*D50-D24*D51)</f>
        <v>-0.27947337573289655</v>
      </c>
      <c r="E63" s="166">
        <f>E8+(3/0.017)*(E9*E50-E24*E51)</f>
        <v>1.5916558664506502</v>
      </c>
      <c r="F63" s="166">
        <f>F8+(3/0.017)*(F9*F50-F24*F51)</f>
        <v>-3.0170873033212295</v>
      </c>
    </row>
    <row r="64" spans="1:6" ht="12.75">
      <c r="A64" s="166" t="s">
        <v>162</v>
      </c>
      <c r="B64" s="166">
        <f>B9+(4/0.017)*(B10*B50-B25*B51)</f>
        <v>-0.23972618903122722</v>
      </c>
      <c r="C64" s="166">
        <f>C9+(4/0.017)*(C10*C50-C25*C51)</f>
        <v>0.6096108936536451</v>
      </c>
      <c r="D64" s="166">
        <f>D9+(4/0.017)*(D10*D50-D25*D51)</f>
        <v>0.2615480319223971</v>
      </c>
      <c r="E64" s="166">
        <f>E9+(4/0.017)*(E10*E50-E25*E51)</f>
        <v>0.6773800434028368</v>
      </c>
      <c r="F64" s="166">
        <f>F9+(4/0.017)*(F10*F50-F25*F51)</f>
        <v>-0.7074695230032866</v>
      </c>
    </row>
    <row r="65" spans="1:6" ht="12.75">
      <c r="A65" s="166" t="s">
        <v>163</v>
      </c>
      <c r="B65" s="166">
        <f>B10+(5/0.017)*(B11*B50-B26*B51)</f>
        <v>1.1171851603082805</v>
      </c>
      <c r="C65" s="166">
        <f>C10+(5/0.017)*(C11*C50-C26*C51)</f>
        <v>1.2410463411878296</v>
      </c>
      <c r="D65" s="166">
        <f>D10+(5/0.017)*(D11*D50-D26*D51)</f>
        <v>0.4368055965624282</v>
      </c>
      <c r="E65" s="166">
        <f>E10+(5/0.017)*(E11*E50-E26*E51)</f>
        <v>-0.21134009605570367</v>
      </c>
      <c r="F65" s="166">
        <f>F10+(5/0.017)*(F11*F50-F26*F51)</f>
        <v>-0.608866782800237</v>
      </c>
    </row>
    <row r="66" spans="1:6" ht="12.75">
      <c r="A66" s="166" t="s">
        <v>164</v>
      </c>
      <c r="B66" s="166">
        <f>B11+(6/0.017)*(B12*B50-B27*B51)</f>
        <v>4.363598615477861</v>
      </c>
      <c r="C66" s="166">
        <f>C11+(6/0.017)*(C12*C50-C27*C51)</f>
        <v>5.57690973378927</v>
      </c>
      <c r="D66" s="166">
        <f>D11+(6/0.017)*(D12*D50-D27*D51)</f>
        <v>5.338862460436012</v>
      </c>
      <c r="E66" s="166">
        <f>E11+(6/0.017)*(E12*E50-E27*E51)</f>
        <v>5.109520694900119</v>
      </c>
      <c r="F66" s="166">
        <f>F11+(6/0.017)*(F12*F50-F27*F51)</f>
        <v>14.366160928201026</v>
      </c>
    </row>
    <row r="67" spans="1:6" ht="12.75">
      <c r="A67" s="166" t="s">
        <v>165</v>
      </c>
      <c r="B67" s="166">
        <f>B12+(7/0.017)*(B13*B50-B28*B51)</f>
        <v>-0.16193010654534537</v>
      </c>
      <c r="C67" s="166">
        <f>C12+(7/0.017)*(C13*C50-C28*C51)</f>
        <v>-0.3442977682454329</v>
      </c>
      <c r="D67" s="166">
        <f>D12+(7/0.017)*(D13*D50-D28*D51)</f>
        <v>0.1905315970960577</v>
      </c>
      <c r="E67" s="166">
        <f>E12+(7/0.017)*(E13*E50-E28*E51)</f>
        <v>-0.008076609518053559</v>
      </c>
      <c r="F67" s="166">
        <f>F12+(7/0.017)*(F13*F50-F28*F51)</f>
        <v>-0.26912514111984287</v>
      </c>
    </row>
    <row r="68" spans="1:6" ht="12.75">
      <c r="A68" s="166" t="s">
        <v>166</v>
      </c>
      <c r="B68" s="166">
        <f>B13+(8/0.017)*(B14*B50-B29*B51)</f>
        <v>0.01089908919761684</v>
      </c>
      <c r="C68" s="166">
        <f>C13+(8/0.017)*(C14*C50-C29*C51)</f>
        <v>0.024418444804873284</v>
      </c>
      <c r="D68" s="166">
        <f>D13+(8/0.017)*(D14*D50-D29*D51)</f>
        <v>-0.04608100092048041</v>
      </c>
      <c r="E68" s="166">
        <f>E13+(8/0.017)*(E14*E50-E29*E51)</f>
        <v>0.13228296873589723</v>
      </c>
      <c r="F68" s="166">
        <f>F13+(8/0.017)*(F14*F50-F29*F51)</f>
        <v>-0.0499679628347057</v>
      </c>
    </row>
    <row r="69" spans="1:6" ht="12.75">
      <c r="A69" s="166" t="s">
        <v>167</v>
      </c>
      <c r="B69" s="166">
        <f>B14+(9/0.017)*(B15*B50-B30*B51)</f>
        <v>-0.009429366100574127</v>
      </c>
      <c r="C69" s="166">
        <f>C14+(9/0.017)*(C15*C50-C30*C51)</f>
        <v>0.10646128088315325</v>
      </c>
      <c r="D69" s="166">
        <f>D14+(9/0.017)*(D15*D50-D30*D51)</f>
        <v>0.024536473322037063</v>
      </c>
      <c r="E69" s="166">
        <f>E14+(9/0.017)*(E15*E50-E30*E51)</f>
        <v>-0.0006564753130302581</v>
      </c>
      <c r="F69" s="166">
        <f>F14+(9/0.017)*(F15*F50-F30*F51)</f>
        <v>0.047203620500887666</v>
      </c>
    </row>
    <row r="70" spans="1:6" ht="12.75">
      <c r="A70" s="166" t="s">
        <v>168</v>
      </c>
      <c r="B70" s="166">
        <f>B15+(10/0.017)*(B16*B50-B31*B51)</f>
        <v>-0.2989435344200439</v>
      </c>
      <c r="C70" s="166">
        <f>C15+(10/0.017)*(C16*C50-C31*C51)</f>
        <v>-0.03320117463280835</v>
      </c>
      <c r="D70" s="166">
        <f>D15+(10/0.017)*(D16*D50-D31*D51)</f>
        <v>0.043049726099823896</v>
      </c>
      <c r="E70" s="166">
        <f>E15+(10/0.017)*(E16*E50-E31*E51)</f>
        <v>-0.06632888050345044</v>
      </c>
      <c r="F70" s="166">
        <f>F15+(10/0.017)*(F16*F50-F31*F51)</f>
        <v>-0.326236104092676</v>
      </c>
    </row>
    <row r="71" spans="1:6" ht="12.75">
      <c r="A71" s="166" t="s">
        <v>169</v>
      </c>
      <c r="B71" s="166">
        <f>B16+(11/0.017)*(B17*B50-B32*B51)</f>
        <v>0.024638323685768876</v>
      </c>
      <c r="C71" s="166">
        <f>C16+(11/0.017)*(C17*C50-C32*C51)</f>
        <v>0.025692189630341512</v>
      </c>
      <c r="D71" s="166">
        <f>D16+(11/0.017)*(D17*D50-D32*D51)</f>
        <v>0.009136570886635886</v>
      </c>
      <c r="E71" s="166">
        <f>E16+(11/0.017)*(E17*E50-E32*E51)</f>
        <v>0.0010957684897572838</v>
      </c>
      <c r="F71" s="166">
        <f>F16+(11/0.017)*(F17*F50-F32*F51)</f>
        <v>-0.09358482285286446</v>
      </c>
    </row>
    <row r="72" spans="1:6" ht="12.75">
      <c r="A72" s="166" t="s">
        <v>170</v>
      </c>
      <c r="B72" s="166">
        <f>B17+(12/0.017)*(B18*B50-B33*B51)</f>
        <v>-0.07207722972521838</v>
      </c>
      <c r="C72" s="166">
        <f>C17+(12/0.017)*(C18*C50-C33*C51)</f>
        <v>-0.03274449868606079</v>
      </c>
      <c r="D72" s="166">
        <f>D17+(12/0.017)*(D18*D50-D33*D51)</f>
        <v>-0.05904393259763829</v>
      </c>
      <c r="E72" s="166">
        <f>E17+(12/0.017)*(E18*E50-E33*E51)</f>
        <v>-0.04040579657871027</v>
      </c>
      <c r="F72" s="166">
        <f>F17+(12/0.017)*(F18*F50-F33*F51)</f>
        <v>-0.011961829743442065</v>
      </c>
    </row>
    <row r="73" spans="1:6" ht="12.75">
      <c r="A73" s="166" t="s">
        <v>171</v>
      </c>
      <c r="B73" s="166">
        <f>B18+(13/0.017)*(B19*B50-B34*B51)</f>
        <v>-0.00017650810836108977</v>
      </c>
      <c r="C73" s="166">
        <f>C18+(13/0.017)*(C19*C50-C34*C51)</f>
        <v>0.005204152568932835</v>
      </c>
      <c r="D73" s="166">
        <f>D18+(13/0.017)*(D19*D50-D34*D51)</f>
        <v>-0.014845771311276311</v>
      </c>
      <c r="E73" s="166">
        <f>E18+(13/0.017)*(E19*E50-E34*E51)</f>
        <v>0.0005253036575368387</v>
      </c>
      <c r="F73" s="166">
        <f>F18+(13/0.017)*(F19*F50-F34*F51)</f>
        <v>-0.008952843355717305</v>
      </c>
    </row>
    <row r="74" spans="1:6" ht="12.75">
      <c r="A74" s="166" t="s">
        <v>172</v>
      </c>
      <c r="B74" s="166">
        <f>B19+(14/0.017)*(B20*B50-B35*B51)</f>
        <v>-0.19342485538410767</v>
      </c>
      <c r="C74" s="166">
        <f>C19+(14/0.017)*(C20*C50-C35*C51)</f>
        <v>-0.1854766409290534</v>
      </c>
      <c r="D74" s="166">
        <f>D19+(14/0.017)*(D20*D50-D35*D51)</f>
        <v>-0.1896330882185421</v>
      </c>
      <c r="E74" s="166">
        <f>E19+(14/0.017)*(E20*E50-E35*E51)</f>
        <v>-0.18226314243519548</v>
      </c>
      <c r="F74" s="166">
        <f>F19+(14/0.017)*(F20*F50-F35*F51)</f>
        <v>-0.1403720440424616</v>
      </c>
    </row>
    <row r="75" spans="1:6" ht="12.75">
      <c r="A75" s="166" t="s">
        <v>173</v>
      </c>
      <c r="B75" s="167">
        <f>B20</f>
        <v>0.004263667</v>
      </c>
      <c r="C75" s="167">
        <f>C20</f>
        <v>0.0003286607</v>
      </c>
      <c r="D75" s="167">
        <f>D20</f>
        <v>-0.001431991</v>
      </c>
      <c r="E75" s="167">
        <f>E20</f>
        <v>0.004031297</v>
      </c>
      <c r="F75" s="167">
        <f>F20</f>
        <v>-0.001161923</v>
      </c>
    </row>
    <row r="78" ht="12.75">
      <c r="A78" s="166" t="s">
        <v>155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8.208769409449411</v>
      </c>
      <c r="C82" s="166">
        <f>C22+(2/0.017)*(C8*C51+C23*C50)</f>
        <v>-18.938480533293095</v>
      </c>
      <c r="D82" s="166">
        <f>D22+(2/0.017)*(D8*D51+D23*D50)</f>
        <v>-19.487509255418697</v>
      </c>
      <c r="E82" s="166">
        <f>E22+(2/0.017)*(E8*E51+E23*E50)</f>
        <v>16.115293270977485</v>
      </c>
      <c r="F82" s="166">
        <f>F22+(2/0.017)*(F8*F51+F23*F50)</f>
        <v>28.991765036796732</v>
      </c>
    </row>
    <row r="83" spans="1:6" ht="12.75">
      <c r="A83" s="166" t="s">
        <v>176</v>
      </c>
      <c r="B83" s="166">
        <f>B23+(3/0.017)*(B9*B51+B24*B50)</f>
        <v>-0.5442994312228486</v>
      </c>
      <c r="C83" s="166">
        <f>C23+(3/0.017)*(C9*C51+C24*C50)</f>
        <v>-0.7800394768147594</v>
      </c>
      <c r="D83" s="166">
        <f>D23+(3/0.017)*(D9*D51+D24*D50)</f>
        <v>0.4115345829010456</v>
      </c>
      <c r="E83" s="166">
        <f>E23+(3/0.017)*(E9*E51+E24*E50)</f>
        <v>1.5439494573028538</v>
      </c>
      <c r="F83" s="166">
        <f>F23+(3/0.017)*(F9*F51+F24*F50)</f>
        <v>7.508875463035233</v>
      </c>
    </row>
    <row r="84" spans="1:6" ht="12.75">
      <c r="A84" s="166" t="s">
        <v>177</v>
      </c>
      <c r="B84" s="166">
        <f>B24+(4/0.017)*(B10*B51+B25*B50)</f>
        <v>1.377175522947438</v>
      </c>
      <c r="C84" s="166">
        <f>C24+(4/0.017)*(C10*C51+C25*C50)</f>
        <v>1.9794234800185397</v>
      </c>
      <c r="D84" s="166">
        <f>D24+(4/0.017)*(D10*D51+D25*D50)</f>
        <v>-0.04297051842970706</v>
      </c>
      <c r="E84" s="166">
        <f>E24+(4/0.017)*(E10*E51+E25*E50)</f>
        <v>3.1293182353177382</v>
      </c>
      <c r="F84" s="166">
        <f>F24+(4/0.017)*(F10*F51+F25*F50)</f>
        <v>4.024691598718411</v>
      </c>
    </row>
    <row r="85" spans="1:6" ht="12.75">
      <c r="A85" s="166" t="s">
        <v>178</v>
      </c>
      <c r="B85" s="166">
        <f>B25+(5/0.017)*(B11*B51+B26*B50)</f>
        <v>0.45539966903183693</v>
      </c>
      <c r="C85" s="166">
        <f>C25+(5/0.017)*(C11*C51+C26*C50)</f>
        <v>0.1989893226496351</v>
      </c>
      <c r="D85" s="166">
        <f>D25+(5/0.017)*(D11*D51+D26*D50)</f>
        <v>0.3247534999034025</v>
      </c>
      <c r="E85" s="166">
        <f>E25+(5/0.017)*(E11*E51+E26*E50)</f>
        <v>1.2801283792724156</v>
      </c>
      <c r="F85" s="166">
        <f>F25+(5/0.017)*(F11*F51+F26*F50)</f>
        <v>-1.3899079212895682</v>
      </c>
    </row>
    <row r="86" spans="1:6" ht="12.75">
      <c r="A86" s="166" t="s">
        <v>179</v>
      </c>
      <c r="B86" s="166">
        <f>B26+(6/0.017)*(B12*B51+B27*B50)</f>
        <v>-0.23785677716300624</v>
      </c>
      <c r="C86" s="166">
        <f>C26+(6/0.017)*(C12*C51+C27*C50)</f>
        <v>-0.19554216126436727</v>
      </c>
      <c r="D86" s="166">
        <f>D26+(6/0.017)*(D12*D51+D27*D50)</f>
        <v>-0.1203085508895582</v>
      </c>
      <c r="E86" s="166">
        <f>E26+(6/0.017)*(E12*E51+E27*E50)</f>
        <v>0.13724210288237265</v>
      </c>
      <c r="F86" s="166">
        <f>F26+(6/0.017)*(F12*F51+F27*F50)</f>
        <v>2.460409152802983</v>
      </c>
    </row>
    <row r="87" spans="1:6" ht="12.75">
      <c r="A87" s="166" t="s">
        <v>180</v>
      </c>
      <c r="B87" s="166">
        <f>B27+(7/0.017)*(B13*B51+B28*B50)</f>
        <v>-0.0684423334445983</v>
      </c>
      <c r="C87" s="166">
        <f>C27+(7/0.017)*(C13*C51+C28*C50)</f>
        <v>-0.018476758084086477</v>
      </c>
      <c r="D87" s="166">
        <f>D27+(7/0.017)*(D13*D51+D28*D50)</f>
        <v>0.07831398841992966</v>
      </c>
      <c r="E87" s="166">
        <f>E27+(7/0.017)*(E13*E51+E28*E50)</f>
        <v>-0.04372354465685782</v>
      </c>
      <c r="F87" s="166">
        <f>F27+(7/0.017)*(F13*F51+F28*F50)</f>
        <v>0.48412042410837863</v>
      </c>
    </row>
    <row r="88" spans="1:6" ht="12.75">
      <c r="A88" s="166" t="s">
        <v>181</v>
      </c>
      <c r="B88" s="166">
        <f>B28+(8/0.017)*(B14*B51+B29*B50)</f>
        <v>0.1637857134004817</v>
      </c>
      <c r="C88" s="166">
        <f>C28+(8/0.017)*(C14*C51+C29*C50)</f>
        <v>0.23746474628958922</v>
      </c>
      <c r="D88" s="166">
        <f>D28+(8/0.017)*(D14*D51+D29*D50)</f>
        <v>-0.1861372736819578</v>
      </c>
      <c r="E88" s="166">
        <f>E28+(8/0.017)*(E14*E51+E29*E50)</f>
        <v>0.1592761517302238</v>
      </c>
      <c r="F88" s="166">
        <f>F28+(8/0.017)*(F14*F51+F29*F50)</f>
        <v>0.18333326112460455</v>
      </c>
    </row>
    <row r="89" spans="1:6" ht="12.75">
      <c r="A89" s="166" t="s">
        <v>182</v>
      </c>
      <c r="B89" s="166">
        <f>B29+(9/0.017)*(B15*B51+B30*B50)</f>
        <v>0.09690635915181939</v>
      </c>
      <c r="C89" s="166">
        <f>C29+(9/0.017)*(C15*C51+C30*C50)</f>
        <v>0.07326239200601488</v>
      </c>
      <c r="D89" s="166">
        <f>D29+(9/0.017)*(D15*D51+D30*D50)</f>
        <v>0.02811626402637249</v>
      </c>
      <c r="E89" s="166">
        <f>E29+(9/0.017)*(E15*E51+E30*E50)</f>
        <v>0.14742937815036639</v>
      </c>
      <c r="F89" s="166">
        <f>F29+(9/0.017)*(F15*F51+F30*F50)</f>
        <v>-0.007511571218331958</v>
      </c>
    </row>
    <row r="90" spans="1:6" ht="12.75">
      <c r="A90" s="166" t="s">
        <v>183</v>
      </c>
      <c r="B90" s="166">
        <f>B30+(10/0.017)*(B16*B51+B31*B50)</f>
        <v>0.09868206557699484</v>
      </c>
      <c r="C90" s="166">
        <f>C30+(10/0.017)*(C16*C51+C31*C50)</f>
        <v>0.04480668781948548</v>
      </c>
      <c r="D90" s="166">
        <f>D30+(10/0.017)*(D16*D51+D31*D50)</f>
        <v>0.04101754360120146</v>
      </c>
      <c r="E90" s="166">
        <f>E30+(10/0.017)*(E16*E51+E31*E50)</f>
        <v>0.13896676632949437</v>
      </c>
      <c r="F90" s="166">
        <f>F30+(10/0.017)*(F16*F51+F31*F50)</f>
        <v>0.3310644321489125</v>
      </c>
    </row>
    <row r="91" spans="1:6" ht="12.75">
      <c r="A91" s="166" t="s">
        <v>184</v>
      </c>
      <c r="B91" s="166">
        <f>B31+(11/0.017)*(B17*B51+B32*B50)</f>
        <v>0.11308901531491597</v>
      </c>
      <c r="C91" s="166">
        <f>C31+(11/0.017)*(C17*C51+C32*C50)</f>
        <v>0.07353965049688828</v>
      </c>
      <c r="D91" s="166">
        <f>D31+(11/0.017)*(D17*D51+D32*D50)</f>
        <v>0.07932090619401574</v>
      </c>
      <c r="E91" s="166">
        <f>E31+(11/0.017)*(E17*E51+E32*E50)</f>
        <v>0.07543629825502957</v>
      </c>
      <c r="F91" s="166">
        <f>F31+(11/0.017)*(F17*F51+F32*F50)</f>
        <v>0.037534340737519226</v>
      </c>
    </row>
    <row r="92" spans="1:6" ht="12.75">
      <c r="A92" s="166" t="s">
        <v>185</v>
      </c>
      <c r="B92" s="166">
        <f>B32+(12/0.017)*(B18*B51+B33*B50)</f>
        <v>0.023859235331885508</v>
      </c>
      <c r="C92" s="166">
        <f>C32+(12/0.017)*(C18*C51+C33*C50)</f>
        <v>0.056425810839853714</v>
      </c>
      <c r="D92" s="166">
        <f>D32+(12/0.017)*(D18*D51+D33*D50)</f>
        <v>-0.023009391747625653</v>
      </c>
      <c r="E92" s="166">
        <f>E32+(12/0.017)*(E18*E51+E33*E50)</f>
        <v>0.024344592678896892</v>
      </c>
      <c r="F92" s="166">
        <f>F32+(12/0.017)*(F18*F51+F33*F50)</f>
        <v>-0.00798623927507515</v>
      </c>
    </row>
    <row r="93" spans="1:6" ht="12.75">
      <c r="A93" s="166" t="s">
        <v>186</v>
      </c>
      <c r="B93" s="166">
        <f>B33+(13/0.017)*(B19*B51+B34*B50)</f>
        <v>-0.07365891581700187</v>
      </c>
      <c r="C93" s="166">
        <f>C33+(13/0.017)*(C19*C51+C34*C50)</f>
        <v>-0.06459376850854845</v>
      </c>
      <c r="D93" s="166">
        <f>D33+(13/0.017)*(D19*D51+D34*D50)</f>
        <v>-0.07337214085417379</v>
      </c>
      <c r="E93" s="166">
        <f>E33+(13/0.017)*(E19*E51+E34*E50)</f>
        <v>-0.07340305582587744</v>
      </c>
      <c r="F93" s="166">
        <f>F33+(13/0.017)*(F19*F51+F34*F50)</f>
        <v>-0.062355267954451704</v>
      </c>
    </row>
    <row r="94" spans="1:6" ht="12.75">
      <c r="A94" s="166" t="s">
        <v>187</v>
      </c>
      <c r="B94" s="166">
        <f>B34+(14/0.017)*(B20*B51+B35*B50)</f>
        <v>0.006016058396938199</v>
      </c>
      <c r="C94" s="166">
        <f>C34+(14/0.017)*(C20*C51+C35*C50)</f>
        <v>0.007548707393304056</v>
      </c>
      <c r="D94" s="166">
        <f>D34+(14/0.017)*(D20*D51+D35*D50)</f>
        <v>0.005208812309397261</v>
      </c>
      <c r="E94" s="166">
        <f>E34+(14/0.017)*(E20*E51+E35*E50)</f>
        <v>0.007264105238279351</v>
      </c>
      <c r="F94" s="166">
        <f>F34+(14/0.017)*(F20*F51+F35*F50)</f>
        <v>-0.02534460687756928</v>
      </c>
    </row>
    <row r="95" spans="1:6" ht="12.75">
      <c r="A95" s="166" t="s">
        <v>188</v>
      </c>
      <c r="B95" s="167">
        <f>B35</f>
        <v>0.003998484</v>
      </c>
      <c r="C95" s="167">
        <f>C35</f>
        <v>0.002631134</v>
      </c>
      <c r="D95" s="167">
        <f>D35</f>
        <v>0.0003867968</v>
      </c>
      <c r="E95" s="167">
        <f>E35</f>
        <v>0.003372041</v>
      </c>
      <c r="F95" s="167">
        <f>F35</f>
        <v>0.006926785</v>
      </c>
    </row>
    <row r="98" ht="12.75">
      <c r="A98" s="166" t="s">
        <v>156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161</v>
      </c>
      <c r="B103" s="166">
        <f>B63*10000/B62</f>
        <v>-4.60751155113558</v>
      </c>
      <c r="C103" s="166">
        <f>C63*10000/C62</f>
        <v>-2.320424743614495</v>
      </c>
      <c r="D103" s="166">
        <f>D63*10000/D62</f>
        <v>-0.27947600492839597</v>
      </c>
      <c r="E103" s="166">
        <f>E63*10000/E62</f>
        <v>1.591686261333724</v>
      </c>
      <c r="F103" s="166">
        <f>F63*10000/F62</f>
        <v>-3.017527029056551</v>
      </c>
      <c r="G103" s="166">
        <f>AVERAGE(C103:E103)</f>
        <v>-0.3360714957363889</v>
      </c>
      <c r="H103" s="166">
        <f>STDEV(C103:E103)</f>
        <v>1.9566694702846694</v>
      </c>
      <c r="I103" s="166">
        <f>(B103*B4+C103*C4+D103*D4+E103*E4+F103*F4)/SUM(B4:F4)</f>
        <v>-1.3130293944653406</v>
      </c>
      <c r="K103" s="166">
        <f>(LN(H103)+LN(H123))/2-LN(K114*K115^3)</f>
        <v>-3.4678004578433277</v>
      </c>
    </row>
    <row r="104" spans="1:11" ht="12.75">
      <c r="A104" s="166" t="s">
        <v>162</v>
      </c>
      <c r="B104" s="166">
        <f>B64*10000/B62</f>
        <v>-0.23972650838476206</v>
      </c>
      <c r="C104" s="166">
        <f>C64*10000/C62</f>
        <v>0.6096071624402601</v>
      </c>
      <c r="D104" s="166">
        <f>D64*10000/D62</f>
        <v>0.26155049248203577</v>
      </c>
      <c r="E104" s="166">
        <f>E64*10000/E62</f>
        <v>0.6773929789171333</v>
      </c>
      <c r="F104" s="166">
        <f>F64*10000/F62</f>
        <v>-0.7075726332301194</v>
      </c>
      <c r="G104" s="166">
        <f>AVERAGE(C104:E104)</f>
        <v>0.5161835446131431</v>
      </c>
      <c r="H104" s="166">
        <f>STDEV(C104:E104)</f>
        <v>0.2231080963503152</v>
      </c>
      <c r="I104" s="166">
        <f>(B104*B4+C104*C4+D104*D4+E104*E4+F104*F4)/SUM(B4:F4)</f>
        <v>0.24332538184798466</v>
      </c>
      <c r="K104" s="166">
        <f>(LN(H104)+LN(H124))/2-LN(K114*K115^4)</f>
        <v>-3.800400328779477</v>
      </c>
    </row>
    <row r="105" spans="1:11" ht="12.75">
      <c r="A105" s="166" t="s">
        <v>163</v>
      </c>
      <c r="B105" s="166">
        <f>B65*10000/B62</f>
        <v>1.1171866485771738</v>
      </c>
      <c r="C105" s="166">
        <f>C65*10000/C62</f>
        <v>1.2410387451806588</v>
      </c>
      <c r="D105" s="166">
        <f>D65*10000/D62</f>
        <v>0.4368097058887839</v>
      </c>
      <c r="E105" s="166">
        <f>E65*10000/E62</f>
        <v>-0.21134413188885318</v>
      </c>
      <c r="F105" s="166">
        <f>F65*10000/F62</f>
        <v>-0.6089555221593814</v>
      </c>
      <c r="G105" s="166">
        <f>AVERAGE(C105:E105)</f>
        <v>0.4888347730601965</v>
      </c>
      <c r="H105" s="166">
        <f>STDEV(C105:E105)</f>
        <v>0.7275877686656235</v>
      </c>
      <c r="I105" s="166">
        <f>(B105*B4+C105*C4+D105*D4+E105*E4+F105*F4)/SUM(B4:F4)</f>
        <v>0.43350103547029095</v>
      </c>
      <c r="K105" s="166">
        <f>(LN(H105)+LN(H125))/2-LN(K114*K115^5)</f>
        <v>-3.117686442915688</v>
      </c>
    </row>
    <row r="106" spans="1:11" ht="12.75">
      <c r="A106" s="166" t="s">
        <v>164</v>
      </c>
      <c r="B106" s="166">
        <f>B66*10000/B62</f>
        <v>4.363604428487479</v>
      </c>
      <c r="C106" s="166">
        <f>C66*10000/C62</f>
        <v>5.576875599490717</v>
      </c>
      <c r="D106" s="166">
        <f>D66*10000/D62</f>
        <v>5.338912686734371</v>
      </c>
      <c r="E106" s="166">
        <f>E66*10000/E62</f>
        <v>5.109618268306128</v>
      </c>
      <c r="F106" s="166">
        <f>F66*10000/F62</f>
        <v>14.368254725974444</v>
      </c>
      <c r="G106" s="166">
        <f>AVERAGE(C106:E106)</f>
        <v>5.341802184843739</v>
      </c>
      <c r="H106" s="166">
        <f>STDEV(C106:E106)</f>
        <v>0.2336420666017351</v>
      </c>
      <c r="I106" s="166">
        <f>(B106*B4+C106*C4+D106*D4+E106*E4+F106*F4)/SUM(B4:F4)</f>
        <v>6.403758273968766</v>
      </c>
      <c r="K106" s="166">
        <f>(LN(H106)+LN(H126))/2-LN(K114*K115^6)</f>
        <v>-3.7044565526350923</v>
      </c>
    </row>
    <row r="107" spans="1:11" ht="12.75">
      <c r="A107" s="166" t="s">
        <v>165</v>
      </c>
      <c r="B107" s="166">
        <f>B67*10000/B62</f>
        <v>-0.1619303222620851</v>
      </c>
      <c r="C107" s="166">
        <f>C67*10000/C62</f>
        <v>-0.34429566092016256</v>
      </c>
      <c r="D107" s="166">
        <f>D67*10000/D62</f>
        <v>0.1905333895559522</v>
      </c>
      <c r="E107" s="166">
        <f>E67*10000/E62</f>
        <v>-0.008076763752148447</v>
      </c>
      <c r="F107" s="166">
        <f>F67*10000/F62</f>
        <v>-0.26916436479442535</v>
      </c>
      <c r="G107" s="166">
        <f>AVERAGE(C107:E107)</f>
        <v>-0.053946345038786266</v>
      </c>
      <c r="H107" s="166">
        <f>STDEV(C107:E107)</f>
        <v>0.27034892671111943</v>
      </c>
      <c r="I107" s="166">
        <f>(B107*B4+C107*C4+D107*D4+E107*E4+F107*F4)/SUM(B4:F4)</f>
        <v>-0.0982756520988281</v>
      </c>
      <c r="K107" s="166">
        <f>(LN(H107)+LN(H127))/2-LN(K114*K115^7)</f>
        <v>-3.5384861225626594</v>
      </c>
    </row>
    <row r="108" spans="1:9" ht="12.75">
      <c r="A108" s="166" t="s">
        <v>166</v>
      </c>
      <c r="B108" s="166">
        <f>B68*10000/B62</f>
        <v>0.010899103716942726</v>
      </c>
      <c r="C108" s="166">
        <f>C68*10000/C62</f>
        <v>0.024418295348180425</v>
      </c>
      <c r="D108" s="166">
        <f>D68*10000/D62</f>
        <v>-0.0460814344356942</v>
      </c>
      <c r="E108" s="166">
        <f>E68*10000/E62</f>
        <v>0.13228549486321667</v>
      </c>
      <c r="F108" s="166">
        <f>F68*10000/F62</f>
        <v>-0.049975245421184325</v>
      </c>
      <c r="G108" s="166">
        <f>AVERAGE(C108:E108)</f>
        <v>0.03687411859190096</v>
      </c>
      <c r="H108" s="166">
        <f>STDEV(C108:E108)</f>
        <v>0.08983346267616413</v>
      </c>
      <c r="I108" s="166">
        <f>(B108*B4+C108*C4+D108*D4+E108*E4+F108*F4)/SUM(B4:F4)</f>
        <v>0.021519669211212164</v>
      </c>
    </row>
    <row r="109" spans="1:9" ht="12.75">
      <c r="A109" s="166" t="s">
        <v>167</v>
      </c>
      <c r="B109" s="166">
        <f>B69*10000/B62</f>
        <v>-0.009429378661994336</v>
      </c>
      <c r="C109" s="166">
        <f>C69*10000/C62</f>
        <v>0.10646062927118183</v>
      </c>
      <c r="D109" s="166">
        <f>D69*10000/D62</f>
        <v>0.02453670415327478</v>
      </c>
      <c r="E109" s="166">
        <f>E69*10000/E62</f>
        <v>-0.0006564878493396457</v>
      </c>
      <c r="F109" s="166">
        <f>F69*10000/F62</f>
        <v>0.04721050019797556</v>
      </c>
      <c r="G109" s="166">
        <f>AVERAGE(C109:E109)</f>
        <v>0.04344694852503899</v>
      </c>
      <c r="H109" s="166">
        <f>STDEV(C109:E109)</f>
        <v>0.05600640322054933</v>
      </c>
      <c r="I109" s="166">
        <f>(B109*B4+C109*C4+D109*D4+E109*E4+F109*F4)/SUM(B4:F4)</f>
        <v>0.03627519693362861</v>
      </c>
    </row>
    <row r="110" spans="1:11" ht="12.75">
      <c r="A110" s="166" t="s">
        <v>168</v>
      </c>
      <c r="B110" s="166">
        <f>B70*10000/B62</f>
        <v>-0.2989439326605316</v>
      </c>
      <c r="C110" s="166">
        <f>C70*10000/C62</f>
        <v>-0.033200971420122224</v>
      </c>
      <c r="D110" s="166">
        <f>D70*10000/D62</f>
        <v>0.04305013109778056</v>
      </c>
      <c r="E110" s="166">
        <f>E70*10000/E62</f>
        <v>-0.06633014714570007</v>
      </c>
      <c r="F110" s="166">
        <f>F70*10000/F62</f>
        <v>-0.3262836514111121</v>
      </c>
      <c r="G110" s="166">
        <f>AVERAGE(C110:E110)</f>
        <v>-0.01882699582268058</v>
      </c>
      <c r="H110" s="166">
        <f>STDEV(C110:E110)</f>
        <v>0.05608894452574586</v>
      </c>
      <c r="I110" s="166">
        <f>(B110*B4+C110*C4+D110*D4+E110*E4+F110*F4)/SUM(B4:F4)</f>
        <v>-0.10045105903666375</v>
      </c>
      <c r="K110" s="166">
        <f>EXP(AVERAGE(K103:K107))</f>
        <v>0.029429256483677408</v>
      </c>
    </row>
    <row r="111" spans="1:9" ht="12.75">
      <c r="A111" s="166" t="s">
        <v>169</v>
      </c>
      <c r="B111" s="166">
        <f>B71*10000/B62</f>
        <v>0.02463835650794735</v>
      </c>
      <c r="C111" s="166">
        <f>C71*10000/C62</f>
        <v>0.025692032377505586</v>
      </c>
      <c r="D111" s="166">
        <f>D71*10000/D62</f>
        <v>0.009136656840551862</v>
      </c>
      <c r="E111" s="166">
        <f>E71*10000/E62</f>
        <v>0.0010957894149810235</v>
      </c>
      <c r="F111" s="166">
        <f>F71*10000/F62</f>
        <v>-0.09359846238361273</v>
      </c>
      <c r="G111" s="166">
        <f>AVERAGE(C111:E111)</f>
        <v>0.011974826211012824</v>
      </c>
      <c r="H111" s="166">
        <f>STDEV(C111:E111)</f>
        <v>0.012541339481867633</v>
      </c>
      <c r="I111" s="166">
        <f>(B111*B4+C111*C4+D111*D4+E111*E4+F111*F4)/SUM(B4:F4)</f>
        <v>-0.0002697391363247976</v>
      </c>
    </row>
    <row r="112" spans="1:9" ht="12.75">
      <c r="A112" s="166" t="s">
        <v>170</v>
      </c>
      <c r="B112" s="166">
        <f>B72*10000/B62</f>
        <v>-0.07207732574358912</v>
      </c>
      <c r="C112" s="166">
        <f>C72*10000/C62</f>
        <v>-0.03274429826852716</v>
      </c>
      <c r="D112" s="166">
        <f>D72*10000/D62</f>
        <v>-0.059044488063937896</v>
      </c>
      <c r="E112" s="166">
        <f>E72*10000/E62</f>
        <v>-0.040406568183608285</v>
      </c>
      <c r="F112" s="166">
        <f>F72*10000/F62</f>
        <v>-0.011963573121690992</v>
      </c>
      <c r="G112" s="166">
        <f>AVERAGE(C112:E112)</f>
        <v>-0.044065118172024444</v>
      </c>
      <c r="H112" s="166">
        <f>STDEV(C112:E112)</f>
        <v>0.013526408866804306</v>
      </c>
      <c r="I112" s="166">
        <f>(B112*B4+C112*C4+D112*D4+E112*E4+F112*F4)/SUM(B4:F4)</f>
        <v>-0.04384799699702115</v>
      </c>
    </row>
    <row r="113" spans="1:9" ht="12.75">
      <c r="A113" s="166" t="s">
        <v>171</v>
      </c>
      <c r="B113" s="166">
        <f>B73*10000/B62</f>
        <v>-0.000176508343498054</v>
      </c>
      <c r="C113" s="166">
        <f>C73*10000/C62</f>
        <v>0.0052041207161494865</v>
      </c>
      <c r="D113" s="166">
        <f>D73*10000/D62</f>
        <v>-0.014845910975510928</v>
      </c>
      <c r="E113" s="166">
        <f>E73*10000/E62</f>
        <v>0.0005253136889409793</v>
      </c>
      <c r="F113" s="166">
        <f>F73*10000/F62</f>
        <v>-0.008954148188899783</v>
      </c>
      <c r="G113" s="166">
        <f>AVERAGE(C113:E113)</f>
        <v>-0.0030388255234734874</v>
      </c>
      <c r="H113" s="166">
        <f>STDEV(C113:E113)</f>
        <v>0.01048943558792605</v>
      </c>
      <c r="I113" s="166">
        <f>(B113*B4+C113*C4+D113*D4+E113*E4+F113*F4)/SUM(B4:F4)</f>
        <v>-0.0034139114068662754</v>
      </c>
    </row>
    <row r="114" spans="1:11" ht="12.75">
      <c r="A114" s="166" t="s">
        <v>172</v>
      </c>
      <c r="B114" s="166">
        <f>B74*10000/B62</f>
        <v>-0.19342511305687818</v>
      </c>
      <c r="C114" s="166">
        <f>C74*10000/C62</f>
        <v>-0.18547550569191698</v>
      </c>
      <c r="D114" s="166">
        <f>D74*10000/D62</f>
        <v>-0.1896348722255545</v>
      </c>
      <c r="E114" s="166">
        <f>E74*10000/E62</f>
        <v>-0.18226662300346388</v>
      </c>
      <c r="F114" s="166">
        <f>F74*10000/F62</f>
        <v>-0.14039250258213234</v>
      </c>
      <c r="G114" s="166">
        <f>AVERAGE(C114:E114)</f>
        <v>-0.18579233364031178</v>
      </c>
      <c r="H114" s="166">
        <f>STDEV(C114:E114)</f>
        <v>0.0036943279647833793</v>
      </c>
      <c r="I114" s="166">
        <f>(B114*B4+C114*C4+D114*D4+E114*E4+F114*F4)/SUM(B4:F4)</f>
        <v>-0.18084468926791478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0.00426367267988476</v>
      </c>
      <c r="C115" s="166">
        <f>C75*10000/C62</f>
        <v>0.00032865868838371213</v>
      </c>
      <c r="D115" s="166">
        <f>D75*10000/D62</f>
        <v>-0.001432004471710078</v>
      </c>
      <c r="E115" s="166">
        <f>E75*10000/E62</f>
        <v>0.004031373983224536</v>
      </c>
      <c r="F115" s="166">
        <f>F75*10000/F62</f>
        <v>-0.0011620923446009996</v>
      </c>
      <c r="G115" s="166">
        <f>AVERAGE(C115:E115)</f>
        <v>0.0009760093999660567</v>
      </c>
      <c r="H115" s="166">
        <f>STDEV(C115:E115)</f>
        <v>0.0027886238977855296</v>
      </c>
      <c r="I115" s="166">
        <f>(B115*B4+C115*C4+D115*D4+E115*E4+F115*F4)/SUM(B4:F4)</f>
        <v>0.0011675398061147492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8.208780344840068</v>
      </c>
      <c r="C122" s="166">
        <f>C82*10000/C62</f>
        <v>-18.938364617529793</v>
      </c>
      <c r="D122" s="166">
        <f>D82*10000/D62</f>
        <v>-19.487692587628768</v>
      </c>
      <c r="E122" s="166">
        <f>E82*10000/E62</f>
        <v>16.11560101492201</v>
      </c>
      <c r="F122" s="166">
        <f>F82*10000/F62</f>
        <v>28.99599044491967</v>
      </c>
      <c r="G122" s="166">
        <f>AVERAGE(C122:E122)</f>
        <v>-7.436818730078849</v>
      </c>
      <c r="H122" s="166">
        <f>STDEV(C122:E122)</f>
        <v>20.398843035530547</v>
      </c>
      <c r="I122" s="166">
        <f>(B122*B4+C122*C4+D122*D4+E122*E4+F122*F4)/SUM(B4:F4)</f>
        <v>-0.30888357666181954</v>
      </c>
    </row>
    <row r="123" spans="1:9" ht="12.75">
      <c r="A123" s="166" t="s">
        <v>176</v>
      </c>
      <c r="B123" s="166">
        <f>B83*10000/B62</f>
        <v>-0.5443001563165403</v>
      </c>
      <c r="C123" s="166">
        <f>C83*10000/C62</f>
        <v>-0.780034702468095</v>
      </c>
      <c r="D123" s="166">
        <f>D83*10000/D62</f>
        <v>0.41153845448584464</v>
      </c>
      <c r="E123" s="166">
        <f>E83*10000/E62</f>
        <v>1.543978941165676</v>
      </c>
      <c r="F123" s="166">
        <f>F83*10000/F62</f>
        <v>7.509969844951455</v>
      </c>
      <c r="G123" s="166">
        <f>AVERAGE(C123:E123)</f>
        <v>0.39182756439447514</v>
      </c>
      <c r="H123" s="166">
        <f>STDEV(C123:E123)</f>
        <v>1.1621321970155223</v>
      </c>
      <c r="I123" s="166">
        <f>(B123*B4+C123*C4+D123*D4+E123*E4+F123*F4)/SUM(B4:F4)</f>
        <v>1.205469908996797</v>
      </c>
    </row>
    <row r="124" spans="1:9" ht="12.75">
      <c r="A124" s="166" t="s">
        <v>177</v>
      </c>
      <c r="B124" s="166">
        <f>B84*10000/B62</f>
        <v>1.3771773575649786</v>
      </c>
      <c r="C124" s="166">
        <f>C84*10000/C62</f>
        <v>1.9794113646651887</v>
      </c>
      <c r="D124" s="166">
        <f>D84*10000/D62</f>
        <v>-0.04297092268250348</v>
      </c>
      <c r="E124" s="166">
        <f>E84*10000/E62</f>
        <v>3.1293779940029336</v>
      </c>
      <c r="F124" s="166">
        <f>F84*10000/F62</f>
        <v>4.025278177857416</v>
      </c>
      <c r="G124" s="166">
        <f>AVERAGE(C124:E124)</f>
        <v>1.6886061453285397</v>
      </c>
      <c r="H124" s="166">
        <f>STDEV(C124:E124)</f>
        <v>1.6060433272467753</v>
      </c>
      <c r="I124" s="166">
        <f>(B124*B4+C124*C4+D124*D4+E124*E4+F124*F4)/SUM(B4:F4)</f>
        <v>1.9549474440243997</v>
      </c>
    </row>
    <row r="125" spans="1:9" ht="12.75">
      <c r="A125" s="166" t="s">
        <v>178</v>
      </c>
      <c r="B125" s="166">
        <f>B85*10000/B62</f>
        <v>0.4554002756968603</v>
      </c>
      <c r="C125" s="166">
        <f>C85*10000/C62</f>
        <v>0.19898810470613726</v>
      </c>
      <c r="D125" s="166">
        <f>D85*10000/D62</f>
        <v>0.32475655507972523</v>
      </c>
      <c r="E125" s="166">
        <f>E85*10000/E62</f>
        <v>1.2801528251047263</v>
      </c>
      <c r="F125" s="166">
        <f>F85*10000/F62</f>
        <v>-1.3901104935790891</v>
      </c>
      <c r="G125" s="166">
        <f>AVERAGE(C125:E125)</f>
        <v>0.6012991616301963</v>
      </c>
      <c r="H125" s="166">
        <f>STDEV(C125:E125)</f>
        <v>0.5912581061490289</v>
      </c>
      <c r="I125" s="166">
        <f>(B125*B4+C125*C4+D125*D4+E125*E4+F125*F4)/SUM(B4:F4)</f>
        <v>0.3145587727090233</v>
      </c>
    </row>
    <row r="126" spans="1:9" ht="12.75">
      <c r="A126" s="166" t="s">
        <v>179</v>
      </c>
      <c r="B126" s="166">
        <f>B86*10000/B62</f>
        <v>-0.23785709402618618</v>
      </c>
      <c r="C126" s="166">
        <f>C86*10000/C62</f>
        <v>-0.1955409644197291</v>
      </c>
      <c r="D126" s="166">
        <f>D86*10000/D62</f>
        <v>-0.12030968271365312</v>
      </c>
      <c r="E126" s="166">
        <f>E86*10000/E62</f>
        <v>0.13724472371125773</v>
      </c>
      <c r="F126" s="166">
        <f>F86*10000/F62</f>
        <v>2.4607677454173618</v>
      </c>
      <c r="G126" s="166">
        <f>AVERAGE(C126:E126)</f>
        <v>-0.059535307807374836</v>
      </c>
      <c r="H126" s="166">
        <f>STDEV(C126:E126)</f>
        <v>0.1745185435423418</v>
      </c>
      <c r="I126" s="166">
        <f>(B126*B4+C126*C4+D126*D4+E126*E4+F126*F4)/SUM(B4:F4)</f>
        <v>0.25073473665462115</v>
      </c>
    </row>
    <row r="127" spans="1:9" ht="12.75">
      <c r="A127" s="166" t="s">
        <v>180</v>
      </c>
      <c r="B127" s="166">
        <f>B87*10000/B62</f>
        <v>-0.0684424246207072</v>
      </c>
      <c r="C127" s="166">
        <f>C87*10000/C62</f>
        <v>-0.018476644994363522</v>
      </c>
      <c r="D127" s="166">
        <f>D87*10000/D62</f>
        <v>0.07831472517270748</v>
      </c>
      <c r="E127" s="166">
        <f>E87*10000/E62</f>
        <v>-0.04372437961877103</v>
      </c>
      <c r="F127" s="166">
        <f>F87*10000/F62</f>
        <v>0.4841909822951573</v>
      </c>
      <c r="G127" s="166">
        <f>AVERAGE(C127:E127)</f>
        <v>0.005371233519857642</v>
      </c>
      <c r="H127" s="166">
        <f>STDEV(C127:E127)</f>
        <v>0.06441992515362119</v>
      </c>
      <c r="I127" s="166">
        <f>(B127*B4+C127*C4+D127*D4+E127*E4+F127*F4)/SUM(B4:F4)</f>
        <v>0.05853152986795207</v>
      </c>
    </row>
    <row r="128" spans="1:9" ht="12.75">
      <c r="A128" s="166" t="s">
        <v>181</v>
      </c>
      <c r="B128" s="166">
        <f>B88*10000/B62</f>
        <v>0.16378593158918583</v>
      </c>
      <c r="C128" s="166">
        <f>C88*10000/C62</f>
        <v>0.23746329285158632</v>
      </c>
      <c r="D128" s="166">
        <f>D88*10000/D62</f>
        <v>-0.18613902480147304</v>
      </c>
      <c r="E128" s="166">
        <f>E88*10000/E62</f>
        <v>0.1592791933299253</v>
      </c>
      <c r="F128" s="166">
        <f>F88*10000/F62</f>
        <v>0.18335998105179</v>
      </c>
      <c r="G128" s="166">
        <f>AVERAGE(C128:E128)</f>
        <v>0.0702011537933462</v>
      </c>
      <c r="H128" s="166">
        <f>STDEV(C128:E128)</f>
        <v>0.22541274082451754</v>
      </c>
      <c r="I128" s="166">
        <f>(B128*B4+C128*C4+D128*D4+E128*E4+F128*F4)/SUM(B4:F4)</f>
        <v>0.09883794919173246</v>
      </c>
    </row>
    <row r="129" spans="1:9" ht="12.75">
      <c r="A129" s="166" t="s">
        <v>182</v>
      </c>
      <c r="B129" s="166">
        <f>B89*10000/B62</f>
        <v>0.09690648824655229</v>
      </c>
      <c r="C129" s="166">
        <f>C89*10000/C62</f>
        <v>0.07326194359273927</v>
      </c>
      <c r="D129" s="166">
        <f>D89*10000/D62</f>
        <v>0.02811652853512809</v>
      </c>
      <c r="E129" s="166">
        <f>E89*10000/E62</f>
        <v>0.1474321935194452</v>
      </c>
      <c r="F129" s="166">
        <f>F89*10000/F62</f>
        <v>-0.007512665993141347</v>
      </c>
      <c r="G129" s="166">
        <f>AVERAGE(C129:E129)</f>
        <v>0.08293688854910418</v>
      </c>
      <c r="H129" s="166">
        <f>STDEV(C129:E129)</f>
        <v>0.06024334318075292</v>
      </c>
      <c r="I129" s="166">
        <f>(B129*B4+C129*C4+D129*D4+E129*E4+F129*F4)/SUM(B4:F4)</f>
        <v>0.07289692030511019</v>
      </c>
    </row>
    <row r="130" spans="1:9" ht="12.75">
      <c r="A130" s="166" t="s">
        <v>183</v>
      </c>
      <c r="B130" s="166">
        <f>B90*10000/B62</f>
        <v>0.09868219703725205</v>
      </c>
      <c r="C130" s="166">
        <f>C90*10000/C62</f>
        <v>0.04480641357354422</v>
      </c>
      <c r="D130" s="166">
        <f>D90*10000/D62</f>
        <v>0.041017929481039744</v>
      </c>
      <c r="E130" s="166">
        <f>E90*10000/E62</f>
        <v>0.13896942009322732</v>
      </c>
      <c r="F130" s="166">
        <f>F90*10000/F62</f>
        <v>0.33111268317257536</v>
      </c>
      <c r="G130" s="166">
        <f>AVERAGE(C130:E130)</f>
        <v>0.07493125438260377</v>
      </c>
      <c r="H130" s="166">
        <f>STDEV(C130:E130)</f>
        <v>0.05549101867523926</v>
      </c>
      <c r="I130" s="166">
        <f>(B130*B4+C130*C4+D130*D4+E130*E4+F130*F4)/SUM(B4:F4)</f>
        <v>0.11254179057034011</v>
      </c>
    </row>
    <row r="131" spans="1:9" ht="12.75">
      <c r="A131" s="166" t="s">
        <v>184</v>
      </c>
      <c r="B131" s="166">
        <f>B91*10000/B62</f>
        <v>0.113089165967529</v>
      </c>
      <c r="C131" s="166">
        <f>C91*10000/C62</f>
        <v>0.07353920038661119</v>
      </c>
      <c r="D131" s="166">
        <f>D91*10000/D62</f>
        <v>0.07932165241955164</v>
      </c>
      <c r="E131" s="166">
        <f>E91*10000/E62</f>
        <v>0.07543773881609137</v>
      </c>
      <c r="F131" s="166">
        <f>F91*10000/F62</f>
        <v>0.03753981118431818</v>
      </c>
      <c r="G131" s="166">
        <f>AVERAGE(C131:E131)</f>
        <v>0.0760995305407514</v>
      </c>
      <c r="H131" s="166">
        <f>STDEV(C131:E131)</f>
        <v>0.0029474843669534596</v>
      </c>
      <c r="I131" s="166">
        <f>(B131*B4+C131*C4+D131*D4+E131*E4+F131*F4)/SUM(B4:F4)</f>
        <v>0.07632174445133776</v>
      </c>
    </row>
    <row r="132" spans="1:9" ht="12.75">
      <c r="A132" s="166" t="s">
        <v>185</v>
      </c>
      <c r="B132" s="166">
        <f>B92*10000/B62</f>
        <v>0.023859267116193985</v>
      </c>
      <c r="C132" s="166">
        <f>C92*10000/C62</f>
        <v>0.056425465477356336</v>
      </c>
      <c r="D132" s="166">
        <f>D92*10000/D62</f>
        <v>-0.0230096082125718</v>
      </c>
      <c r="E132" s="166">
        <f>E92*10000/E62</f>
        <v>0.024345057572762174</v>
      </c>
      <c r="F132" s="166">
        <f>F92*10000/F62</f>
        <v>-0.00798740323043495</v>
      </c>
      <c r="G132" s="166">
        <f>AVERAGE(C132:E132)</f>
        <v>0.019253638279182236</v>
      </c>
      <c r="H132" s="166">
        <f>STDEV(C132:E132)</f>
        <v>0.03996153958305857</v>
      </c>
      <c r="I132" s="166">
        <f>(B132*B4+C132*C4+D132*D4+E132*E4+F132*F4)/SUM(B4:F4)</f>
        <v>0.01628341601220906</v>
      </c>
    </row>
    <row r="133" spans="1:9" ht="12.75">
      <c r="A133" s="166" t="s">
        <v>186</v>
      </c>
      <c r="B133" s="166">
        <f>B93*10000/B62</f>
        <v>-0.07365901394243086</v>
      </c>
      <c r="C133" s="166">
        <f>C93*10000/C62</f>
        <v>-0.06459337315286148</v>
      </c>
      <c r="D133" s="166">
        <f>D93*10000/D62</f>
        <v>-0.0733728311156415</v>
      </c>
      <c r="E133" s="166">
        <f>E93*10000/E62</f>
        <v>-0.07340445755934642</v>
      </c>
      <c r="F133" s="166">
        <f>F93*10000/F62</f>
        <v>-0.062364355930136804</v>
      </c>
      <c r="G133" s="166">
        <f>AVERAGE(C133:E133)</f>
        <v>-0.0704568872759498</v>
      </c>
      <c r="H133" s="166">
        <f>STDEV(C133:E133)</f>
        <v>0.005077976807915309</v>
      </c>
      <c r="I133" s="166">
        <f>(B133*B4+C133*C4+D133*D4+E133*E4+F133*F4)/SUM(B4:F4)</f>
        <v>-0.06984256045312572</v>
      </c>
    </row>
    <row r="134" spans="1:9" ht="12.75">
      <c r="A134" s="166" t="s">
        <v>187</v>
      </c>
      <c r="B134" s="166">
        <f>B94*10000/B62</f>
        <v>0.006016066411287915</v>
      </c>
      <c r="C134" s="166">
        <f>C94*10000/C62</f>
        <v>0.007548661190327111</v>
      </c>
      <c r="D134" s="166">
        <f>D94*10000/D62</f>
        <v>0.005208861312225688</v>
      </c>
      <c r="E134" s="166">
        <f>E94*10000/E62</f>
        <v>0.0072642439564746634</v>
      </c>
      <c r="F134" s="166">
        <f>F94*10000/F62</f>
        <v>-0.025348300730207683</v>
      </c>
      <c r="G134" s="166">
        <f>AVERAGE(C134:E134)</f>
        <v>0.006673922153009154</v>
      </c>
      <c r="H134" s="166">
        <f>STDEV(C134:E134)</f>
        <v>0.0012767246144435099</v>
      </c>
      <c r="I134" s="166">
        <f>(B134*B4+C134*C4+D134*D4+E134*E4+F134*F4)/SUM(B4:F4)</f>
        <v>0.0023076423988619217</v>
      </c>
    </row>
    <row r="135" spans="1:9" ht="12.75">
      <c r="A135" s="166" t="s">
        <v>188</v>
      </c>
      <c r="B135" s="166">
        <f>B95*10000/B62</f>
        <v>0.003998489326618691</v>
      </c>
      <c r="C135" s="166">
        <f>C95*10000/C62</f>
        <v>0.0026311178957562917</v>
      </c>
      <c r="D135" s="166">
        <f>D95*10000/D62</f>
        <v>0.00038680043885970565</v>
      </c>
      <c r="E135" s="166">
        <f>E95*10000/E62</f>
        <v>0.0033721053938140623</v>
      </c>
      <c r="F135" s="166">
        <f>F95*10000/F62</f>
        <v>0.006927794545074877</v>
      </c>
      <c r="G135" s="166">
        <f>AVERAGE(C135:E135)</f>
        <v>0.0021300079094766864</v>
      </c>
      <c r="H135" s="166">
        <f>STDEV(C135:E135)</f>
        <v>0.0015544596592644718</v>
      </c>
      <c r="I135" s="166">
        <f>(B135*B4+C135*C4+D135*D4+E135*E4+F135*F4)/SUM(B4:F4)</f>
        <v>0.0030407112203643958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2003-09-11T12:09:02Z</cp:lastPrinted>
  <dcterms:created xsi:type="dcterms:W3CDTF">1999-06-17T15:15:05Z</dcterms:created>
  <dcterms:modified xsi:type="dcterms:W3CDTF">2003-09-26T12:55:26Z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756177737</vt:i4>
  </property>
  <property fmtid="{D5CDD505-2E9C-101B-9397-08002B2CF9AE}" pid="3" name="_EmailSubject">
    <vt:lpwstr>WFM result of aperture 70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