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2"/>
  </bookViews>
  <sheets>
    <sheet name="Sommaire" sheetId="1" r:id="rId1"/>
    <sheet name="HCMQAP072_pos5ap2" sheetId="2" r:id="rId2"/>
    <sheet name="HCMQAP072_pos2ap2" sheetId="3" r:id="rId3"/>
    <sheet name="HCMQAP072_pos3ap2" sheetId="4" r:id="rId4"/>
    <sheet name="HCMQAP072_pos4ap2" sheetId="5" r:id="rId5"/>
    <sheet name="HCMQAP072_pos1ap2" sheetId="6" r:id="rId6"/>
    <sheet name="Lmag_hcmqap" sheetId="7" r:id="rId7"/>
    <sheet name="Result_HCMQAP" sheetId="8" r:id="rId8"/>
  </sheets>
  <definedNames>
    <definedName name="_xlnm.Print_Area" localSheetId="5">'HCMQAP072_pos1ap2'!$A$1:$N$28</definedName>
    <definedName name="_xlnm.Print_Area" localSheetId="2">'HCMQAP072_pos2ap2'!$A$1:$N$28</definedName>
    <definedName name="_xlnm.Print_Area" localSheetId="3">'HCMQAP072_pos3ap2'!$A$1:$N$28</definedName>
    <definedName name="_xlnm.Print_Area" localSheetId="4">'HCMQAP072_pos4ap2'!$A$1:$N$28</definedName>
    <definedName name="_xlnm.Print_Area" localSheetId="1">'HCMQAP072_pos5ap2'!$A$1:$N$28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<sst xmlns="http://schemas.openxmlformats.org/spreadsheetml/2006/main" count="505" uniqueCount="192">
  <si>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</si>
  <si>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</si>
  <si>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</si>
  <si>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</si>
  <si>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</si>
  <si>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</si>
  <si>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</si>
  <si>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</si>
  <si>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</si>
  <si>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</si>
  <si>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</si>
  <si>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</si>
  <si>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</si>
  <si>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</si>
  <si>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</si>
  <si>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hcmqap072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</si>
  <si>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</si>
  <si>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</si>
  <si>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</si>
  <si>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</si>
  <si>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</si>
  <si>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</si>
  <si>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</si>
  <si>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</si>
  <si>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</si>
  <si>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</si>
  <si>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</si>
  <si>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</si>
  <si>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</si>
  <si>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</si>
  <si>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</si>
  <si>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</si>
  <si>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</si>
  <si>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</si>
  <si>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</si>
  <si>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</si>
  <si>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</si>
  <si>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</si>
  <si>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</si>
  <si>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</si>
  <si>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</si>
  <si>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</si>
  <si>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</si>
  <si>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</si>
  <si>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</si>
  <si>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</si>
  <si>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</si>
  <si>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</si>
  <si>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</si>
  <si>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</si>
  <si>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</si>
  <si>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</si>
  <si>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</si>
  <si>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</si>
  <si>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</si>
  <si>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-2.095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</si>
  <si>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</si>
  <si>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</si>
  <si>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</si>
  <si>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</si>
  <si>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</si>
  <si>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</si>
  <si>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</si>
  <si>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</si>
  <si>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</si>
  <si>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</si>
  <si>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</si>
  <si>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</si>
  <si>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HCMQAP072_pos5ap2</t>
  </si>
  <si>
    <t>±12.5</t>
  </si>
  <si>
    <t>THCMQAP072_pos5ap2.xls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</si>
  <si>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-3.757 mT)</t>
    </r>
  </si>
  <si>
    <t>HCMQAP072_pos2ap2</t>
  </si>
  <si>
    <t>THCMQAP072_pos2ap2.xls</t>
  </si>
  <si>
    <t>HCMQAP072_pos3ap2</t>
  </si>
  <si>
    <t>THCMQAP072_pos3ap2.xls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</si>
  <si>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-3.758 mT)</t>
    </r>
  </si>
  <si>
    <t>HCMQAP072_pos4ap2</t>
  </si>
  <si>
    <t>THCMQAP072_pos4ap2.xls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</si>
  <si>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 mT)</t>
    </r>
  </si>
  <si>
    <t>HCMQAP072_pos1ap2</t>
  </si>
  <si>
    <t>THCMQAP072_pos1ap2.xls</t>
  </si>
  <si>
    <t>Sommaire : Valeurs intégrales calculées avec les fichiers: HCMQAP072_pos5ap2+HCMQAP072_pos2ap2+HCMQAP072_pos3ap2+HCMQAP072_pos4ap2+HCMQAP072_pos1ap2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</si>
  <si>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</si>
  <si>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</si>
  <si>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</si>
  <si>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</si>
  <si>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</si>
  <si>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</si>
  <si>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</si>
  <si>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</si>
  <si>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</si>
  <si>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</si>
  <si>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</si>
  <si>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</si>
  <si>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</si>
  <si>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</si>
  <si>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</si>
  <si>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</si>
  <si>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</si>
  <si>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</si>
  <si>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</si>
  <si>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</si>
  <si>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</si>
  <si>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</si>
  <si>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</si>
  <si>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</si>
  <si>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</si>
  <si>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</si>
  <si>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</si>
  <si>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</si>
  <si>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</si>
  <si>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</si>
  <si>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</si>
  <si>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</si>
  <si>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</si>
  <si>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</si>
  <si>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</si>
  <si>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</si>
  <si>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</si>
  <si>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</si>
  <si>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</si>
  <si>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</si>
  <si>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</si>
  <si>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</si>
  <si>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</si>
  <si>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=-3.757</t>
    </r>
  </si>
  <si>
    <t>Gradient (T/m)</t>
  </si>
  <si>
    <t xml:space="preserve"> Mon 11/08/2003       08:54:09</t>
  </si>
  <si>
    <t>LISSNER</t>
  </si>
  <si>
    <t>HCMQAP072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</si>
  <si>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</si>
  <si>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</si>
  <si>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</si>
  <si>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</si>
  <si>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</si>
  <si>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</si>
  <si>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</si>
  <si>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</si>
  <si>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</si>
  <si>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b12*</t>
  </si>
  <si>
    <t>b13*</t>
  </si>
  <si>
    <t>b14*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</si>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</sst>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72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0.8148849300000001</c:v>
                </c:pt>
                <c:pt idx="1">
                  <c:v>1.27202007</c:v>
                </c:pt>
                <c:pt idx="2">
                  <c:v>1.8643284000000002</c:v>
                </c:pt>
                <c:pt idx="3">
                  <c:v>1.19327653</c:v>
                </c:pt>
                <c:pt idx="4">
                  <c:v>-0.6830068699999999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3.5634554</c:v>
                </c:pt>
                <c:pt idx="1">
                  <c:v>0.6918719799999999</c:v>
                </c:pt>
                <c:pt idx="2">
                  <c:v>2.7051690000000006</c:v>
                </c:pt>
                <c:pt idx="3">
                  <c:v>1.5188761</c:v>
                </c:pt>
                <c:pt idx="4">
                  <c:v>9.9597342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3.2800895</c:v>
                </c:pt>
                <c:pt idx="1">
                  <c:v>4.1551035</c:v>
                </c:pt>
                <c:pt idx="2">
                  <c:v>3.853269</c:v>
                </c:pt>
                <c:pt idx="3">
                  <c:v>4.1270022</c:v>
                </c:pt>
                <c:pt idx="4">
                  <c:v>12.126013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1.08842968</c:v>
                </c:pt>
                <c:pt idx="1">
                  <c:v>0.57368318</c:v>
                </c:pt>
                <c:pt idx="2">
                  <c:v>0.08346930999999999</c:v>
                </c:pt>
                <c:pt idx="3">
                  <c:v>-0.04458033</c:v>
                </c:pt>
                <c:pt idx="4">
                  <c:v>1.2044901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-0.33640957</c:v>
                </c:pt>
                <c:pt idx="1">
                  <c:v>0.021933710786000003</c:v>
                </c:pt>
                <c:pt idx="2">
                  <c:v>0.015742452999999997</c:v>
                </c:pt>
                <c:pt idx="3">
                  <c:v>-0.014832652200000001</c:v>
                </c:pt>
                <c:pt idx="4">
                  <c:v>-0.26628237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0.06502928620000001</c:v>
                </c:pt>
                <c:pt idx="1">
                  <c:v>0.10721920200000001</c:v>
                </c:pt>
                <c:pt idx="2">
                  <c:v>0.036622902</c:v>
                </c:pt>
                <c:pt idx="3">
                  <c:v>-0.01569893</c:v>
                </c:pt>
                <c:pt idx="4">
                  <c:v>0.17207685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-0.248997703</c:v>
                </c:pt>
                <c:pt idx="1">
                  <c:v>-0.85331435</c:v>
                </c:pt>
                <c:pt idx="2">
                  <c:v>0.060347715</c:v>
                </c:pt>
                <c:pt idx="3">
                  <c:v>-0.24420831</c:v>
                </c:pt>
                <c:pt idx="4">
                  <c:v>3.3207683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-1.2992539</c:v>
                </c:pt>
                <c:pt idx="1">
                  <c:v>-1.994494</c:v>
                </c:pt>
                <c:pt idx="2">
                  <c:v>-1.5474498999999997</c:v>
                </c:pt>
                <c:pt idx="3">
                  <c:v>-1.8515377999999998</c:v>
                </c:pt>
                <c:pt idx="4">
                  <c:v>-6.5093707</c:v>
                </c:pt>
              </c:numCache>
            </c:numRef>
          </c:val>
          <c:smooth val="0"/>
        </c:ser>
        <c:marker val="1"/>
        <c:axId val="59340418"/>
        <c:axId val="64301715"/>
      </c:lineChart>
      <c:catAx>
        <c:axId val="593404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4301715"/>
        <c:crosses val="autoZero"/>
        <c:auto val="1"/>
        <c:lblOffset val="100"/>
        <c:noMultiLvlLbl val="0"/>
      </c:catAx>
      <c:valAx>
        <c:axId val="64301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934041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37933</v>
      </c>
      <c r="B2" s="24">
        <v>80</v>
      </c>
      <c r="C2" s="24" t="s">
        <v>69</v>
      </c>
      <c r="D2" s="25">
        <v>5</v>
      </c>
      <c r="E2" s="25">
        <v>5</v>
      </c>
      <c r="F2" s="26"/>
      <c r="G2" s="26" t="s">
        <v>68</v>
      </c>
      <c r="H2" s="25">
        <v>2013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37933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2013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37933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74</v>
      </c>
      <c r="H4" s="25">
        <v>2013</v>
      </c>
      <c r="I4" s="27" t="s">
        <v>75</v>
      </c>
      <c r="J4" s="30"/>
      <c r="K4" s="31"/>
      <c r="L4" s="31"/>
      <c r="M4" s="31"/>
      <c r="N4" s="28"/>
    </row>
    <row r="5" spans="1:14" s="29" customFormat="1" ht="15" customHeight="1">
      <c r="A5" s="40">
        <v>37933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77</v>
      </c>
      <c r="H5" s="25">
        <v>2013</v>
      </c>
      <c r="I5" s="27" t="s">
        <v>78</v>
      </c>
      <c r="J5" s="30"/>
      <c r="K5" s="28"/>
      <c r="L5" s="28"/>
      <c r="M5" s="28"/>
      <c r="N5" s="28"/>
    </row>
    <row r="6" spans="1:14" s="29" customFormat="1" ht="15" customHeight="1">
      <c r="A6" s="40">
        <v>37933</v>
      </c>
      <c r="B6" s="24">
        <v>80</v>
      </c>
      <c r="C6" s="24" t="s">
        <v>69</v>
      </c>
      <c r="D6" s="25">
        <v>5</v>
      </c>
      <c r="E6" s="25">
        <v>1</v>
      </c>
      <c r="F6" s="26"/>
      <c r="G6" s="26" t="s">
        <v>80</v>
      </c>
      <c r="H6" s="25">
        <v>2013</v>
      </c>
      <c r="I6" s="27" t="s">
        <v>81</v>
      </c>
      <c r="J6" s="30"/>
      <c r="K6" s="28"/>
      <c r="L6" s="28"/>
      <c r="M6" s="28"/>
      <c r="N6" s="28"/>
    </row>
    <row r="7" spans="1:14" s="29" customFormat="1" ht="15" customHeight="1">
      <c r="A7" s="40" t="s">
        <v>82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-6.0990673000000005E-05</v>
      </c>
      <c r="L2" s="54">
        <v>6.033559308287465E-07</v>
      </c>
      <c r="M2" s="54">
        <v>0.000101844217</v>
      </c>
      <c r="N2" s="55">
        <v>4.714610499139669E-07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-3.1104167E-05</v>
      </c>
      <c r="L3" s="54">
        <v>9.953707834786464E-08</v>
      </c>
      <c r="M3" s="54">
        <v>9.641222999999998E-06</v>
      </c>
      <c r="N3" s="55">
        <v>3.6540530182296524E-08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-0.002094675925522859</v>
      </c>
      <c r="L4" s="54">
        <v>1.987354631146381E-05</v>
      </c>
      <c r="M4" s="54">
        <v>3.7899322256789815E-08</v>
      </c>
      <c r="N4" s="55">
        <v>-4.7436812999999995</v>
      </c>
    </row>
    <row r="5" spans="1:14" ht="15" customHeight="1" thickBot="1">
      <c r="A5" t="s">
        <v>18</v>
      </c>
      <c r="B5" s="58">
        <v>37844.36740740741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2013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-0.6830068699999999</v>
      </c>
      <c r="E8" s="77">
        <v>0.016351561599361176</v>
      </c>
      <c r="F8" s="78">
        <v>9.9597342</v>
      </c>
      <c r="G8" s="77">
        <v>0.016134416681715426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-2.1428573999999996</v>
      </c>
      <c r="E9" s="80">
        <v>0.0424176236904115</v>
      </c>
      <c r="F9" s="80">
        <v>1.39213398</v>
      </c>
      <c r="G9" s="80">
        <v>0.03164939984550535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4">
        <v>3.3207683</v>
      </c>
      <c r="E10" s="80">
        <v>0.016385291759919974</v>
      </c>
      <c r="F10" s="85">
        <v>-6.5093707</v>
      </c>
      <c r="G10" s="80">
        <v>0.030756491602087436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6">
        <v>12.126013</v>
      </c>
      <c r="E11" s="77">
        <v>0.004126602233776611</v>
      </c>
      <c r="F11" s="77">
        <v>1.2044901</v>
      </c>
      <c r="G11" s="77">
        <v>0.009930052212343183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0.32230711</v>
      </c>
      <c r="E12" s="80">
        <v>0.004635294868007953</v>
      </c>
      <c r="F12" s="80">
        <v>0.26473341</v>
      </c>
      <c r="G12" s="80">
        <v>0.002186323926916054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28.796388</v>
      </c>
      <c r="D13" s="83">
        <v>0.069613742</v>
      </c>
      <c r="E13" s="80">
        <v>0.006098194253509408</v>
      </c>
      <c r="F13" s="80">
        <v>0.38252550999999996</v>
      </c>
      <c r="G13" s="80">
        <v>0.004139713167532308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-0.0211567908</v>
      </c>
      <c r="E14" s="80">
        <v>0.002892916180529122</v>
      </c>
      <c r="F14" s="80">
        <v>0.31899958999999994</v>
      </c>
      <c r="G14" s="80">
        <v>0.0020898107903426343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-0.26628237</v>
      </c>
      <c r="E15" s="77">
        <v>0.003656698509118204</v>
      </c>
      <c r="F15" s="77">
        <v>0.17207685</v>
      </c>
      <c r="G15" s="77">
        <v>0.004885857961196996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3">
        <v>0.0402766428</v>
      </c>
      <c r="E16" s="80">
        <v>0.0020013519423763516</v>
      </c>
      <c r="F16" s="80">
        <v>0.040089087999999995</v>
      </c>
      <c r="G16" s="80">
        <v>0.004293072763550201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-0.11900000274181366</v>
      </c>
      <c r="D17" s="83">
        <v>0.0164719031</v>
      </c>
      <c r="E17" s="80">
        <v>0.0037653059126865483</v>
      </c>
      <c r="F17" s="85">
        <v>0.15566344999999998</v>
      </c>
      <c r="G17" s="80">
        <v>0.0008040812371911383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177.0019989013672</v>
      </c>
      <c r="D18" s="83">
        <v>-0.11105334</v>
      </c>
      <c r="E18" s="80">
        <v>0.0018667903646094133</v>
      </c>
      <c r="F18" s="80">
        <v>0.10038101299999999</v>
      </c>
      <c r="G18" s="80">
        <v>0.002704109439155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-0.4090000092983246</v>
      </c>
      <c r="D19" s="83">
        <v>-0.14607722</v>
      </c>
      <c r="E19" s="80">
        <v>0.0021706157772854173</v>
      </c>
      <c r="F19" s="80">
        <v>-0.026831954999999998</v>
      </c>
      <c r="G19" s="80">
        <v>0.0009658138757909325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-0.5028035</v>
      </c>
      <c r="D20" s="90">
        <v>-0.0008816529299999999</v>
      </c>
      <c r="E20" s="91">
        <v>0.0020149872843525413</v>
      </c>
      <c r="F20" s="91">
        <v>0.00302070121</v>
      </c>
      <c r="G20" s="91">
        <v>0.001144365566969475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0.8217552000000001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-0.2717931474189821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-2.0947702</v>
      </c>
      <c r="I25" s="103" t="s">
        <v>65</v>
      </c>
      <c r="J25" s="104"/>
      <c r="K25" s="103"/>
      <c r="L25" s="106">
        <v>12.18568782125847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9.98312594927645</v>
      </c>
      <c r="I26" s="108" t="s">
        <v>67</v>
      </c>
      <c r="J26" s="109"/>
      <c r="K26" s="108"/>
      <c r="L26" s="111">
        <v>0.3170437554640359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HCMQAP072_pos5ap2res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5.4474257E-05</v>
      </c>
      <c r="L2" s="54">
        <v>1.4937048077274706E-07</v>
      </c>
      <c r="M2" s="54">
        <v>0.00018146794</v>
      </c>
      <c r="N2" s="55">
        <v>2.2697160264022868E-07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-3.0127985000000003E-05</v>
      </c>
      <c r="L3" s="54">
        <v>2.4392988388054743E-07</v>
      </c>
      <c r="M3" s="54">
        <v>1.3319319999999994E-05</v>
      </c>
      <c r="N3" s="55">
        <v>1.9988029317568738E-07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-0.003756983460757077</v>
      </c>
      <c r="L4" s="54">
        <v>2.7293567383943798E-05</v>
      </c>
      <c r="M4" s="54">
        <v>5.622130653736758E-08</v>
      </c>
      <c r="N4" s="55">
        <v>-3.632314</v>
      </c>
    </row>
    <row r="5" spans="1:14" ht="15" customHeight="1" thickBot="1">
      <c r="A5" t="s">
        <v>18</v>
      </c>
      <c r="B5" s="58">
        <v>37844.35376157407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2013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1.27202007</v>
      </c>
      <c r="E8" s="77">
        <v>0.009543086713997796</v>
      </c>
      <c r="F8" s="77">
        <v>0.6918719799999999</v>
      </c>
      <c r="G8" s="77">
        <v>0.011714115490660022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-0.050320744419999994</v>
      </c>
      <c r="E9" s="80">
        <v>0.03444745710883783</v>
      </c>
      <c r="F9" s="80">
        <v>0.17434413999999998</v>
      </c>
      <c r="G9" s="80">
        <v>0.017660304517289754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-0.85331435</v>
      </c>
      <c r="E10" s="80">
        <v>0.008492789641809828</v>
      </c>
      <c r="F10" s="80">
        <v>-1.994494</v>
      </c>
      <c r="G10" s="80">
        <v>0.005459842900688256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4.1551035</v>
      </c>
      <c r="E11" s="77">
        <v>0.004197153952606783</v>
      </c>
      <c r="F11" s="77">
        <v>0.57368318</v>
      </c>
      <c r="G11" s="77">
        <v>0.008096196110435697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0.17122084799999998</v>
      </c>
      <c r="E12" s="80">
        <v>0.0024956310868993413</v>
      </c>
      <c r="F12" s="80">
        <v>0.19783567999999999</v>
      </c>
      <c r="G12" s="80">
        <v>0.006076213601298406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28.15857</v>
      </c>
      <c r="D13" s="83">
        <v>0.0036583257000000003</v>
      </c>
      <c r="E13" s="80">
        <v>0.004375438040226504</v>
      </c>
      <c r="F13" s="80">
        <v>-0.04916997</v>
      </c>
      <c r="G13" s="80">
        <v>0.004033578298186397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0.076061581</v>
      </c>
      <c r="E14" s="80">
        <v>0.0032628285942772352</v>
      </c>
      <c r="F14" s="80">
        <v>-0.024218250000000004</v>
      </c>
      <c r="G14" s="80">
        <v>0.0017088212889620794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0.021933710786000003</v>
      </c>
      <c r="E15" s="77">
        <v>0.0016409098756383902</v>
      </c>
      <c r="F15" s="77">
        <v>0.10721920200000001</v>
      </c>
      <c r="G15" s="77">
        <v>0.004326285725250219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12.506300000000001</v>
      </c>
      <c r="D16" s="83">
        <v>-0.070250379</v>
      </c>
      <c r="E16" s="80">
        <v>0.001555704887539722</v>
      </c>
      <c r="F16" s="80">
        <v>-0.02145854995</v>
      </c>
      <c r="G16" s="80">
        <v>0.0029433378419132673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0.2930000126361847</v>
      </c>
      <c r="D17" s="83">
        <v>0.11729145999999999</v>
      </c>
      <c r="E17" s="80">
        <v>0.0006058344768994222</v>
      </c>
      <c r="F17" s="80">
        <v>-0.097440755</v>
      </c>
      <c r="G17" s="80">
        <v>0.002211954386195676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6.611999988555908</v>
      </c>
      <c r="D18" s="83">
        <v>0.058374244</v>
      </c>
      <c r="E18" s="80">
        <v>0.0013639190922097428</v>
      </c>
      <c r="F18" s="85">
        <v>0.16672263</v>
      </c>
      <c r="G18" s="80">
        <v>0.0012074255147197191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0.1770000010728836</v>
      </c>
      <c r="D19" s="84">
        <v>-0.19545199000000002</v>
      </c>
      <c r="E19" s="80">
        <v>0.001159924502453116</v>
      </c>
      <c r="F19" s="80">
        <v>0.00944961649</v>
      </c>
      <c r="G19" s="80">
        <v>0.001321356109777725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0.2405326</v>
      </c>
      <c r="D20" s="90">
        <v>-0.001344458</v>
      </c>
      <c r="E20" s="91">
        <v>0.0005039528101082476</v>
      </c>
      <c r="F20" s="91">
        <v>-0.0036952309399999996</v>
      </c>
      <c r="G20" s="91">
        <v>0.0013044300982823255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0.8228665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-0.20811643785471687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-3.7570826000000004</v>
      </c>
      <c r="I25" s="103" t="s">
        <v>65</v>
      </c>
      <c r="J25" s="104"/>
      <c r="K25" s="103"/>
      <c r="L25" s="106">
        <v>4.194519935192485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1.4480061792657948</v>
      </c>
      <c r="I26" s="108" t="s">
        <v>67</v>
      </c>
      <c r="J26" s="109"/>
      <c r="K26" s="108"/>
      <c r="L26" s="111">
        <v>0.10943968634074525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HCMQAP072_pos2ap2res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-3.7476782E-05</v>
      </c>
      <c r="L2" s="54">
        <v>2.243586027109994E-07</v>
      </c>
      <c r="M2" s="54">
        <v>0.00022824119</v>
      </c>
      <c r="N2" s="55">
        <v>2.617716302288692E-07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-2.878383E-05</v>
      </c>
      <c r="L3" s="54">
        <v>6.029320890809888E-08</v>
      </c>
      <c r="M3" s="54">
        <v>1.092527E-05</v>
      </c>
      <c r="N3" s="55">
        <v>1.8443759811928378E-07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-0.0037568223186683247</v>
      </c>
      <c r="L4" s="54">
        <v>3.607288421799157E-05</v>
      </c>
      <c r="M4" s="54">
        <v>3.677633535425692E-08</v>
      </c>
      <c r="N4" s="55">
        <v>-4.800835999999999</v>
      </c>
    </row>
    <row r="5" spans="1:14" ht="15" customHeight="1" thickBot="1">
      <c r="A5" t="s">
        <v>18</v>
      </c>
      <c r="B5" s="58">
        <v>37844.35837962963</v>
      </c>
      <c r="D5" s="59"/>
      <c r="E5" s="60" t="s">
        <v>71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2013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1.8643284000000002</v>
      </c>
      <c r="E8" s="77">
        <v>0.009969377439899103</v>
      </c>
      <c r="F8" s="77">
        <v>2.7051690000000006</v>
      </c>
      <c r="G8" s="77">
        <v>0.016620057704439736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-0.19441513000000002</v>
      </c>
      <c r="E9" s="80">
        <v>0.028960981607442163</v>
      </c>
      <c r="F9" s="80">
        <v>0.03608559000000001</v>
      </c>
      <c r="G9" s="80">
        <v>0.0161015151883728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0.060347715</v>
      </c>
      <c r="E10" s="80">
        <v>0.006795454214824017</v>
      </c>
      <c r="F10" s="80">
        <v>-1.5474498999999997</v>
      </c>
      <c r="G10" s="80">
        <v>0.006403989611201133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3.853269</v>
      </c>
      <c r="E11" s="77">
        <v>0.0035258244569788357</v>
      </c>
      <c r="F11" s="77">
        <v>0.08346930999999999</v>
      </c>
      <c r="G11" s="77">
        <v>0.007682624381902242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0.051701090000000005</v>
      </c>
      <c r="E12" s="80">
        <v>0.00246872042552395</v>
      </c>
      <c r="F12" s="80">
        <v>0.10847407599999999</v>
      </c>
      <c r="G12" s="80">
        <v>0.00367958335638816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28.405763</v>
      </c>
      <c r="D13" s="83">
        <v>0.0455831</v>
      </c>
      <c r="E13" s="80">
        <v>0.0028403299029567987</v>
      </c>
      <c r="F13" s="80">
        <v>-0.13763347</v>
      </c>
      <c r="G13" s="80">
        <v>0.002933411750265609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-0.028588119000000002</v>
      </c>
      <c r="E14" s="80">
        <v>0.0026098096265597453</v>
      </c>
      <c r="F14" s="80">
        <v>0.08642863610000001</v>
      </c>
      <c r="G14" s="80">
        <v>0.0033433705205344446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0.015742452999999997</v>
      </c>
      <c r="E15" s="77">
        <v>0.004534353082734741</v>
      </c>
      <c r="F15" s="77">
        <v>0.036622902</v>
      </c>
      <c r="G15" s="77">
        <v>0.0025024596551724686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3">
        <v>-0.005508529999999999</v>
      </c>
      <c r="E16" s="80">
        <v>0.001721848729011929</v>
      </c>
      <c r="F16" s="80">
        <v>-0.05914089499999999</v>
      </c>
      <c r="G16" s="80">
        <v>0.002729610581658294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-0.2290000021457672</v>
      </c>
      <c r="D17" s="84">
        <v>0.18614342</v>
      </c>
      <c r="E17" s="80">
        <v>0.0030632008947497065</v>
      </c>
      <c r="F17" s="80">
        <v>0.017953066</v>
      </c>
      <c r="G17" s="80">
        <v>0.001168186615110771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116.98400115966797</v>
      </c>
      <c r="D18" s="83">
        <v>-0.025340284</v>
      </c>
      <c r="E18" s="80">
        <v>0.0007651484346674208</v>
      </c>
      <c r="F18" s="85">
        <v>0.20018778000000004</v>
      </c>
      <c r="G18" s="80">
        <v>0.0003253020974197805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-0.42100000381469727</v>
      </c>
      <c r="D19" s="84">
        <v>-0.18386826000000003</v>
      </c>
      <c r="E19" s="80">
        <v>0.000960082164917372</v>
      </c>
      <c r="F19" s="80">
        <v>0.005099629499999999</v>
      </c>
      <c r="G19" s="80">
        <v>0.0013316299196348819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-0.1794378</v>
      </c>
      <c r="D20" s="90">
        <v>0.005690812</v>
      </c>
      <c r="E20" s="91">
        <v>0.0007972784998831944</v>
      </c>
      <c r="F20" s="91">
        <v>0.00010420318999999998</v>
      </c>
      <c r="G20" s="91">
        <v>0.0008228131821819122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1.031101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-0.27506787327436105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-3.7569955</v>
      </c>
      <c r="I25" s="103" t="s">
        <v>65</v>
      </c>
      <c r="J25" s="104"/>
      <c r="K25" s="103"/>
      <c r="L25" s="106">
        <v>3.854172947867399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3.2853705577312833</v>
      </c>
      <c r="I26" s="108" t="s">
        <v>67</v>
      </c>
      <c r="J26" s="109"/>
      <c r="K26" s="108"/>
      <c r="L26" s="111">
        <v>0.0398630377337053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HCMQAP072_pos3ap2res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2.0703500700000004E-05</v>
      </c>
      <c r="L2" s="54">
        <v>1.2158424929397995E-07</v>
      </c>
      <c r="M2" s="54">
        <v>0.00020343363</v>
      </c>
      <c r="N2" s="55">
        <v>1.4806196877641397E-07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-2.90875533E-05</v>
      </c>
      <c r="L3" s="54">
        <v>1.477584562522884E-07</v>
      </c>
      <c r="M3" s="54">
        <v>1.0174310000000001E-05</v>
      </c>
      <c r="N3" s="55">
        <v>2.2339098325579803E-07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-0.003757458870707983</v>
      </c>
      <c r="L4" s="54">
        <v>3.55246817878928E-05</v>
      </c>
      <c r="M4" s="54">
        <v>3.937454630272769E-08</v>
      </c>
      <c r="N4" s="55">
        <v>-4.7270808</v>
      </c>
    </row>
    <row r="5" spans="1:14" ht="15" customHeight="1" thickBot="1">
      <c r="A5" t="s">
        <v>18</v>
      </c>
      <c r="B5" s="58">
        <v>37844.36289351852</v>
      </c>
      <c r="D5" s="59"/>
      <c r="E5" s="60" t="s">
        <v>76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2013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1.19327653</v>
      </c>
      <c r="E8" s="77">
        <v>0.01408816285882746</v>
      </c>
      <c r="F8" s="77">
        <v>1.5188761</v>
      </c>
      <c r="G8" s="77">
        <v>0.002856006379580073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0.0164965547</v>
      </c>
      <c r="E9" s="80">
        <v>0.031577923848986944</v>
      </c>
      <c r="F9" s="80">
        <v>0.19504876999999998</v>
      </c>
      <c r="G9" s="80">
        <v>0.024818273063402504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-0.24420831</v>
      </c>
      <c r="E10" s="80">
        <v>0.010028133742995386</v>
      </c>
      <c r="F10" s="80">
        <v>-1.8515377999999998</v>
      </c>
      <c r="G10" s="80">
        <v>0.005864253171634801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4.1270022</v>
      </c>
      <c r="E11" s="77">
        <v>0.004410552228688924</v>
      </c>
      <c r="F11" s="77">
        <v>-0.04458033</v>
      </c>
      <c r="G11" s="77">
        <v>0.0021314814600648184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0.09102370999999998</v>
      </c>
      <c r="E12" s="80">
        <v>0.003840863588231314</v>
      </c>
      <c r="F12" s="80">
        <v>0.11593965399999999</v>
      </c>
      <c r="G12" s="80">
        <v>0.0039052932435942656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28.622437</v>
      </c>
      <c r="D13" s="83">
        <v>-0.04155759</v>
      </c>
      <c r="E13" s="80">
        <v>0.00450932670587087</v>
      </c>
      <c r="F13" s="80">
        <v>0.0371003</v>
      </c>
      <c r="G13" s="80">
        <v>0.003683404265621677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-0.048389668</v>
      </c>
      <c r="E14" s="80">
        <v>0.0019908456827379723</v>
      </c>
      <c r="F14" s="80">
        <v>-0.067954394</v>
      </c>
      <c r="G14" s="80">
        <v>0.001361582047125015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-0.014832652200000001</v>
      </c>
      <c r="E15" s="77">
        <v>0.002361020111270595</v>
      </c>
      <c r="F15" s="77">
        <v>-0.01569893</v>
      </c>
      <c r="G15" s="77">
        <v>0.0034610545466475947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12.506499999999999</v>
      </c>
      <c r="D16" s="83">
        <v>-0.037872581</v>
      </c>
      <c r="E16" s="80">
        <v>0.001309244575418923</v>
      </c>
      <c r="F16" s="80">
        <v>-0.071163529</v>
      </c>
      <c r="G16" s="80">
        <v>0.0025921495064143087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0.27799999713897705</v>
      </c>
      <c r="D17" s="84">
        <v>0.15272155999999998</v>
      </c>
      <c r="E17" s="80">
        <v>0.0025543132794158827</v>
      </c>
      <c r="F17" s="80">
        <v>-0.04398771</v>
      </c>
      <c r="G17" s="80">
        <v>0.001889148453743213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15.258999824523926</v>
      </c>
      <c r="D18" s="83">
        <v>0.023640325</v>
      </c>
      <c r="E18" s="80">
        <v>0.000974062805146589</v>
      </c>
      <c r="F18" s="85">
        <v>0.18205854999999999</v>
      </c>
      <c r="G18" s="80">
        <v>0.001491289790416873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-0.03500000014901161</v>
      </c>
      <c r="D19" s="84">
        <v>-0.19278558</v>
      </c>
      <c r="E19" s="80">
        <v>0.0010790278502396094</v>
      </c>
      <c r="F19" s="80">
        <v>0.0006825018999999999</v>
      </c>
      <c r="G19" s="80">
        <v>0.0012046743849490368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0.0849849</v>
      </c>
      <c r="D20" s="90">
        <v>-0.00028259540000000004</v>
      </c>
      <c r="E20" s="91">
        <v>0.0011813202933026417</v>
      </c>
      <c r="F20" s="91">
        <v>-0.00339879485</v>
      </c>
      <c r="G20" s="91">
        <v>0.0006245224380808298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0.9211978000000001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-0.27084200802778213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-3.7576268</v>
      </c>
      <c r="I25" s="103" t="s">
        <v>65</v>
      </c>
      <c r="J25" s="104"/>
      <c r="K25" s="103"/>
      <c r="L25" s="106">
        <v>4.127242973781377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1.93155209202342</v>
      </c>
      <c r="I26" s="108" t="s">
        <v>67</v>
      </c>
      <c r="J26" s="109"/>
      <c r="K26" s="108"/>
      <c r="L26" s="111">
        <v>0.021597777071519764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HCMQAP072_pos4ap2res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1.7478292000000003E-05</v>
      </c>
      <c r="L2" s="54">
        <v>3.1997157337173615E-07</v>
      </c>
      <c r="M2" s="54">
        <v>0.00013061742</v>
      </c>
      <c r="N2" s="55">
        <v>1.2413516261577125E-07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-3.2511755999999996E-05</v>
      </c>
      <c r="L3" s="54">
        <v>1.5037675117599385E-07</v>
      </c>
      <c r="M3" s="54">
        <v>1.440508E-05</v>
      </c>
      <c r="N3" s="55">
        <v>2.5404447366556804E-07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-0.0022503946995161973</v>
      </c>
      <c r="L4" s="54">
        <v>2.68392307891214E-06</v>
      </c>
      <c r="M4" s="54">
        <v>4.0947027103678065E-08</v>
      </c>
      <c r="N4" s="55">
        <v>-0.5963224599999999</v>
      </c>
    </row>
    <row r="5" spans="1:14" ht="15" customHeight="1" thickBot="1">
      <c r="A5" t="s">
        <v>18</v>
      </c>
      <c r="B5" s="58">
        <v>37844.34931712963</v>
      </c>
      <c r="D5" s="59"/>
      <c r="E5" s="60" t="s">
        <v>79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2013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0.8148849300000001</v>
      </c>
      <c r="E8" s="77">
        <v>0.00987229214597814</v>
      </c>
      <c r="F8" s="77">
        <v>3.5634554</v>
      </c>
      <c r="G8" s="77">
        <v>0.02572851977365685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-0.032829941</v>
      </c>
      <c r="E9" s="80">
        <v>0.024615893234082406</v>
      </c>
      <c r="F9" s="80">
        <v>2.2456674</v>
      </c>
      <c r="G9" s="80">
        <v>0.057653218878393905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-0.248997703</v>
      </c>
      <c r="E10" s="80">
        <v>0.008557828817342438</v>
      </c>
      <c r="F10" s="80">
        <v>-1.2992539</v>
      </c>
      <c r="G10" s="80">
        <v>0.017481269663261696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3.2800895</v>
      </c>
      <c r="E11" s="77">
        <v>0.015868161147464775</v>
      </c>
      <c r="F11" s="77">
        <v>1.08842968</v>
      </c>
      <c r="G11" s="77">
        <v>0.011099961609520852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7">
        <v>0.7499</v>
      </c>
      <c r="D12" s="83">
        <v>0.156312694</v>
      </c>
      <c r="E12" s="80">
        <v>0.0075054479693113536</v>
      </c>
      <c r="F12" s="80">
        <v>0.008070342999999999</v>
      </c>
      <c r="G12" s="80">
        <v>0.006796272758299657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27.975465</v>
      </c>
      <c r="D13" s="83">
        <v>0.18472476</v>
      </c>
      <c r="E13" s="80">
        <v>0.005965342611737045</v>
      </c>
      <c r="F13" s="80">
        <v>0.1512728068</v>
      </c>
      <c r="G13" s="80">
        <v>0.005598643250707647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8">
        <v>12.5</v>
      </c>
      <c r="D14" s="83">
        <v>0.114631144</v>
      </c>
      <c r="E14" s="80">
        <v>0.007841073757063732</v>
      </c>
      <c r="F14" s="80">
        <v>0.30309442</v>
      </c>
      <c r="G14" s="80">
        <v>0.00810503151651016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-0.33640957</v>
      </c>
      <c r="E15" s="77">
        <v>0.003272198872867585</v>
      </c>
      <c r="F15" s="77">
        <v>0.06502928620000001</v>
      </c>
      <c r="G15" s="77">
        <v>0.004623448282362888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12.506</v>
      </c>
      <c r="D16" s="83">
        <v>-0.010879706999999999</v>
      </c>
      <c r="E16" s="80">
        <v>0.0016477582580997744</v>
      </c>
      <c r="F16" s="80">
        <v>-0.07943091699999999</v>
      </c>
      <c r="G16" s="80">
        <v>0.007329836694091454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-0.30000001192092896</v>
      </c>
      <c r="D17" s="84">
        <v>0.16108645000000002</v>
      </c>
      <c r="E17" s="80">
        <v>0.0021081836072774224</v>
      </c>
      <c r="F17" s="80">
        <v>-0.038756907</v>
      </c>
      <c r="G17" s="80">
        <v>0.0025143080327628643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112.40599822998047</v>
      </c>
      <c r="D18" s="83">
        <v>0.034471822</v>
      </c>
      <c r="E18" s="80">
        <v>0.0010714803612366615</v>
      </c>
      <c r="F18" s="85">
        <v>0.18749625</v>
      </c>
      <c r="G18" s="80">
        <v>0.0018129148824458268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-0.41200000047683716</v>
      </c>
      <c r="D19" s="84">
        <v>-0.18820573000000002</v>
      </c>
      <c r="E19" s="80">
        <v>0.0020296572542169607</v>
      </c>
      <c r="F19" s="80">
        <v>0.004971735200000001</v>
      </c>
      <c r="G19" s="80">
        <v>0.0013848068409705574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9">
        <v>0.130891</v>
      </c>
      <c r="D20" s="90">
        <v>0.0034660467000000006</v>
      </c>
      <c r="E20" s="91">
        <v>0.0008024479303741495</v>
      </c>
      <c r="F20" s="91">
        <v>-0.00155871047</v>
      </c>
      <c r="G20" s="91">
        <v>0.0015687313207627565</v>
      </c>
      <c r="H20" s="92">
        <v>15</v>
      </c>
      <c r="I20" s="91">
        <v>0</v>
      </c>
      <c r="J20" s="91">
        <v>0</v>
      </c>
      <c r="K20" s="91">
        <v>0</v>
      </c>
      <c r="L20" s="91">
        <v>0</v>
      </c>
      <c r="M20" s="91">
        <v>0.05</v>
      </c>
      <c r="N20" s="93">
        <v>0.05</v>
      </c>
    </row>
    <row r="21" spans="1:6" ht="15" customHeight="1">
      <c r="A21" s="56" t="s">
        <v>42</v>
      </c>
      <c r="B21" s="89">
        <v>0.9868594999999999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4" t="s">
        <v>45</v>
      </c>
      <c r="B23" s="95">
        <v>15</v>
      </c>
    </row>
    <row r="24" spans="1:12" ht="18" customHeight="1" thickBot="1" thickTop="1">
      <c r="A24" s="96" t="s">
        <v>63</v>
      </c>
      <c r="B24" s="97">
        <v>-0.03416678904631094</v>
      </c>
      <c r="E24" s="98"/>
      <c r="F24" s="99"/>
      <c r="G24" s="100" t="s">
        <v>46</v>
      </c>
      <c r="H24" s="99"/>
      <c r="I24" s="99"/>
      <c r="J24" s="99"/>
      <c r="K24" s="99"/>
      <c r="L24" s="101"/>
    </row>
    <row r="25" spans="1:12" ht="18" customHeight="1">
      <c r="A25" s="44" t="s">
        <v>47</v>
      </c>
      <c r="B25" s="45">
        <v>10</v>
      </c>
      <c r="E25" s="102" t="s">
        <v>64</v>
      </c>
      <c r="F25" s="103"/>
      <c r="G25" s="104"/>
      <c r="H25" s="105">
        <v>-2.2503963000000002</v>
      </c>
      <c r="I25" s="103" t="s">
        <v>65</v>
      </c>
      <c r="J25" s="104"/>
      <c r="K25" s="103"/>
      <c r="L25" s="106">
        <v>3.4559609801493925</v>
      </c>
    </row>
    <row r="26" spans="1:12" ht="18" customHeight="1" thickBot="1">
      <c r="A26" s="56" t="s">
        <v>48</v>
      </c>
      <c r="B26" s="57" t="s">
        <v>49</v>
      </c>
      <c r="E26" s="107" t="s">
        <v>66</v>
      </c>
      <c r="F26" s="108"/>
      <c r="G26" s="109"/>
      <c r="H26" s="110">
        <v>3.655441401107432</v>
      </c>
      <c r="I26" s="108" t="s">
        <v>67</v>
      </c>
      <c r="J26" s="109"/>
      <c r="K26" s="108"/>
      <c r="L26" s="111">
        <v>0.3426371358321605</v>
      </c>
    </row>
    <row r="27" spans="1:2" ht="15" customHeight="1" thickBot="1" thickTop="1">
      <c r="A27" s="94" t="s">
        <v>50</v>
      </c>
      <c r="B27" s="95">
        <v>80</v>
      </c>
    </row>
    <row r="28" spans="1:14" s="2" customFormat="1" ht="18" customHeight="1" thickBot="1">
      <c r="A28" s="112" t="s">
        <v>51</v>
      </c>
      <c r="B28" s="113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HCMQAP072_pos1ap2res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A15" sqref="A15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119</v>
      </c>
      <c r="B1" s="131" t="s">
        <v>80</v>
      </c>
      <c r="C1" s="121" t="s">
        <v>72</v>
      </c>
      <c r="D1" s="121" t="s">
        <v>74</v>
      </c>
      <c r="E1" s="121" t="s">
        <v>77</v>
      </c>
      <c r="F1" s="128" t="s">
        <v>68</v>
      </c>
      <c r="G1" s="163" t="s">
        <v>120</v>
      </c>
    </row>
    <row r="2" spans="1:7" ht="13.5" thickBot="1">
      <c r="A2" s="140" t="s">
        <v>89</v>
      </c>
      <c r="B2" s="132">
        <v>-2.2503963000000002</v>
      </c>
      <c r="C2" s="123">
        <v>-3.7570826000000004</v>
      </c>
      <c r="D2" s="123">
        <v>-3.7569955</v>
      </c>
      <c r="E2" s="123">
        <v>-3.7576268</v>
      </c>
      <c r="F2" s="129">
        <v>-2.0947702</v>
      </c>
      <c r="G2" s="164">
        <v>3.116944233394542</v>
      </c>
    </row>
    <row r="3" spans="1:7" ht="14.25" thickBot="1" thickTop="1">
      <c r="A3" s="148" t="s">
        <v>88</v>
      </c>
      <c r="B3" s="149" t="s">
        <v>83</v>
      </c>
      <c r="C3" s="150" t="s">
        <v>84</v>
      </c>
      <c r="D3" s="150" t="s">
        <v>85</v>
      </c>
      <c r="E3" s="150" t="s">
        <v>86</v>
      </c>
      <c r="F3" s="151" t="s">
        <v>87</v>
      </c>
      <c r="G3" s="158" t="s">
        <v>121</v>
      </c>
    </row>
    <row r="4" spans="1:7" ht="12.75">
      <c r="A4" s="145" t="s">
        <v>90</v>
      </c>
      <c r="B4" s="146">
        <v>0.8148849300000001</v>
      </c>
      <c r="C4" s="147">
        <v>1.27202007</v>
      </c>
      <c r="D4" s="147">
        <v>1.8643284000000002</v>
      </c>
      <c r="E4" s="147">
        <v>1.19327653</v>
      </c>
      <c r="F4" s="152">
        <v>-0.6830068699999999</v>
      </c>
      <c r="G4" s="159">
        <v>1.0674556328763436</v>
      </c>
    </row>
    <row r="5" spans="1:7" ht="12.75">
      <c r="A5" s="140" t="s">
        <v>92</v>
      </c>
      <c r="B5" s="134">
        <v>-0.032829941</v>
      </c>
      <c r="C5" s="118">
        <v>-0.050320744419999994</v>
      </c>
      <c r="D5" s="118">
        <v>-0.19441513000000002</v>
      </c>
      <c r="E5" s="118">
        <v>0.0164965547</v>
      </c>
      <c r="F5" s="153">
        <v>-2.1428573999999996</v>
      </c>
      <c r="G5" s="160">
        <v>-0.34707094200046085</v>
      </c>
    </row>
    <row r="6" spans="1:7" ht="12.75">
      <c r="A6" s="140" t="s">
        <v>94</v>
      </c>
      <c r="B6" s="134">
        <v>-0.248997703</v>
      </c>
      <c r="C6" s="118">
        <v>-0.85331435</v>
      </c>
      <c r="D6" s="118">
        <v>0.060347715</v>
      </c>
      <c r="E6" s="118">
        <v>-0.24420831</v>
      </c>
      <c r="F6" s="154">
        <v>3.3207683</v>
      </c>
      <c r="G6" s="160">
        <v>0.16002007117387324</v>
      </c>
    </row>
    <row r="7" spans="1:7" ht="12.75">
      <c r="A7" s="140" t="s">
        <v>96</v>
      </c>
      <c r="B7" s="133">
        <v>3.2800895</v>
      </c>
      <c r="C7" s="117">
        <v>4.1551035</v>
      </c>
      <c r="D7" s="117">
        <v>3.853269</v>
      </c>
      <c r="E7" s="117">
        <v>4.1270022</v>
      </c>
      <c r="F7" s="155">
        <v>12.126013</v>
      </c>
      <c r="G7" s="160">
        <v>5.018817493521718</v>
      </c>
    </row>
    <row r="8" spans="1:7" ht="12.75">
      <c r="A8" s="140" t="s">
        <v>98</v>
      </c>
      <c r="B8" s="134">
        <v>0.156312694</v>
      </c>
      <c r="C8" s="118">
        <v>0.17122084799999998</v>
      </c>
      <c r="D8" s="118">
        <v>0.051701090000000005</v>
      </c>
      <c r="E8" s="118">
        <v>0.09102370999999998</v>
      </c>
      <c r="F8" s="153">
        <v>0.32230711</v>
      </c>
      <c r="G8" s="160">
        <v>0.14128883720469912</v>
      </c>
    </row>
    <row r="9" spans="1:7" ht="12.75">
      <c r="A9" s="140" t="s">
        <v>100</v>
      </c>
      <c r="B9" s="134">
        <v>0.18472476</v>
      </c>
      <c r="C9" s="118">
        <v>0.0036583257000000003</v>
      </c>
      <c r="D9" s="118">
        <v>0.0455831</v>
      </c>
      <c r="E9" s="118">
        <v>-0.04155759</v>
      </c>
      <c r="F9" s="153">
        <v>0.069613742</v>
      </c>
      <c r="G9" s="160">
        <v>0.03780340588292975</v>
      </c>
    </row>
    <row r="10" spans="1:7" ht="12.75">
      <c r="A10" s="140" t="s">
        <v>102</v>
      </c>
      <c r="B10" s="134">
        <v>0.114631144</v>
      </c>
      <c r="C10" s="118">
        <v>0.076061581</v>
      </c>
      <c r="D10" s="118">
        <v>-0.028588119000000002</v>
      </c>
      <c r="E10" s="118">
        <v>-0.048389668</v>
      </c>
      <c r="F10" s="153">
        <v>-0.0211567908</v>
      </c>
      <c r="G10" s="160">
        <v>0.013458571617239345</v>
      </c>
    </row>
    <row r="11" spans="1:7" ht="12.75">
      <c r="A11" s="140" t="s">
        <v>104</v>
      </c>
      <c r="B11" s="133">
        <v>-0.33640957</v>
      </c>
      <c r="C11" s="117">
        <v>0.021933710786000003</v>
      </c>
      <c r="D11" s="117">
        <v>0.015742452999999997</v>
      </c>
      <c r="E11" s="117">
        <v>-0.014832652200000001</v>
      </c>
      <c r="F11" s="156">
        <v>-0.26628237</v>
      </c>
      <c r="G11" s="160">
        <v>-0.07869948319279171</v>
      </c>
    </row>
    <row r="12" spans="1:7" ht="12.75">
      <c r="A12" s="140" t="s">
        <v>106</v>
      </c>
      <c r="B12" s="134">
        <v>-0.010879706999999999</v>
      </c>
      <c r="C12" s="118">
        <v>-0.070250379</v>
      </c>
      <c r="D12" s="118">
        <v>-0.005508529999999999</v>
      </c>
      <c r="E12" s="118">
        <v>-0.037872581</v>
      </c>
      <c r="F12" s="153">
        <v>0.0402766428</v>
      </c>
      <c r="G12" s="160">
        <v>-0.023503834810414757</v>
      </c>
    </row>
    <row r="13" spans="1:7" ht="12.75">
      <c r="A13" s="140" t="s">
        <v>108</v>
      </c>
      <c r="B13" s="135">
        <v>0.16108645000000002</v>
      </c>
      <c r="C13" s="118">
        <v>0.11729145999999999</v>
      </c>
      <c r="D13" s="119">
        <v>0.18614342</v>
      </c>
      <c r="E13" s="119">
        <v>0.15272155999999998</v>
      </c>
      <c r="F13" s="153">
        <v>0.0164719031</v>
      </c>
      <c r="G13" s="161">
        <v>0.13516775993905644</v>
      </c>
    </row>
    <row r="14" spans="1:7" ht="12.75">
      <c r="A14" s="140" t="s">
        <v>110</v>
      </c>
      <c r="B14" s="134">
        <v>0.034471822</v>
      </c>
      <c r="C14" s="118">
        <v>0.058374244</v>
      </c>
      <c r="D14" s="118">
        <v>-0.025340284</v>
      </c>
      <c r="E14" s="118">
        <v>0.023640325</v>
      </c>
      <c r="F14" s="153">
        <v>-0.11105334</v>
      </c>
      <c r="G14" s="160">
        <v>0.0037068292491115084</v>
      </c>
    </row>
    <row r="15" spans="1:7" ht="12.75">
      <c r="A15" s="140" t="s">
        <v>112</v>
      </c>
      <c r="B15" s="135">
        <v>-0.18820573000000002</v>
      </c>
      <c r="C15" s="119">
        <v>-0.19545199000000002</v>
      </c>
      <c r="D15" s="119">
        <v>-0.18386826000000003</v>
      </c>
      <c r="E15" s="119">
        <v>-0.19278558</v>
      </c>
      <c r="F15" s="153">
        <v>-0.14607722</v>
      </c>
      <c r="G15" s="161">
        <v>-0.18435660832965506</v>
      </c>
    </row>
    <row r="16" spans="1:7" ht="12.75">
      <c r="A16" s="140" t="s">
        <v>114</v>
      </c>
      <c r="B16" s="134">
        <v>0.0034660467000000006</v>
      </c>
      <c r="C16" s="118">
        <v>-0.001344458</v>
      </c>
      <c r="D16" s="118">
        <v>0.005690812</v>
      </c>
      <c r="E16" s="118">
        <v>-0.00028259540000000004</v>
      </c>
      <c r="F16" s="153">
        <v>-0.0008816529299999999</v>
      </c>
      <c r="G16" s="160">
        <v>0.0013588090155701102</v>
      </c>
    </row>
    <row r="17" spans="1:7" ht="12.75">
      <c r="A17" s="140" t="s">
        <v>91</v>
      </c>
      <c r="B17" s="133">
        <v>3.5634554</v>
      </c>
      <c r="C17" s="117">
        <v>0.6918719799999999</v>
      </c>
      <c r="D17" s="117">
        <v>2.7051690000000006</v>
      </c>
      <c r="E17" s="117">
        <v>1.5188761</v>
      </c>
      <c r="F17" s="155">
        <v>9.9597342</v>
      </c>
      <c r="G17" s="160">
        <v>3.0321462931378425</v>
      </c>
    </row>
    <row r="18" spans="1:7" ht="12.75">
      <c r="A18" s="140" t="s">
        <v>93</v>
      </c>
      <c r="B18" s="134">
        <v>2.2456674</v>
      </c>
      <c r="C18" s="118">
        <v>0.17434413999999998</v>
      </c>
      <c r="D18" s="118">
        <v>0.03608559000000001</v>
      </c>
      <c r="E18" s="118">
        <v>0.19504876999999998</v>
      </c>
      <c r="F18" s="153">
        <v>1.39213398</v>
      </c>
      <c r="G18" s="160">
        <v>0.6078913861845505</v>
      </c>
    </row>
    <row r="19" spans="1:7" ht="12.75">
      <c r="A19" s="140" t="s">
        <v>95</v>
      </c>
      <c r="B19" s="134">
        <v>-1.2992539</v>
      </c>
      <c r="C19" s="118">
        <v>-1.994494</v>
      </c>
      <c r="D19" s="118">
        <v>-1.5474498999999997</v>
      </c>
      <c r="E19" s="118">
        <v>-1.8515377999999998</v>
      </c>
      <c r="F19" s="154">
        <v>-6.5093707</v>
      </c>
      <c r="G19" s="161">
        <v>-2.3579691515489203</v>
      </c>
    </row>
    <row r="20" spans="1:7" ht="12.75">
      <c r="A20" s="140" t="s">
        <v>97</v>
      </c>
      <c r="B20" s="133">
        <v>1.08842968</v>
      </c>
      <c r="C20" s="117">
        <v>0.57368318</v>
      </c>
      <c r="D20" s="117">
        <v>0.08346930999999999</v>
      </c>
      <c r="E20" s="117">
        <v>-0.04458033</v>
      </c>
      <c r="F20" s="156">
        <v>1.2044901</v>
      </c>
      <c r="G20" s="160">
        <v>0.4657770803661182</v>
      </c>
    </row>
    <row r="21" spans="1:7" ht="12.75">
      <c r="A21" s="140" t="s">
        <v>99</v>
      </c>
      <c r="B21" s="134">
        <v>0.008070342999999999</v>
      </c>
      <c r="C21" s="118">
        <v>0.19783567999999999</v>
      </c>
      <c r="D21" s="118">
        <v>0.10847407599999999</v>
      </c>
      <c r="E21" s="118">
        <v>0.11593965399999999</v>
      </c>
      <c r="F21" s="153">
        <v>0.26473341</v>
      </c>
      <c r="G21" s="160">
        <v>0.13826051520653912</v>
      </c>
    </row>
    <row r="22" spans="1:7" ht="12.75">
      <c r="A22" s="140" t="s">
        <v>101</v>
      </c>
      <c r="B22" s="134">
        <v>0.1512728068</v>
      </c>
      <c r="C22" s="118">
        <v>-0.04916997</v>
      </c>
      <c r="D22" s="118">
        <v>-0.13763347</v>
      </c>
      <c r="E22" s="118">
        <v>0.0371003</v>
      </c>
      <c r="F22" s="153">
        <v>0.38252550999999996</v>
      </c>
      <c r="G22" s="160">
        <v>0.03709526091123922</v>
      </c>
    </row>
    <row r="23" spans="1:7" ht="12.75">
      <c r="A23" s="140" t="s">
        <v>103</v>
      </c>
      <c r="B23" s="134">
        <v>0.30309442</v>
      </c>
      <c r="C23" s="118">
        <v>-0.024218250000000004</v>
      </c>
      <c r="D23" s="118">
        <v>0.08642863610000001</v>
      </c>
      <c r="E23" s="118">
        <v>-0.067954394</v>
      </c>
      <c r="F23" s="153">
        <v>0.31899958999999994</v>
      </c>
      <c r="G23" s="160">
        <v>0.08508030458726147</v>
      </c>
    </row>
    <row r="24" spans="1:7" ht="12.75">
      <c r="A24" s="140" t="s">
        <v>105</v>
      </c>
      <c r="B24" s="133">
        <v>0.06502928620000001</v>
      </c>
      <c r="C24" s="117">
        <v>0.10721920200000001</v>
      </c>
      <c r="D24" s="117">
        <v>0.036622902</v>
      </c>
      <c r="E24" s="117">
        <v>-0.01569893</v>
      </c>
      <c r="F24" s="156">
        <v>0.17207685</v>
      </c>
      <c r="G24" s="160">
        <v>0.06328001642362845</v>
      </c>
    </row>
    <row r="25" spans="1:7" ht="12.75">
      <c r="A25" s="140" t="s">
        <v>107</v>
      </c>
      <c r="B25" s="134">
        <v>-0.07943091699999999</v>
      </c>
      <c r="C25" s="118">
        <v>-0.02145854995</v>
      </c>
      <c r="D25" s="118">
        <v>-0.05914089499999999</v>
      </c>
      <c r="E25" s="118">
        <v>-0.071163529</v>
      </c>
      <c r="F25" s="153">
        <v>0.040089087999999995</v>
      </c>
      <c r="G25" s="160">
        <v>-0.04258171835923264</v>
      </c>
    </row>
    <row r="26" spans="1:7" ht="12.75">
      <c r="A26" s="140" t="s">
        <v>109</v>
      </c>
      <c r="B26" s="134">
        <v>-0.038756907</v>
      </c>
      <c r="C26" s="118">
        <v>-0.097440755</v>
      </c>
      <c r="D26" s="118">
        <v>0.017953066</v>
      </c>
      <c r="E26" s="118">
        <v>-0.04398771</v>
      </c>
      <c r="F26" s="154">
        <v>0.15566344999999998</v>
      </c>
      <c r="G26" s="160">
        <v>-0.014412106816595938</v>
      </c>
    </row>
    <row r="27" spans="1:7" ht="12.75">
      <c r="A27" s="140" t="s">
        <v>111</v>
      </c>
      <c r="B27" s="135">
        <v>0.18749625</v>
      </c>
      <c r="C27" s="119">
        <v>0.16672263</v>
      </c>
      <c r="D27" s="119">
        <v>0.20018778000000004</v>
      </c>
      <c r="E27" s="119">
        <v>0.18205854999999999</v>
      </c>
      <c r="F27" s="153">
        <v>0.10038101299999999</v>
      </c>
      <c r="G27" s="161">
        <v>0.1725582109490545</v>
      </c>
    </row>
    <row r="28" spans="1:7" ht="12.75">
      <c r="A28" s="140" t="s">
        <v>113</v>
      </c>
      <c r="B28" s="134">
        <v>0.004971735200000001</v>
      </c>
      <c r="C28" s="118">
        <v>0.00944961649</v>
      </c>
      <c r="D28" s="118">
        <v>0.005099629499999999</v>
      </c>
      <c r="E28" s="118">
        <v>0.0006825018999999999</v>
      </c>
      <c r="F28" s="153">
        <v>-0.026831954999999998</v>
      </c>
      <c r="G28" s="160">
        <v>0.0007817479345977708</v>
      </c>
    </row>
    <row r="29" spans="1:7" ht="13.5" thickBot="1">
      <c r="A29" s="141" t="s">
        <v>115</v>
      </c>
      <c r="B29" s="136">
        <v>-0.00155871047</v>
      </c>
      <c r="C29" s="120">
        <v>-0.0036952309399999996</v>
      </c>
      <c r="D29" s="120">
        <v>0.00010420318999999998</v>
      </c>
      <c r="E29" s="120">
        <v>-0.00339879485</v>
      </c>
      <c r="F29" s="157">
        <v>0.00302070121</v>
      </c>
      <c r="G29" s="162">
        <v>-0.0015011483647390026</v>
      </c>
    </row>
    <row r="30" spans="1:7" ht="13.5" thickTop="1">
      <c r="A30" s="142" t="s">
        <v>116</v>
      </c>
      <c r="B30" s="137">
        <v>-0.03416678904631094</v>
      </c>
      <c r="C30" s="126">
        <v>-0.20811643785471687</v>
      </c>
      <c r="D30" s="126">
        <v>-0.27506787327436105</v>
      </c>
      <c r="E30" s="126">
        <v>-0.27084200802778213</v>
      </c>
      <c r="F30" s="122">
        <v>-0.2717931474189821</v>
      </c>
      <c r="G30" s="163" t="s">
        <v>127</v>
      </c>
    </row>
    <row r="31" spans="1:7" ht="13.5" thickBot="1">
      <c r="A31" s="143" t="s">
        <v>117</v>
      </c>
      <c r="B31" s="132">
        <v>27.975465</v>
      </c>
      <c r="C31" s="123">
        <v>28.15857</v>
      </c>
      <c r="D31" s="123">
        <v>28.405763</v>
      </c>
      <c r="E31" s="123">
        <v>28.622437</v>
      </c>
      <c r="F31" s="124">
        <v>28.796388</v>
      </c>
      <c r="G31" s="165">
        <v>-209.87</v>
      </c>
    </row>
    <row r="32" spans="1:7" ht="15.75" thickBot="1" thickTop="1">
      <c r="A32" s="144" t="s">
        <v>118</v>
      </c>
      <c r="B32" s="138">
        <v>-0.35600000619888306</v>
      </c>
      <c r="C32" s="127">
        <v>0.23500000685453415</v>
      </c>
      <c r="D32" s="127">
        <v>-0.32500000298023224</v>
      </c>
      <c r="E32" s="127">
        <v>0.12149999849498272</v>
      </c>
      <c r="F32" s="125">
        <v>-0.2640000060200691</v>
      </c>
      <c r="G32" s="130" t="s">
        <v>126</v>
      </c>
    </row>
    <row r="33" spans="1:7" ht="15" thickTop="1">
      <c r="A33" t="s">
        <v>122</v>
      </c>
      <c r="G33" s="32" t="s">
        <v>123</v>
      </c>
    </row>
    <row r="34" ht="14.25">
      <c r="A34" t="s">
        <v>124</v>
      </c>
    </row>
    <row r="35" spans="1:2" ht="12.75">
      <c r="A35" t="s">
        <v>125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workbookViewId="0" topLeftCell="A1">
      <selection activeCell="A1" sqref="A1"/>
    </sheetView>
  </sheetViews>
  <sheetFormatPr defaultColWidth="10.660156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6" width="14.83203125" style="166" bestFit="1" customWidth="1"/>
    <col min="7" max="7" width="15.3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10.66015625" style="166" customWidth="1"/>
  </cols>
  <sheetData>
    <row r="1" spans="1:5" ht="12.75">
      <c r="A1" s="166" t="s">
        <v>128</v>
      </c>
      <c r="B1" s="166" t="s">
        <v>129</v>
      </c>
      <c r="C1" s="166" t="s">
        <v>130</v>
      </c>
      <c r="D1" s="166" t="s">
        <v>131</v>
      </c>
      <c r="E1" s="166" t="s">
        <v>132</v>
      </c>
    </row>
    <row r="3" spans="1:8" ht="12.75">
      <c r="A3" s="166" t="s">
        <v>133</v>
      </c>
      <c r="B3" s="166" t="s">
        <v>83</v>
      </c>
      <c r="C3" s="166" t="s">
        <v>84</v>
      </c>
      <c r="D3" s="166" t="s">
        <v>85</v>
      </c>
      <c r="E3" s="166" t="s">
        <v>86</v>
      </c>
      <c r="F3" s="166" t="s">
        <v>87</v>
      </c>
      <c r="G3" s="166" t="s">
        <v>134</v>
      </c>
      <c r="H3"/>
    </row>
    <row r="4" spans="1:8" ht="12.75">
      <c r="A4" s="166" t="s">
        <v>135</v>
      </c>
      <c r="B4" s="166">
        <v>0.002249</v>
      </c>
      <c r="C4" s="166">
        <v>0.003755</v>
      </c>
      <c r="D4" s="166">
        <v>0.003755</v>
      </c>
      <c r="E4" s="166">
        <v>0.003756</v>
      </c>
      <c r="F4" s="166">
        <v>0.002094</v>
      </c>
      <c r="G4" s="166">
        <v>0.011705</v>
      </c>
      <c r="H4"/>
    </row>
    <row r="5" spans="1:8" ht="12.75">
      <c r="A5" s="166" t="s">
        <v>136</v>
      </c>
      <c r="B5" s="166">
        <v>3.335379</v>
      </c>
      <c r="C5" s="166">
        <v>0.446872</v>
      </c>
      <c r="D5" s="166">
        <v>-1.232872</v>
      </c>
      <c r="E5" s="166">
        <v>-0.705445</v>
      </c>
      <c r="F5" s="166">
        <v>-1.028863</v>
      </c>
      <c r="G5" s="166">
        <v>-3.764519</v>
      </c>
      <c r="H5"/>
    </row>
    <row r="6" spans="1:8" ht="12.75">
      <c r="A6" s="166" t="s">
        <v>137</v>
      </c>
      <c r="B6" s="167">
        <v>-65.96987</v>
      </c>
      <c r="C6" s="167">
        <v>-136.7266</v>
      </c>
      <c r="D6" s="167">
        <v>106.3946</v>
      </c>
      <c r="E6" s="167">
        <v>-47.87368</v>
      </c>
      <c r="F6" s="167">
        <v>297.6378</v>
      </c>
      <c r="G6" s="167">
        <v>1082.953</v>
      </c>
      <c r="H6"/>
    </row>
    <row r="7" spans="1:8" ht="12.75">
      <c r="A7" s="166" t="s">
        <v>138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  <c r="H7"/>
    </row>
    <row r="8" spans="1:8" ht="12.75">
      <c r="A8" s="166" t="s">
        <v>90</v>
      </c>
      <c r="B8" s="167">
        <v>0.7530329</v>
      </c>
      <c r="C8" s="167">
        <v>1.273556</v>
      </c>
      <c r="D8" s="167">
        <v>1.883038</v>
      </c>
      <c r="E8" s="167">
        <v>1.202223</v>
      </c>
      <c r="F8" s="167">
        <v>-0.4089345</v>
      </c>
      <c r="G8" s="167">
        <v>3.039307</v>
      </c>
      <c r="H8"/>
    </row>
    <row r="9" spans="1:8" ht="12.75">
      <c r="A9" s="166" t="s">
        <v>92</v>
      </c>
      <c r="B9" s="167">
        <v>-0.04704931</v>
      </c>
      <c r="C9" s="167">
        <v>-0.1355715</v>
      </c>
      <c r="D9" s="167">
        <v>-0.1497508</v>
      </c>
      <c r="E9" s="167">
        <v>0.01397284</v>
      </c>
      <c r="F9" s="167">
        <v>-2.596516</v>
      </c>
      <c r="G9" s="167">
        <v>0.4204105</v>
      </c>
      <c r="H9"/>
    </row>
    <row r="10" spans="1:8" ht="12.75">
      <c r="A10" s="166" t="s">
        <v>139</v>
      </c>
      <c r="B10" s="167">
        <v>-0.1135949</v>
      </c>
      <c r="C10" s="167">
        <v>-0.5207388</v>
      </c>
      <c r="D10" s="167">
        <v>-0.1401705</v>
      </c>
      <c r="E10" s="167">
        <v>-0.1321643</v>
      </c>
      <c r="F10" s="167">
        <v>1.57085</v>
      </c>
      <c r="G10" s="167">
        <v>2.391016</v>
      </c>
      <c r="H10"/>
    </row>
    <row r="11" spans="1:8" ht="12.75">
      <c r="A11" s="166" t="s">
        <v>96</v>
      </c>
      <c r="B11" s="167">
        <v>3.24636</v>
      </c>
      <c r="C11" s="167">
        <v>4.162264</v>
      </c>
      <c r="D11" s="167">
        <v>3.830555</v>
      </c>
      <c r="E11" s="167">
        <v>4.117694</v>
      </c>
      <c r="F11" s="167">
        <v>12.07169</v>
      </c>
      <c r="G11" s="167">
        <v>5.000717</v>
      </c>
      <c r="H11"/>
    </row>
    <row r="12" spans="1:8" ht="12.75">
      <c r="A12" s="166" t="s">
        <v>98</v>
      </c>
      <c r="B12" s="167">
        <v>0.1566757</v>
      </c>
      <c r="C12" s="167">
        <v>0.1620288</v>
      </c>
      <c r="D12" s="167">
        <v>0.04977792</v>
      </c>
      <c r="E12" s="167">
        <v>0.08420093</v>
      </c>
      <c r="F12" s="167">
        <v>0.316332</v>
      </c>
      <c r="G12" s="167">
        <v>0.1178569</v>
      </c>
      <c r="H12"/>
    </row>
    <row r="13" spans="1:8" ht="12.75">
      <c r="A13" s="166" t="s">
        <v>100</v>
      </c>
      <c r="B13" s="167">
        <v>0.1713084</v>
      </c>
      <c r="C13" s="167">
        <v>0.00759915</v>
      </c>
      <c r="D13" s="167">
        <v>0.036026</v>
      </c>
      <c r="E13" s="167">
        <v>-0.04624617</v>
      </c>
      <c r="F13" s="167">
        <v>0.0818948</v>
      </c>
      <c r="G13" s="167">
        <v>-0.03503582</v>
      </c>
      <c r="H13"/>
    </row>
    <row r="14" spans="1:8" ht="12.75">
      <c r="A14" s="166" t="s">
        <v>102</v>
      </c>
      <c r="B14" s="167">
        <v>0.07795484</v>
      </c>
      <c r="C14" s="167">
        <v>0.08386474</v>
      </c>
      <c r="D14" s="167">
        <v>-0.02999724</v>
      </c>
      <c r="E14" s="167">
        <v>-0.04873707</v>
      </c>
      <c r="F14" s="167">
        <v>0.06179291</v>
      </c>
      <c r="G14" s="167">
        <v>-0.07691476</v>
      </c>
      <c r="H14"/>
    </row>
    <row r="15" spans="1:8" ht="12.75">
      <c r="A15" s="166" t="s">
        <v>104</v>
      </c>
      <c r="B15" s="167">
        <v>-0.3288333</v>
      </c>
      <c r="C15" s="167">
        <v>0.01847377</v>
      </c>
      <c r="D15" s="167">
        <v>0.03032569</v>
      </c>
      <c r="E15" s="167">
        <v>-0.009770114</v>
      </c>
      <c r="F15" s="167">
        <v>-0.270029</v>
      </c>
      <c r="G15" s="167">
        <v>-0.07422778</v>
      </c>
      <c r="H15"/>
    </row>
    <row r="16" spans="1:8" ht="12.75">
      <c r="A16" s="166" t="s">
        <v>106</v>
      </c>
      <c r="B16" s="167">
        <v>0.008720445</v>
      </c>
      <c r="C16" s="167">
        <v>-0.0514197</v>
      </c>
      <c r="D16" s="167">
        <v>-0.02287231</v>
      </c>
      <c r="E16" s="167">
        <v>-0.02627071</v>
      </c>
      <c r="F16" s="167">
        <v>0.03900481</v>
      </c>
      <c r="G16" s="167">
        <v>-0.0452422</v>
      </c>
      <c r="H16"/>
    </row>
    <row r="17" spans="1:8" ht="12.75">
      <c r="A17" s="166" t="s">
        <v>140</v>
      </c>
      <c r="B17" s="167">
        <v>0.1579033</v>
      </c>
      <c r="C17" s="167">
        <v>0.1397663</v>
      </c>
      <c r="D17" s="167">
        <v>0.1745669</v>
      </c>
      <c r="E17" s="167">
        <v>0.1542247</v>
      </c>
      <c r="F17" s="167">
        <v>0.0595032</v>
      </c>
      <c r="G17" s="167">
        <v>-0.1434661</v>
      </c>
      <c r="H17"/>
    </row>
    <row r="18" spans="1:8" ht="12.75">
      <c r="A18" s="166" t="s">
        <v>141</v>
      </c>
      <c r="B18" s="167">
        <v>0.0198099</v>
      </c>
      <c r="C18" s="167">
        <v>0.0453965</v>
      </c>
      <c r="D18" s="167">
        <v>-0.01521565</v>
      </c>
      <c r="E18" s="167">
        <v>0.02140421</v>
      </c>
      <c r="F18" s="167">
        <v>-0.09296394</v>
      </c>
      <c r="G18" s="167">
        <v>-0.1738467</v>
      </c>
      <c r="H18"/>
    </row>
    <row r="19" spans="1:8" ht="12.75">
      <c r="A19" s="166" t="s">
        <v>142</v>
      </c>
      <c r="B19" s="167">
        <v>-0.1882962</v>
      </c>
      <c r="C19" s="167">
        <v>-0.195422</v>
      </c>
      <c r="D19" s="167">
        <v>-0.1840908</v>
      </c>
      <c r="E19" s="167">
        <v>-0.1932094</v>
      </c>
      <c r="F19" s="167">
        <v>-0.1468515</v>
      </c>
      <c r="G19" s="167">
        <v>-0.1846215</v>
      </c>
      <c r="H19"/>
    </row>
    <row r="20" spans="1:8" ht="12.75">
      <c r="A20" s="166" t="s">
        <v>114</v>
      </c>
      <c r="B20" s="167">
        <v>0.003234889</v>
      </c>
      <c r="C20" s="167">
        <v>-0.001361036</v>
      </c>
      <c r="D20" s="167">
        <v>0.005568609</v>
      </c>
      <c r="E20" s="167">
        <v>-0.0003436125</v>
      </c>
      <c r="F20" s="167">
        <v>-0.0004271056</v>
      </c>
      <c r="G20" s="167">
        <v>-0.001503739</v>
      </c>
      <c r="H20"/>
    </row>
    <row r="21" spans="1:8" ht="12.75">
      <c r="A21" s="166" t="s">
        <v>143</v>
      </c>
      <c r="B21" s="167">
        <v>-1122.166</v>
      </c>
      <c r="C21" s="167">
        <v>-1025.081</v>
      </c>
      <c r="D21" s="167">
        <v>-1148.65</v>
      </c>
      <c r="E21" s="167">
        <v>-1083.104</v>
      </c>
      <c r="F21" s="167">
        <v>-1026.526</v>
      </c>
      <c r="G21" s="167">
        <v>11.62137</v>
      </c>
      <c r="H21"/>
    </row>
    <row r="22" spans="1:8" ht="12.75">
      <c r="A22" s="166" t="s">
        <v>144</v>
      </c>
      <c r="B22" s="167">
        <v>66.70858</v>
      </c>
      <c r="C22" s="167">
        <v>8.937437</v>
      </c>
      <c r="D22" s="167">
        <v>-24.65749</v>
      </c>
      <c r="E22" s="167">
        <v>-14.10891</v>
      </c>
      <c r="F22" s="167">
        <v>-20.57728</v>
      </c>
      <c r="G22" s="167">
        <v>0</v>
      </c>
      <c r="H22"/>
    </row>
    <row r="23" spans="1:8" ht="12.75">
      <c r="A23" s="166" t="s">
        <v>91</v>
      </c>
      <c r="B23" s="167">
        <v>3.642609</v>
      </c>
      <c r="C23" s="167">
        <v>0.7103129</v>
      </c>
      <c r="D23" s="167">
        <v>2.703866</v>
      </c>
      <c r="E23" s="167">
        <v>1.531003</v>
      </c>
      <c r="F23" s="167">
        <v>9.874626</v>
      </c>
      <c r="G23" s="167">
        <v>-1.102165</v>
      </c>
      <c r="H23"/>
    </row>
    <row r="24" spans="1:8" ht="12.75">
      <c r="A24" s="166" t="s">
        <v>93</v>
      </c>
      <c r="B24" s="167">
        <v>2.207376</v>
      </c>
      <c r="C24" s="167">
        <v>0.07333005</v>
      </c>
      <c r="D24" s="167">
        <v>0.09901588</v>
      </c>
      <c r="E24" s="167">
        <v>0.1568703</v>
      </c>
      <c r="F24" s="167">
        <v>2.143386</v>
      </c>
      <c r="G24" s="167">
        <v>-0.6847841</v>
      </c>
      <c r="H24"/>
    </row>
    <row r="25" spans="1:8" ht="12.75">
      <c r="A25" s="166" t="s">
        <v>95</v>
      </c>
      <c r="B25" s="167">
        <v>-1.171146</v>
      </c>
      <c r="C25" s="167">
        <v>-2.063224</v>
      </c>
      <c r="D25" s="167">
        <v>-1.413032</v>
      </c>
      <c r="E25" s="167">
        <v>-1.844259</v>
      </c>
      <c r="F25" s="167">
        <v>-7.023881</v>
      </c>
      <c r="G25" s="167">
        <v>0.003747497</v>
      </c>
      <c r="H25"/>
    </row>
    <row r="26" spans="1:8" ht="12.75">
      <c r="A26" s="166" t="s">
        <v>97</v>
      </c>
      <c r="B26" s="167">
        <v>1.161361</v>
      </c>
      <c r="C26" s="167">
        <v>0.6034697</v>
      </c>
      <c r="D26" s="167">
        <v>0.05488873</v>
      </c>
      <c r="E26" s="167">
        <v>-0.05354242</v>
      </c>
      <c r="F26" s="167">
        <v>1.078002</v>
      </c>
      <c r="G26" s="167">
        <v>0.4579471</v>
      </c>
      <c r="H26"/>
    </row>
    <row r="27" spans="1:8" ht="12.75">
      <c r="A27" s="166" t="s">
        <v>99</v>
      </c>
      <c r="B27" s="167">
        <v>0.0121187</v>
      </c>
      <c r="C27" s="167">
        <v>0.1786834</v>
      </c>
      <c r="D27" s="167">
        <v>0.1047903</v>
      </c>
      <c r="E27" s="167">
        <v>0.1032091</v>
      </c>
      <c r="F27" s="167">
        <v>0.1719471</v>
      </c>
      <c r="G27" s="167">
        <v>-0.1362124</v>
      </c>
      <c r="H27"/>
    </row>
    <row r="28" spans="1:8" ht="12.75">
      <c r="A28" s="166" t="s">
        <v>101</v>
      </c>
      <c r="B28" s="167">
        <v>0.1747118</v>
      </c>
      <c r="C28" s="167">
        <v>-0.05763655</v>
      </c>
      <c r="D28" s="167">
        <v>-0.1497567</v>
      </c>
      <c r="E28" s="167">
        <v>0.03129255</v>
      </c>
      <c r="F28" s="167">
        <v>0.3064756</v>
      </c>
      <c r="G28" s="167">
        <v>-0.02392855</v>
      </c>
      <c r="H28"/>
    </row>
    <row r="29" spans="1:8" ht="12.75">
      <c r="A29" s="166" t="s">
        <v>103</v>
      </c>
      <c r="B29" s="167">
        <v>0.2902458</v>
      </c>
      <c r="C29" s="167">
        <v>-0.0169959</v>
      </c>
      <c r="D29" s="167">
        <v>0.07684657</v>
      </c>
      <c r="E29" s="167">
        <v>-0.07351408</v>
      </c>
      <c r="F29" s="167">
        <v>0.2860899</v>
      </c>
      <c r="G29" s="167">
        <v>0.02074384</v>
      </c>
      <c r="H29"/>
    </row>
    <row r="30" spans="1:8" ht="12.75">
      <c r="A30" s="166" t="s">
        <v>105</v>
      </c>
      <c r="B30" s="167">
        <v>0.04440472</v>
      </c>
      <c r="C30" s="167">
        <v>0.1017504</v>
      </c>
      <c r="D30" s="167">
        <v>0.03750551</v>
      </c>
      <c r="E30" s="167">
        <v>-0.02251948</v>
      </c>
      <c r="F30" s="167">
        <v>0.1673636</v>
      </c>
      <c r="G30" s="167">
        <v>0.05692046</v>
      </c>
      <c r="H30"/>
    </row>
    <row r="31" spans="1:8" ht="12.75">
      <c r="A31" s="166" t="s">
        <v>107</v>
      </c>
      <c r="B31" s="167">
        <v>-0.07090961</v>
      </c>
      <c r="C31" s="167">
        <v>-0.03737025</v>
      </c>
      <c r="D31" s="167">
        <v>-0.03983131</v>
      </c>
      <c r="E31" s="167">
        <v>-0.06740826</v>
      </c>
      <c r="F31" s="167">
        <v>-0.00170924</v>
      </c>
      <c r="G31" s="167">
        <v>0.01769675</v>
      </c>
      <c r="H31"/>
    </row>
    <row r="32" spans="1:8" ht="12.75">
      <c r="A32" s="166" t="s">
        <v>109</v>
      </c>
      <c r="B32" s="167">
        <v>-0.0122068</v>
      </c>
      <c r="C32" s="167">
        <v>-0.06908289</v>
      </c>
      <c r="D32" s="167">
        <v>-0.008607929</v>
      </c>
      <c r="E32" s="167">
        <v>-0.03232102</v>
      </c>
      <c r="F32" s="167">
        <v>0.1254787</v>
      </c>
      <c r="G32" s="167">
        <v>0.01136603</v>
      </c>
      <c r="H32"/>
    </row>
    <row r="33" spans="1:8" ht="12.75">
      <c r="A33" s="166" t="s">
        <v>111</v>
      </c>
      <c r="B33" s="167">
        <v>0.1864874</v>
      </c>
      <c r="C33" s="167">
        <v>0.17246</v>
      </c>
      <c r="D33" s="167">
        <v>0.1959465</v>
      </c>
      <c r="E33" s="167">
        <v>0.1822079</v>
      </c>
      <c r="F33" s="167">
        <v>0.1081201</v>
      </c>
      <c r="G33" s="167">
        <v>0.002758259</v>
      </c>
      <c r="H33"/>
    </row>
    <row r="34" spans="1:8" ht="12.75">
      <c r="A34" s="166" t="s">
        <v>113</v>
      </c>
      <c r="B34" s="167">
        <v>-0.003754173</v>
      </c>
      <c r="C34" s="167">
        <v>0.008246388</v>
      </c>
      <c r="D34" s="167">
        <v>0.008339587</v>
      </c>
      <c r="E34" s="167">
        <v>0.002580346</v>
      </c>
      <c r="F34" s="167">
        <v>-0.02487878</v>
      </c>
      <c r="G34" s="167">
        <v>0.0006907875</v>
      </c>
      <c r="H34"/>
    </row>
    <row r="35" spans="1:8" ht="12.75">
      <c r="A35" s="166" t="s">
        <v>115</v>
      </c>
      <c r="B35" s="167">
        <v>-0.001400642</v>
      </c>
      <c r="C35" s="167">
        <v>-0.003708189</v>
      </c>
      <c r="D35" s="167">
        <v>-8.185E-06</v>
      </c>
      <c r="E35" s="167">
        <v>-0.003399923</v>
      </c>
      <c r="F35" s="167">
        <v>0.003055574</v>
      </c>
      <c r="G35" s="167">
        <v>-0.001338761</v>
      </c>
      <c r="H35"/>
    </row>
    <row r="36" spans="1:6" ht="12.75">
      <c r="A36" s="166" t="s">
        <v>145</v>
      </c>
      <c r="B36" s="167">
        <v>28.79639</v>
      </c>
      <c r="C36" s="167">
        <v>28.80249</v>
      </c>
      <c r="D36" s="167">
        <v>28.80859</v>
      </c>
      <c r="E36" s="167">
        <v>28.81165</v>
      </c>
      <c r="F36" s="167">
        <v>28.8208</v>
      </c>
    </row>
    <row r="37" spans="1:6" ht="12.75">
      <c r="A37" s="166" t="s">
        <v>146</v>
      </c>
      <c r="B37" s="167">
        <v>-0.2385457</v>
      </c>
      <c r="C37" s="167">
        <v>-0.18514</v>
      </c>
      <c r="D37" s="167">
        <v>-0.1937866</v>
      </c>
      <c r="E37" s="167">
        <v>-0.1647949</v>
      </c>
      <c r="F37" s="167">
        <v>-0.1673381</v>
      </c>
    </row>
    <row r="38" spans="1:7" ht="12.75">
      <c r="A38" s="166" t="s">
        <v>147</v>
      </c>
      <c r="B38" s="167">
        <v>0.0001248691</v>
      </c>
      <c r="C38" s="167">
        <v>0.0002339925</v>
      </c>
      <c r="D38" s="167">
        <v>-0.0001856845</v>
      </c>
      <c r="E38" s="167">
        <v>7.878725E-05</v>
      </c>
      <c r="F38" s="167">
        <v>-0.000509573</v>
      </c>
      <c r="G38" s="167">
        <v>-1.333577E-05</v>
      </c>
    </row>
    <row r="39" spans="1:7" ht="12.75">
      <c r="A39" s="166" t="s">
        <v>148</v>
      </c>
      <c r="B39" s="167">
        <v>0.001906849</v>
      </c>
      <c r="C39" s="167">
        <v>0.001742428</v>
      </c>
      <c r="D39" s="167">
        <v>0.001952248</v>
      </c>
      <c r="E39" s="167">
        <v>0.001841387</v>
      </c>
      <c r="F39" s="167">
        <v>0.001744046</v>
      </c>
      <c r="G39" s="167">
        <v>0.0009204602</v>
      </c>
    </row>
    <row r="40" spans="2:5" ht="12.75">
      <c r="B40" s="166" t="s">
        <v>149</v>
      </c>
      <c r="C40" s="166">
        <v>0.003755</v>
      </c>
      <c r="D40" s="166" t="s">
        <v>150</v>
      </c>
      <c r="E40" s="166">
        <v>3.116945</v>
      </c>
    </row>
    <row r="42" ht="12.75">
      <c r="A42" s="166" t="s">
        <v>151</v>
      </c>
    </row>
    <row r="50" spans="1:8" ht="12.75">
      <c r="A50" s="166" t="s">
        <v>152</v>
      </c>
      <c r="B50" s="166">
        <f>-0.017/(B7*B7+B22*B22)*(B21*B22+B6*B7)</f>
        <v>0.00012486909934714499</v>
      </c>
      <c r="C50" s="166">
        <f>-0.017/(C7*C7+C22*C22)*(C21*C22+C6*C7)</f>
        <v>0.00023399250455773918</v>
      </c>
      <c r="D50" s="166">
        <f>-0.017/(D7*D7+D22*D22)*(D21*D22+D6*D7)</f>
        <v>-0.0001856845714540524</v>
      </c>
      <c r="E50" s="166">
        <f>-0.017/(E7*E7+E22*E22)*(E21*E22+E6*E7)</f>
        <v>7.878725829939799E-05</v>
      </c>
      <c r="F50" s="166">
        <f>-0.017/(F7*F7+F22*F22)*(F21*F22+F6*F7)</f>
        <v>-0.0005095730315411603</v>
      </c>
      <c r="G50" s="166">
        <f>(B50*B$4+C50*C$4+D50*D$4+E50*E$4+F50*F$4)/SUM(B$4:F$4)</f>
        <v>-1.9789486362904594E-05</v>
      </c>
      <c r="H50"/>
    </row>
    <row r="51" spans="1:8" ht="12.75">
      <c r="A51" s="166" t="s">
        <v>153</v>
      </c>
      <c r="B51" s="166">
        <f>-0.017/(B7*B7+B22*B22)*(B21*B7-B6*B22)</f>
        <v>0.0019068492159696677</v>
      </c>
      <c r="C51" s="166">
        <f>-0.017/(C7*C7+C22*C22)*(C21*C7-C6*C22)</f>
        <v>0.001742428570673204</v>
      </c>
      <c r="D51" s="166">
        <f>-0.017/(D7*D7+D22*D22)*(D21*D7-D6*D22)</f>
        <v>0.0019522471484536218</v>
      </c>
      <c r="E51" s="166">
        <f>-0.017/(E7*E7+E22*E22)*(E21*E7-E6*E22)</f>
        <v>0.0018413879602336494</v>
      </c>
      <c r="F51" s="166">
        <f>-0.017/(F7*F7+F22*F22)*(F21*F7-F6*F22)</f>
        <v>0.001744045637304953</v>
      </c>
      <c r="G51" s="166">
        <f>(B51*B$4+C51*C$4+D51*D$4+E51*E$4+F51*F$4)/SUM(B$4:F$4)</f>
        <v>0.0018406237398418332</v>
      </c>
      <c r="H51"/>
    </row>
    <row r="58" ht="12.75">
      <c r="A58" s="166" t="s">
        <v>154</v>
      </c>
    </row>
    <row r="60" spans="2:6" ht="12.75">
      <c r="B60" s="166" t="s">
        <v>83</v>
      </c>
      <c r="C60" s="166" t="s">
        <v>84</v>
      </c>
      <c r="D60" s="166" t="s">
        <v>85</v>
      </c>
      <c r="E60" s="166" t="s">
        <v>86</v>
      </c>
      <c r="F60" s="166" t="s">
        <v>87</v>
      </c>
    </row>
    <row r="61" spans="1:6" ht="12.75">
      <c r="A61" s="166" t="s">
        <v>156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159</v>
      </c>
      <c r="B62" s="166">
        <f>B7+(2/0.017)*(B8*B50-B23*B51)</f>
        <v>9999.19389699109</v>
      </c>
      <c r="C62" s="166">
        <f>C7+(2/0.017)*(C8*C50-C23*C51)</f>
        <v>9999.889450949066</v>
      </c>
      <c r="D62" s="166">
        <f>D7+(2/0.017)*(D8*D50-D23*D51)</f>
        <v>9999.337851083252</v>
      </c>
      <c r="E62" s="166">
        <f>E7+(2/0.017)*(E8*E50-E23*E51)</f>
        <v>9999.679476395619</v>
      </c>
      <c r="F62" s="166">
        <f>F7+(2/0.017)*(F8*F50-F23*F51)</f>
        <v>9997.998421599712</v>
      </c>
    </row>
    <row r="63" spans="1:6" ht="12.75">
      <c r="A63" s="166" t="s">
        <v>160</v>
      </c>
      <c r="B63" s="166">
        <f>B8+(3/0.017)*(B9*B50-B24*B51)</f>
        <v>0.009207923544435448</v>
      </c>
      <c r="C63" s="166">
        <f>C8+(3/0.017)*(C9*C50-C24*C51)</f>
        <v>1.2454098078163744</v>
      </c>
      <c r="D63" s="166">
        <f>D8+(3/0.017)*(D9*D50-D24*D51)</f>
        <v>1.8538326371308134</v>
      </c>
      <c r="E63" s="166">
        <f>E8+(3/0.017)*(E9*E50-E24*E51)</f>
        <v>1.151442141179297</v>
      </c>
      <c r="F63" s="166">
        <f>F8+(3/0.017)*(F9*F50-F24*F51)</f>
        <v>-0.8351195246109505</v>
      </c>
    </row>
    <row r="64" spans="1:6" ht="12.75">
      <c r="A64" s="166" t="s">
        <v>161</v>
      </c>
      <c r="B64" s="166">
        <f>B9+(4/0.017)*(B10*B50-B25*B51)</f>
        <v>0.47507171094884315</v>
      </c>
      <c r="C64" s="166">
        <f>C9+(4/0.017)*(C10*C50-C25*C51)</f>
        <v>0.6816453162979432</v>
      </c>
      <c r="D64" s="166">
        <f>D9+(4/0.017)*(D10*D50-D25*D51)</f>
        <v>0.5054527745639338</v>
      </c>
      <c r="E64" s="166">
        <f>E9+(4/0.017)*(E10*E50-E25*E51)</f>
        <v>0.8105807118377626</v>
      </c>
      <c r="F64" s="166">
        <f>F9+(4/0.017)*(F10*F50-F25*F51)</f>
        <v>0.09748546315358109</v>
      </c>
    </row>
    <row r="65" spans="1:6" ht="12.75">
      <c r="A65" s="166" t="s">
        <v>162</v>
      </c>
      <c r="B65" s="166">
        <f>B10+(5/0.017)*(B11*B50-B26*B51)</f>
        <v>-0.6457038008679858</v>
      </c>
      <c r="C65" s="166">
        <f>C10+(5/0.017)*(C11*C50-C26*C51)</f>
        <v>-0.5435518202426686</v>
      </c>
      <c r="D65" s="166">
        <f>D10+(5/0.017)*(D11*D50-D26*D51)</f>
        <v>-0.38088559712674075</v>
      </c>
      <c r="E65" s="166">
        <f>E10+(5/0.017)*(E11*E50-E26*E51)</f>
        <v>-0.007748362257160413</v>
      </c>
      <c r="F65" s="166">
        <f>F10+(5/0.017)*(F11*F50-F26*F51)</f>
        <v>-0.7913536335973892</v>
      </c>
    </row>
    <row r="66" spans="1:6" ht="12.75">
      <c r="A66" s="166" t="s">
        <v>163</v>
      </c>
      <c r="B66" s="166">
        <f>B11+(6/0.017)*(B12*B50-B27*B51)</f>
        <v>3.2451089717488277</v>
      </c>
      <c r="C66" s="166">
        <f>C11+(6/0.017)*(C12*C50-C27*C51)</f>
        <v>4.065759457690867</v>
      </c>
      <c r="D66" s="166">
        <f>D11+(6/0.017)*(D12*D50-D27*D51)</f>
        <v>3.7550892743163504</v>
      </c>
      <c r="E66" s="166">
        <f>E11+(6/0.017)*(E12*E50-E27*E51)</f>
        <v>4.052959635162733</v>
      </c>
      <c r="F66" s="166">
        <f>F11+(6/0.017)*(F12*F50-F27*F51)</f>
        <v>11.908956642653276</v>
      </c>
    </row>
    <row r="67" spans="1:6" ht="12.75">
      <c r="A67" s="166" t="s">
        <v>164</v>
      </c>
      <c r="B67" s="166">
        <f>B12+(7/0.017)*(B13*B50-B28*B51)</f>
        <v>0.028304786316215136</v>
      </c>
      <c r="C67" s="166">
        <f>C12+(7/0.017)*(C13*C50-C28*C51)</f>
        <v>0.20411350641366544</v>
      </c>
      <c r="D67" s="166">
        <f>D12+(7/0.017)*(D13*D50-D28*D51)</f>
        <v>0.16740782159760859</v>
      </c>
      <c r="E67" s="166">
        <f>E12+(7/0.017)*(E13*E50-E28*E51)</f>
        <v>0.058974027865111675</v>
      </c>
      <c r="F67" s="166">
        <f>F12+(7/0.017)*(F13*F50-F28*F51)</f>
        <v>0.07905719397840444</v>
      </c>
    </row>
    <row r="68" spans="1:6" ht="12.75">
      <c r="A68" s="166" t="s">
        <v>165</v>
      </c>
      <c r="B68" s="166">
        <f>B13+(8/0.017)*(B14*B50-B29*B51)</f>
        <v>-0.08456022376844144</v>
      </c>
      <c r="C68" s="166">
        <f>C13+(8/0.017)*(C14*C50-C29*C51)</f>
        <v>0.030769908729876855</v>
      </c>
      <c r="D68" s="166">
        <f>D13+(8/0.017)*(D14*D50-D29*D51)</f>
        <v>-0.03195210470434695</v>
      </c>
      <c r="E68" s="166">
        <f>E13+(8/0.017)*(E14*E50-E29*E51)</f>
        <v>0.01564939785732116</v>
      </c>
      <c r="F68" s="166">
        <f>F13+(8/0.017)*(F14*F50-F29*F51)</f>
        <v>-0.16772489056398132</v>
      </c>
    </row>
    <row r="69" spans="1:6" ht="12.75">
      <c r="A69" s="166" t="s">
        <v>166</v>
      </c>
      <c r="B69" s="166">
        <f>B14+(9/0.017)*(B15*B50-B30*B51)</f>
        <v>0.011389662840392972</v>
      </c>
      <c r="C69" s="166">
        <f>C14+(9/0.017)*(C15*C50-C30*C51)</f>
        <v>-0.007707655466972274</v>
      </c>
      <c r="D69" s="166">
        <f>D14+(9/0.017)*(D15*D50-D30*D51)</f>
        <v>-0.0717419070179103</v>
      </c>
      <c r="E69" s="166">
        <f>E14+(9/0.017)*(E15*E50-E30*E51)</f>
        <v>-0.027191420021970055</v>
      </c>
      <c r="F69" s="166">
        <f>F14+(9/0.017)*(F15*F50-F30*F51)</f>
        <v>-0.01989016897685935</v>
      </c>
    </row>
    <row r="70" spans="1:6" ht="12.75">
      <c r="A70" s="166" t="s">
        <v>167</v>
      </c>
      <c r="B70" s="166">
        <f>B15+(10/0.017)*(B16*B50-B31*B51)</f>
        <v>-0.2486551539139581</v>
      </c>
      <c r="C70" s="166">
        <f>C15+(10/0.017)*(C16*C50-C31*C51)</f>
        <v>0.049699162297995716</v>
      </c>
      <c r="D70" s="166">
        <f>D15+(10/0.017)*(D16*D50-D31*D51)</f>
        <v>0.07856545261599204</v>
      </c>
      <c r="E70" s="166">
        <f>E15+(10/0.017)*(E16*E50-E31*E51)</f>
        <v>0.0620269219822476</v>
      </c>
      <c r="F70" s="166">
        <f>F15+(10/0.017)*(F16*F50-F31*F51)</f>
        <v>-0.2799671215948705</v>
      </c>
    </row>
    <row r="71" spans="1:6" ht="12.75">
      <c r="A71" s="166" t="s">
        <v>168</v>
      </c>
      <c r="B71" s="166">
        <f>B16+(11/0.017)*(B17*B50-B32*B51)</f>
        <v>0.03653994314757919</v>
      </c>
      <c r="C71" s="166">
        <f>C16+(11/0.017)*(C17*C50-C32*C51)</f>
        <v>0.047629649798521606</v>
      </c>
      <c r="D71" s="166">
        <f>D16+(11/0.017)*(D17*D50-D32*D51)</f>
        <v>-0.03297262334673135</v>
      </c>
      <c r="E71" s="166">
        <f>E16+(11/0.017)*(E17*E50-E32*E51)</f>
        <v>0.020101717177688213</v>
      </c>
      <c r="F71" s="166">
        <f>F16+(11/0.017)*(F17*F50-F32*F51)</f>
        <v>-0.12221753461888626</v>
      </c>
    </row>
    <row r="72" spans="1:6" ht="12.75">
      <c r="A72" s="166" t="s">
        <v>169</v>
      </c>
      <c r="B72" s="166">
        <f>B17+(12/0.017)*(B18*B50-B33*B51)</f>
        <v>-0.09136472925204572</v>
      </c>
      <c r="C72" s="166">
        <f>C17+(12/0.017)*(C18*C50-C33*C51)</f>
        <v>-0.06485261098716147</v>
      </c>
      <c r="D72" s="166">
        <f>D17+(12/0.017)*(D18*D50-D33*D51)</f>
        <v>-0.09346417135869842</v>
      </c>
      <c r="E72" s="166">
        <f>E17+(12/0.017)*(E18*E50-E33*E51)</f>
        <v>-0.08141933832764159</v>
      </c>
      <c r="F72" s="166">
        <f>F17+(12/0.017)*(F18*F50-F33*F51)</f>
        <v>-0.04016348610364567</v>
      </c>
    </row>
    <row r="73" spans="1:6" ht="12.75">
      <c r="A73" s="166" t="s">
        <v>170</v>
      </c>
      <c r="B73" s="166">
        <f>B18+(13/0.017)*(B19*B50-B34*B51)</f>
        <v>0.00730410259901588</v>
      </c>
      <c r="C73" s="166">
        <f>C18+(13/0.017)*(C19*C50-C34*C51)</f>
        <v>-0.0005592840389770093</v>
      </c>
      <c r="D73" s="166">
        <f>D18+(13/0.017)*(D19*D50-D34*D51)</f>
        <v>-0.0015259721902449383</v>
      </c>
      <c r="E73" s="166">
        <f>E18+(13/0.017)*(E19*E50-E34*E51)</f>
        <v>0.00613008408841095</v>
      </c>
      <c r="F73" s="166">
        <f>F18+(13/0.017)*(F19*F50-F34*F51)</f>
        <v>-0.0025594227703603784</v>
      </c>
    </row>
    <row r="74" spans="1:6" ht="12.75">
      <c r="A74" s="166" t="s">
        <v>171</v>
      </c>
      <c r="B74" s="166">
        <f>B19+(14/0.017)*(B20*B50-B35*B51)</f>
        <v>-0.18576405230255233</v>
      </c>
      <c r="C74" s="166">
        <f>C19+(14/0.017)*(C20*C50-C35*C51)</f>
        <v>-0.19036323815807532</v>
      </c>
      <c r="D74" s="166">
        <f>D19+(14/0.017)*(D20*D50-D35*D51)</f>
        <v>-0.18492917405058243</v>
      </c>
      <c r="E74" s="166">
        <f>E19+(14/0.017)*(E20*E50-E35*E51)</f>
        <v>-0.1880759253014231</v>
      </c>
      <c r="F74" s="166">
        <f>F19+(14/0.017)*(F20*F50-F35*F51)</f>
        <v>-0.15106090388958537</v>
      </c>
    </row>
    <row r="75" spans="1:6" ht="12.75">
      <c r="A75" s="166" t="s">
        <v>172</v>
      </c>
      <c r="B75" s="167">
        <f>B20</f>
        <v>0.003234889</v>
      </c>
      <c r="C75" s="167">
        <f>C20</f>
        <v>-0.001361036</v>
      </c>
      <c r="D75" s="167">
        <f>D20</f>
        <v>0.005568609</v>
      </c>
      <c r="E75" s="167">
        <f>E20</f>
        <v>-0.0003436125</v>
      </c>
      <c r="F75" s="167">
        <f>F20</f>
        <v>-0.0004271056</v>
      </c>
    </row>
    <row r="78" ht="12.75">
      <c r="A78" s="166" t="s">
        <v>154</v>
      </c>
    </row>
    <row r="80" spans="2:6" ht="12.75">
      <c r="B80" s="166" t="s">
        <v>83</v>
      </c>
      <c r="C80" s="166" t="s">
        <v>84</v>
      </c>
      <c r="D80" s="166" t="s">
        <v>85</v>
      </c>
      <c r="E80" s="166" t="s">
        <v>86</v>
      </c>
      <c r="F80" s="166" t="s">
        <v>87</v>
      </c>
    </row>
    <row r="81" spans="1:6" ht="12.75">
      <c r="A81" s="166" t="s">
        <v>173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174</v>
      </c>
      <c r="B82" s="166">
        <f>B22+(2/0.017)*(B8*B51+B23*B50)</f>
        <v>66.93102347059626</v>
      </c>
      <c r="C82" s="166">
        <f>C22+(2/0.017)*(C8*C51+C23*C50)</f>
        <v>9.21805914767564</v>
      </c>
      <c r="D82" s="166">
        <f>D22+(2/0.017)*(D8*D51+D23*D50)</f>
        <v>-24.28406772159404</v>
      </c>
      <c r="E82" s="166">
        <f>E22+(2/0.017)*(E8*E51+E23*E50)</f>
        <v>-13.834276766290103</v>
      </c>
      <c r="F82" s="166">
        <f>F22+(2/0.017)*(F8*F51+F23*F50)</f>
        <v>-21.253167474920428</v>
      </c>
    </row>
    <row r="83" spans="1:6" ht="12.75">
      <c r="A83" s="166" t="s">
        <v>175</v>
      </c>
      <c r="B83" s="166">
        <f>B23+(3/0.017)*(B9*B51+B24*B50)</f>
        <v>3.675417902321487</v>
      </c>
      <c r="C83" s="166">
        <f>C23+(3/0.017)*(C9*C51+C24*C50)</f>
        <v>0.6716543753687921</v>
      </c>
      <c r="D83" s="166">
        <f>D23+(3/0.017)*(D9*D51+D24*D50)</f>
        <v>2.6490301834958365</v>
      </c>
      <c r="E83" s="166">
        <f>E23+(3/0.017)*(E9*E51+E24*E50)</f>
        <v>1.5377245529750367</v>
      </c>
      <c r="F83" s="166">
        <f>F23+(3/0.017)*(F9*F51+F24*F50)</f>
        <v>8.882745864039636</v>
      </c>
    </row>
    <row r="84" spans="1:6" ht="12.75">
      <c r="A84" s="166" t="s">
        <v>176</v>
      </c>
      <c r="B84" s="166">
        <f>B24+(4/0.017)*(B10*B51+B25*B50)</f>
        <v>2.1219999312406674</v>
      </c>
      <c r="C84" s="166">
        <f>C24+(4/0.017)*(C10*C51+C25*C50)</f>
        <v>-0.2537591533415803</v>
      </c>
      <c r="D84" s="166">
        <f>D24+(4/0.017)*(D10*D51+D25*D50)</f>
        <v>0.09636429939965746</v>
      </c>
      <c r="E84" s="166">
        <f>E24+(4/0.017)*(E10*E51+E25*E50)</f>
        <v>0.06541856800077704</v>
      </c>
      <c r="F84" s="166">
        <f>F24+(4/0.017)*(F10*F51+F25*F50)</f>
        <v>3.630165864403492</v>
      </c>
    </row>
    <row r="85" spans="1:6" ht="12.75">
      <c r="A85" s="166" t="s">
        <v>177</v>
      </c>
      <c r="B85" s="166">
        <f>B25+(5/0.017)*(B11*B51+B26*B50)</f>
        <v>0.692188447894762</v>
      </c>
      <c r="C85" s="166">
        <f>C25+(5/0.017)*(C11*C51+C26*C50)</f>
        <v>0.11138044082712995</v>
      </c>
      <c r="D85" s="166">
        <f>D25+(5/0.017)*(D11*D51+D26*D50)</f>
        <v>0.783438025128546</v>
      </c>
      <c r="E85" s="166">
        <f>E25+(5/0.017)*(E11*E51+E26*E50)</f>
        <v>0.38458032207406534</v>
      </c>
      <c r="F85" s="166">
        <f>F25+(5/0.017)*(F11*F51+F26*F50)</f>
        <v>-0.9932170199263544</v>
      </c>
    </row>
    <row r="86" spans="1:6" ht="12.75">
      <c r="A86" s="166" t="s">
        <v>178</v>
      </c>
      <c r="B86" s="166">
        <f>B26+(6/0.017)*(B12*B51+B27*B50)</f>
        <v>1.2673387130096792</v>
      </c>
      <c r="C86" s="166">
        <f>C26+(6/0.017)*(C12*C51+C27*C50)</f>
        <v>0.7178700011814542</v>
      </c>
      <c r="D86" s="166">
        <f>D26+(6/0.017)*(D12*D51+D27*D50)</f>
        <v>0.08231962191573326</v>
      </c>
      <c r="E86" s="166">
        <f>E26+(6/0.017)*(E12*E51+E27*E50)</f>
        <v>0.00404986497518519</v>
      </c>
      <c r="F86" s="166">
        <f>F26+(6/0.017)*(F12*F51+F27*F50)</f>
        <v>1.2417941786570257</v>
      </c>
    </row>
    <row r="87" spans="1:6" ht="12.75">
      <c r="A87" s="166" t="s">
        <v>179</v>
      </c>
      <c r="B87" s="166">
        <f>B27+(7/0.017)*(B13*B51+B28*B50)</f>
        <v>0.15560856784602103</v>
      </c>
      <c r="C87" s="166">
        <f>C27+(7/0.017)*(C13*C51+C28*C50)</f>
        <v>0.17858229339352044</v>
      </c>
      <c r="D87" s="166">
        <f>D27+(7/0.017)*(D13*D51+D28*D50)</f>
        <v>0.1452005441779084</v>
      </c>
      <c r="E87" s="166">
        <f>E27+(7/0.017)*(E13*E51+E28*E50)</f>
        <v>0.0691595820602028</v>
      </c>
      <c r="F87" s="166">
        <f>F27+(7/0.017)*(F13*F51+F28*F50)</f>
        <v>0.16645274567693877</v>
      </c>
    </row>
    <row r="88" spans="1:6" ht="12.75">
      <c r="A88" s="166" t="s">
        <v>180</v>
      </c>
      <c r="B88" s="166">
        <f>B28+(8/0.017)*(B14*B51+B29*B50)</f>
        <v>0.2617192621978035</v>
      </c>
      <c r="C88" s="166">
        <f>C28+(8/0.017)*(C14*C51+C29*C50)</f>
        <v>0.00925822921876094</v>
      </c>
      <c r="D88" s="166">
        <f>D28+(8/0.017)*(D14*D51+D29*D50)</f>
        <v>-0.18403022878571423</v>
      </c>
      <c r="E88" s="166">
        <f>E28+(8/0.017)*(E14*E51+E29*E50)</f>
        <v>-0.013665486105725738</v>
      </c>
      <c r="F88" s="166">
        <f>F28+(8/0.017)*(F14*F51+F29*F50)</f>
        <v>0.28858663880732716</v>
      </c>
    </row>
    <row r="89" spans="1:6" ht="12.75">
      <c r="A89" s="166" t="s">
        <v>181</v>
      </c>
      <c r="B89" s="166">
        <f>B29+(9/0.017)*(B15*B51+B30*B50)</f>
        <v>-0.03877871094523572</v>
      </c>
      <c r="C89" s="166">
        <f>C29+(9/0.017)*(C15*C51+C30*C50)</f>
        <v>0.01265012943095151</v>
      </c>
      <c r="D89" s="166">
        <f>D29+(9/0.017)*(D15*D51+D30*D50)</f>
        <v>0.10450253620487386</v>
      </c>
      <c r="E89" s="166">
        <f>E29+(9/0.017)*(E15*E51+E30*E50)</f>
        <v>-0.083977807376185</v>
      </c>
      <c r="F89" s="166">
        <f>F29+(9/0.017)*(F15*F51+F30*F50)</f>
        <v>-0.008383152221008938</v>
      </c>
    </row>
    <row r="90" spans="1:6" ht="12.75">
      <c r="A90" s="166" t="s">
        <v>182</v>
      </c>
      <c r="B90" s="166">
        <f>B30+(10/0.017)*(B16*B51+B31*B50)</f>
        <v>0.048977752103176064</v>
      </c>
      <c r="C90" s="166">
        <f>C30+(10/0.017)*(C16*C51+C31*C50)</f>
        <v>0.04390362778300365</v>
      </c>
      <c r="D90" s="166">
        <f>D30+(10/0.017)*(D16*D51+D31*D50)</f>
        <v>0.015590014559856619</v>
      </c>
      <c r="E90" s="166">
        <f>E30+(10/0.017)*(E16*E51+E31*E50)</f>
        <v>-0.054099174760542774</v>
      </c>
      <c r="F90" s="166">
        <f>F30+(10/0.017)*(F16*F51+F31*F50)</f>
        <v>0.20789133607225885</v>
      </c>
    </row>
    <row r="91" spans="1:6" ht="12.75">
      <c r="A91" s="166" t="s">
        <v>183</v>
      </c>
      <c r="B91" s="166">
        <f>B31+(11/0.017)*(B17*B51+B32*B50)</f>
        <v>0.12293208697077866</v>
      </c>
      <c r="C91" s="166">
        <f>C31+(11/0.017)*(C17*C51+C32*C50)</f>
        <v>0.10975016616029706</v>
      </c>
      <c r="D91" s="166">
        <f>D31+(11/0.017)*(D17*D51+D32*D50)</f>
        <v>0.1817191026950273</v>
      </c>
      <c r="E91" s="166">
        <f>E31+(11/0.017)*(E17*E51+E32*E50)</f>
        <v>0.11470063607020414</v>
      </c>
      <c r="F91" s="166">
        <f>F31+(11/0.017)*(F17*F51+F32*F50)</f>
        <v>0.024066823702426063</v>
      </c>
    </row>
    <row r="92" spans="1:6" ht="12.75">
      <c r="A92" s="166" t="s">
        <v>184</v>
      </c>
      <c r="B92" s="166">
        <f>B32+(12/0.017)*(B18*B51+B33*B50)</f>
        <v>0.030895086560725846</v>
      </c>
      <c r="C92" s="166">
        <f>C32+(12/0.017)*(C18*C51+C33*C50)</f>
        <v>0.015237937725595632</v>
      </c>
      <c r="D92" s="166">
        <f>D32+(12/0.017)*(D18*D51+D33*D50)</f>
        <v>-0.05525895337985164</v>
      </c>
      <c r="E92" s="166">
        <f>E32+(12/0.017)*(E18*E51+E33*E50)</f>
        <v>0.005633649746214275</v>
      </c>
      <c r="F92" s="166">
        <f>F32+(12/0.017)*(F18*F51+F33*F50)</f>
        <v>-0.02785902313732669</v>
      </c>
    </row>
    <row r="93" spans="1:6" ht="12.75">
      <c r="A93" s="166" t="s">
        <v>185</v>
      </c>
      <c r="B93" s="166">
        <f>B33+(13/0.017)*(B19*B51+B34*B50)</f>
        <v>-0.08844060823751901</v>
      </c>
      <c r="C93" s="166">
        <f>C33+(13/0.017)*(C19*C51+C34*C50)</f>
        <v>-0.0864535694725595</v>
      </c>
      <c r="D93" s="166">
        <f>D33+(13/0.017)*(D19*D51+D34*D50)</f>
        <v>-0.08006588446656951</v>
      </c>
      <c r="E93" s="166">
        <f>E33+(13/0.017)*(E19*E51+E34*E50)</f>
        <v>-0.08969869644136028</v>
      </c>
      <c r="F93" s="166">
        <f>F33+(13/0.017)*(F19*F51+F34*F50)</f>
        <v>-0.07803849489962089</v>
      </c>
    </row>
    <row r="94" spans="1:6" ht="12.75">
      <c r="A94" s="166" t="s">
        <v>186</v>
      </c>
      <c r="B94" s="166">
        <f>B34+(14/0.017)*(B20*B51+B35*B50)</f>
        <v>0.0011816905927597445</v>
      </c>
      <c r="C94" s="166">
        <f>C34+(14/0.017)*(C20*C51+C35*C50)</f>
        <v>0.0055788144582132205</v>
      </c>
      <c r="D94" s="166">
        <f>D34+(14/0.017)*(D20*D51+D35*D50)</f>
        <v>0.01729367477473455</v>
      </c>
      <c r="E94" s="166">
        <f>E34+(14/0.017)*(E20*E51+E35*E50)</f>
        <v>0.0018386799147536536</v>
      </c>
      <c r="F94" s="166">
        <f>F34+(14/0.017)*(F20*F51+F35*F50)</f>
        <v>-0.02677448686498683</v>
      </c>
    </row>
    <row r="95" spans="1:6" ht="12.75">
      <c r="A95" s="166" t="s">
        <v>187</v>
      </c>
      <c r="B95" s="167">
        <f>B35</f>
        <v>-0.001400642</v>
      </c>
      <c r="C95" s="167">
        <f>C35</f>
        <v>-0.003708189</v>
      </c>
      <c r="D95" s="167">
        <f>D35</f>
        <v>-8.185E-06</v>
      </c>
      <c r="E95" s="167">
        <f>E35</f>
        <v>-0.003399923</v>
      </c>
      <c r="F95" s="167">
        <f>F35</f>
        <v>0.003055574</v>
      </c>
    </row>
    <row r="98" ht="12.75">
      <c r="A98" s="166" t="s">
        <v>155</v>
      </c>
    </row>
    <row r="100" spans="2:11" ht="12.75">
      <c r="B100" s="166" t="s">
        <v>83</v>
      </c>
      <c r="C100" s="166" t="s">
        <v>84</v>
      </c>
      <c r="D100" s="166" t="s">
        <v>85</v>
      </c>
      <c r="E100" s="166" t="s">
        <v>86</v>
      </c>
      <c r="F100" s="166" t="s">
        <v>87</v>
      </c>
      <c r="G100" s="166" t="s">
        <v>157</v>
      </c>
      <c r="H100" s="166" t="s">
        <v>158</v>
      </c>
      <c r="I100" s="166" t="s">
        <v>191</v>
      </c>
      <c r="K100" s="166" t="s">
        <v>188</v>
      </c>
    </row>
    <row r="101" spans="1:9" ht="12.75">
      <c r="A101" s="166" t="s">
        <v>156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159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160</v>
      </c>
      <c r="B103" s="166">
        <f>B63*10000/B62</f>
        <v>0.009208665857761048</v>
      </c>
      <c r="C103" s="166">
        <f>C63*10000/C62</f>
        <v>1.2454235758558068</v>
      </c>
      <c r="D103" s="166">
        <f>D63*10000/D62</f>
        <v>1.8539553965865683</v>
      </c>
      <c r="E103" s="166">
        <f>E63*10000/E62</f>
        <v>1.151479048800806</v>
      </c>
      <c r="F103" s="166">
        <f>F63*10000/F62</f>
        <v>-0.8352867137953884</v>
      </c>
      <c r="G103" s="166">
        <f>AVERAGE(C103:E103)</f>
        <v>1.4169526737477272</v>
      </c>
      <c r="H103" s="166">
        <f>STDEV(C103:E103)</f>
        <v>0.3813593166127157</v>
      </c>
      <c r="I103" s="166">
        <f>(B103*B4+C103*C4+D103*D4+E103*E4+F103*F4)/SUM(B4:F4)</f>
        <v>0.9119574130081048</v>
      </c>
      <c r="K103" s="166">
        <f>(LN(H103)+LN(H123))/2-LN(K114*K115^3)</f>
        <v>-4.3649238463881765</v>
      </c>
    </row>
    <row r="104" spans="1:11" ht="12.75">
      <c r="A104" s="166" t="s">
        <v>161</v>
      </c>
      <c r="B104" s="166">
        <f>B64*10000/B62</f>
        <v>0.4751100097096822</v>
      </c>
      <c r="C104" s="166">
        <f>C64*10000/C62</f>
        <v>0.6816528519055277</v>
      </c>
      <c r="D104" s="166">
        <f>D64*10000/D62</f>
        <v>0.5054862452809081</v>
      </c>
      <c r="E104" s="166">
        <f>E64*10000/E62</f>
        <v>0.8106066936956825</v>
      </c>
      <c r="F104" s="166">
        <f>F64*10000/F62</f>
        <v>0.09750497953967781</v>
      </c>
      <c r="G104" s="166">
        <f>AVERAGE(C104:E104)</f>
        <v>0.6659152636273729</v>
      </c>
      <c r="H104" s="166">
        <f>STDEV(C104:E104)</f>
        <v>0.1531678026669363</v>
      </c>
      <c r="I104" s="166">
        <f>(B104*B4+C104*C4+D104*D4+E104*E4+F104*F4)/SUM(B4:F4)</f>
        <v>0.5621784797520155</v>
      </c>
      <c r="K104" s="166">
        <f>(LN(H104)+LN(H124))/2-LN(K114*K115^4)</f>
        <v>-5.045726418686375</v>
      </c>
    </row>
    <row r="105" spans="1:11" ht="12.75">
      <c r="A105" s="166" t="s">
        <v>162</v>
      </c>
      <c r="B105" s="166">
        <f>B65*10000/B62</f>
        <v>-0.6457558554417951</v>
      </c>
      <c r="C105" s="166">
        <f>C65*10000/C62</f>
        <v>-0.5435578292228834</v>
      </c>
      <c r="D105" s="166">
        <f>D65*10000/D62</f>
        <v>-0.3809108190953649</v>
      </c>
      <c r="E105" s="166">
        <f>E65*10000/E62</f>
        <v>-0.00774861061842085</v>
      </c>
      <c r="F105" s="166">
        <f>F65*10000/F62</f>
        <v>-0.7915120609418641</v>
      </c>
      <c r="G105" s="166">
        <f>AVERAGE(C105:E105)</f>
        <v>-0.310739086312223</v>
      </c>
      <c r="H105" s="166">
        <f>STDEV(C105:E105)</f>
        <v>0.2747106363916816</v>
      </c>
      <c r="I105" s="166">
        <f>(B105*B4+C105*C4+D105*D4+E105*E4+F105*F4)/SUM(B4:F4)</f>
        <v>-0.42348739383808526</v>
      </c>
      <c r="K105" s="166">
        <f>(LN(H105)+LN(H125))/2-LN(K114*K115^5)</f>
        <v>-3.8842875028054347</v>
      </c>
    </row>
    <row r="106" spans="1:11" ht="12.75">
      <c r="A106" s="166" t="s">
        <v>163</v>
      </c>
      <c r="B106" s="166">
        <f>B66*10000/B62</f>
        <v>3.2453705820479497</v>
      </c>
      <c r="C106" s="166">
        <f>C66*10000/C62</f>
        <v>4.065804404772691</v>
      </c>
      <c r="D106" s="166">
        <f>D66*10000/D62</f>
        <v>3.755337933610827</v>
      </c>
      <c r="E106" s="166">
        <f>E66*10000/E62</f>
        <v>4.053089546249757</v>
      </c>
      <c r="F106" s="166">
        <f>F66*10000/F62</f>
        <v>11.91134079089783</v>
      </c>
      <c r="G106" s="166">
        <f>AVERAGE(C106:E106)</f>
        <v>3.9580772948777585</v>
      </c>
      <c r="H106" s="166">
        <f>STDEV(C106:E106)</f>
        <v>0.17569249660132752</v>
      </c>
      <c r="I106" s="166">
        <f>(B106*B4+C106*C4+D106*D4+E106*E4+F106*F4)/SUM(B4:F4)</f>
        <v>4.922351199404837</v>
      </c>
      <c r="K106" s="166">
        <f>(LN(H106)+LN(H126))/2-LN(K114*K115^6)</f>
        <v>-3.4430146215283384</v>
      </c>
    </row>
    <row r="107" spans="1:11" ht="12.75">
      <c r="A107" s="166" t="s">
        <v>164</v>
      </c>
      <c r="B107" s="166">
        <f>B67*10000/B62</f>
        <v>0.028307068157496656</v>
      </c>
      <c r="C107" s="166">
        <f>C67*10000/C62</f>
        <v>0.2041157628940523</v>
      </c>
      <c r="D107" s="166">
        <f>D67*10000/D62</f>
        <v>0.16741890722241465</v>
      </c>
      <c r="E107" s="166">
        <f>E67*10000/E62</f>
        <v>0.058975918182498435</v>
      </c>
      <c r="F107" s="166">
        <f>F67*10000/F62</f>
        <v>0.07907302106350506</v>
      </c>
      <c r="G107" s="166">
        <f>AVERAGE(C107:E107)</f>
        <v>0.14350352943298847</v>
      </c>
      <c r="H107" s="166">
        <f>STDEV(C107:E107)</f>
        <v>0.07546755993028882</v>
      </c>
      <c r="I107" s="166">
        <f>(B107*B4+C107*C4+D107*D4+E107*E4+F107*F4)/SUM(B4:F4)</f>
        <v>0.11825662998103575</v>
      </c>
      <c r="K107" s="166">
        <f>(LN(H107)+LN(H127))/2-LN(K114*K115^7)</f>
        <v>-4.2458044909864885</v>
      </c>
    </row>
    <row r="108" spans="1:9" ht="12.75">
      <c r="A108" s="166" t="s">
        <v>165</v>
      </c>
      <c r="B108" s="166">
        <f>B68*10000/B62</f>
        <v>-0.0845670407430412</v>
      </c>
      <c r="C108" s="166">
        <f>C68*10000/C62</f>
        <v>0.03077024889205806</v>
      </c>
      <c r="D108" s="166">
        <f>D68*10000/D62</f>
        <v>-0.03195422054959919</v>
      </c>
      <c r="E108" s="166">
        <f>E68*10000/E62</f>
        <v>0.015649899473539907</v>
      </c>
      <c r="F108" s="166">
        <f>F68*10000/F62</f>
        <v>-0.16775846873673023</v>
      </c>
      <c r="G108" s="166">
        <f>AVERAGE(C108:E108)</f>
        <v>0.0048219759386662585</v>
      </c>
      <c r="H108" s="166">
        <f>STDEV(C108:E108)</f>
        <v>0.03273412153613033</v>
      </c>
      <c r="I108" s="166">
        <f>(B108*B4+C108*C4+D108*D4+E108*E4+F108*F4)/SUM(B4:F4)</f>
        <v>-0.03120906523910973</v>
      </c>
    </row>
    <row r="109" spans="1:9" ht="12.75">
      <c r="A109" s="166" t="s">
        <v>166</v>
      </c>
      <c r="B109" s="166">
        <f>B69*10000/B62</f>
        <v>0.011390581038557814</v>
      </c>
      <c r="C109" s="166">
        <f>C69*10000/C62</f>
        <v>-0.007707740675313924</v>
      </c>
      <c r="D109" s="166">
        <f>D69*10000/D62</f>
        <v>-0.07174665771507895</v>
      </c>
      <c r="E109" s="166">
        <f>E69*10000/E62</f>
        <v>-0.02719229159910153</v>
      </c>
      <c r="F109" s="166">
        <f>F69*10000/F62</f>
        <v>-0.01989415094714214</v>
      </c>
      <c r="G109" s="166">
        <f>AVERAGE(C109:E109)</f>
        <v>-0.0355488966631648</v>
      </c>
      <c r="H109" s="166">
        <f>STDEV(C109:E109)</f>
        <v>0.03282712841620514</v>
      </c>
      <c r="I109" s="166">
        <f>(B109*B4+C109*C4+D109*D4+E109*E4+F109*F4)/SUM(B4:F4)</f>
        <v>-0.026685018164504432</v>
      </c>
    </row>
    <row r="110" spans="1:11" ht="12.75">
      <c r="A110" s="166" t="s">
        <v>167</v>
      </c>
      <c r="B110" s="166">
        <f>B70*10000/B62</f>
        <v>-0.2486751996966298</v>
      </c>
      <c r="C110" s="166">
        <f>C70*10000/C62</f>
        <v>0.04969971172359199</v>
      </c>
      <c r="D110" s="166">
        <f>D70*10000/D62</f>
        <v>0.07857065516341251</v>
      </c>
      <c r="E110" s="166">
        <f>E70*10000/E62</f>
        <v>0.06202891015523348</v>
      </c>
      <c r="F110" s="166">
        <f>F70*10000/F62</f>
        <v>-0.2800231704278214</v>
      </c>
      <c r="G110" s="166">
        <f>AVERAGE(C110:E110)</f>
        <v>0.06343309234741266</v>
      </c>
      <c r="H110" s="166">
        <f>STDEV(C110:E110)</f>
        <v>0.014486602068737626</v>
      </c>
      <c r="I110" s="166">
        <f>(B110*B4+C110*C4+D110*D4+E110*E4+F110*F4)/SUM(B4:F4)</f>
        <v>-0.02761248182393616</v>
      </c>
      <c r="K110" s="166">
        <f>EXP(AVERAGE(K103:K107))</f>
        <v>0.015044371024142387</v>
      </c>
    </row>
    <row r="111" spans="1:9" ht="12.75">
      <c r="A111" s="166" t="s">
        <v>168</v>
      </c>
      <c r="B111" s="166">
        <f>B71*10000/B62</f>
        <v>0.0365428888808473</v>
      </c>
      <c r="C111" s="166">
        <f>C71*10000/C62</f>
        <v>0.04763017634560069</v>
      </c>
      <c r="D111" s="166">
        <f>D71*10000/D62</f>
        <v>-0.03297480676998963</v>
      </c>
      <c r="E111" s="166">
        <f>E71*10000/E62</f>
        <v>0.020102361505824853</v>
      </c>
      <c r="F111" s="166">
        <f>F71*10000/F62</f>
        <v>-0.12224200231403025</v>
      </c>
      <c r="G111" s="166">
        <f>AVERAGE(C111:E111)</f>
        <v>0.011585910360478638</v>
      </c>
      <c r="H111" s="166">
        <f>STDEV(C111:E111)</f>
        <v>0.04097179860403314</v>
      </c>
      <c r="I111" s="166">
        <f>(B111*B4+C111*C4+D111*D4+E111*E4+F111*F4)/SUM(B4:F4)</f>
        <v>-0.0027711200704885705</v>
      </c>
    </row>
    <row r="112" spans="1:9" ht="12.75">
      <c r="A112" s="166" t="s">
        <v>169</v>
      </c>
      <c r="B112" s="166">
        <f>B72*10000/B62</f>
        <v>-0.09137209478409931</v>
      </c>
      <c r="C112" s="166">
        <f>C72*10000/C62</f>
        <v>-0.06485332793454678</v>
      </c>
      <c r="D112" s="166">
        <f>D72*10000/D62</f>
        <v>-0.09347036048849297</v>
      </c>
      <c r="E112" s="166">
        <f>E72*10000/E62</f>
        <v>-0.08142194809326944</v>
      </c>
      <c r="F112" s="166">
        <f>F72*10000/F62</f>
        <v>-0.04017152674967054</v>
      </c>
      <c r="G112" s="166">
        <f>AVERAGE(C112:E112)</f>
        <v>-0.07991521217210305</v>
      </c>
      <c r="H112" s="166">
        <f>STDEV(C112:E112)</f>
        <v>0.01436789225671269</v>
      </c>
      <c r="I112" s="166">
        <f>(B112*B4+C112*C4+D112*D4+E112*E4+F112*F4)/SUM(B4:F4)</f>
        <v>-0.07623430746685142</v>
      </c>
    </row>
    <row r="113" spans="1:9" ht="12.75">
      <c r="A113" s="166" t="s">
        <v>170</v>
      </c>
      <c r="B113" s="166">
        <f>B73*10000/B62</f>
        <v>0.007304691432390161</v>
      </c>
      <c r="C113" s="166">
        <f>C73*10000/C62</f>
        <v>-0.0005592902218773318</v>
      </c>
      <c r="D113" s="166">
        <f>D73*10000/D62</f>
        <v>-0.0015260732390191478</v>
      </c>
      <c r="E113" s="166">
        <f>E73*10000/E62</f>
        <v>0.006130280578373635</v>
      </c>
      <c r="F113" s="166">
        <f>F73*10000/F62</f>
        <v>-0.0025599351614529085</v>
      </c>
      <c r="G113" s="166">
        <f>AVERAGE(C113:E113)</f>
        <v>0.0013483057058257183</v>
      </c>
      <c r="H113" s="166">
        <f>STDEV(C113:E113)</f>
        <v>0.004169428031735073</v>
      </c>
      <c r="I113" s="166">
        <f>(B113*B4+C113*C4+D113*D4+E113*E4+F113*F4)/SUM(B4:F4)</f>
        <v>0.0016825255211780495</v>
      </c>
    </row>
    <row r="114" spans="1:11" ht="12.75">
      <c r="A114" s="166" t="s">
        <v>171</v>
      </c>
      <c r="B114" s="166">
        <f>B74*10000/B62</f>
        <v>-0.18577902800589913</v>
      </c>
      <c r="C114" s="166">
        <f>C74*10000/C62</f>
        <v>-0.19036534262887117</v>
      </c>
      <c r="D114" s="166">
        <f>D74*10000/D62</f>
        <v>-0.18494141992666904</v>
      </c>
      <c r="E114" s="166">
        <f>E74*10000/E62</f>
        <v>-0.18808195377199732</v>
      </c>
      <c r="F114" s="166">
        <f>F74*10000/F62</f>
        <v>-0.1510911459670096</v>
      </c>
      <c r="G114" s="166">
        <f>AVERAGE(C114:E114)</f>
        <v>-0.18779623877584584</v>
      </c>
      <c r="H114" s="166">
        <f>STDEV(C114:E114)</f>
        <v>0.002723225874609132</v>
      </c>
      <c r="I114" s="166">
        <f>(B114*B4+C114*C4+D114*D4+E114*E4+F114*F4)/SUM(B4:F4)</f>
        <v>-0.1825814982000039</v>
      </c>
      <c r="J114" s="166" t="s">
        <v>189</v>
      </c>
      <c r="K114" s="166">
        <v>285</v>
      </c>
    </row>
    <row r="115" spans="1:11" ht="12.75">
      <c r="A115" s="166" t="s">
        <v>172</v>
      </c>
      <c r="B115" s="166">
        <f>B75*10000/B62</f>
        <v>0.0032351497863977088</v>
      </c>
      <c r="C115" s="166">
        <f>C75*10000/C62</f>
        <v>-0.001361051046290144</v>
      </c>
      <c r="D115" s="166">
        <f>D75*10000/D62</f>
        <v>0.005568977749258407</v>
      </c>
      <c r="E115" s="166">
        <f>E75*10000/E62</f>
        <v>-0.00034362351394472395</v>
      </c>
      <c r="F115" s="166">
        <f>F75*10000/F62</f>
        <v>-0.0004271911056489862</v>
      </c>
      <c r="G115" s="166">
        <f>AVERAGE(C115:E115)</f>
        <v>0.0012881010630078464</v>
      </c>
      <c r="H115" s="166">
        <f>STDEV(C115:E115)</f>
        <v>0.0037420874653134855</v>
      </c>
      <c r="I115" s="166">
        <f>(B115*B4+C115*C4+D115*D4+E115*E4+F115*F4)/SUM(B4:F4)</f>
        <v>0.001338421971019855</v>
      </c>
      <c r="J115" s="166" t="s">
        <v>190</v>
      </c>
      <c r="K115" s="166">
        <v>0.5536</v>
      </c>
    </row>
    <row r="118" ht="12.75">
      <c r="A118" s="166" t="s">
        <v>155</v>
      </c>
    </row>
    <row r="120" spans="2:9" ht="12.75">
      <c r="B120" s="166" t="s">
        <v>83</v>
      </c>
      <c r="C120" s="166" t="s">
        <v>84</v>
      </c>
      <c r="D120" s="166" t="s">
        <v>85</v>
      </c>
      <c r="E120" s="166" t="s">
        <v>86</v>
      </c>
      <c r="F120" s="166" t="s">
        <v>87</v>
      </c>
      <c r="G120" s="166" t="s">
        <v>157</v>
      </c>
      <c r="H120" s="166" t="s">
        <v>158</v>
      </c>
      <c r="I120" s="166" t="s">
        <v>191</v>
      </c>
    </row>
    <row r="121" spans="1:9" ht="12.75">
      <c r="A121" s="166" t="s">
        <v>173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174</v>
      </c>
      <c r="B122" s="166">
        <f>B82*10000/B62</f>
        <v>66.9364192354914</v>
      </c>
      <c r="C122" s="166">
        <f>C82*10000/C62</f>
        <v>9.218161053571224</v>
      </c>
      <c r="D122" s="166">
        <f>D82*10000/D62</f>
        <v>-24.285675794986055</v>
      </c>
      <c r="E122" s="166">
        <f>E82*10000/E62</f>
        <v>-13.834720201728569</v>
      </c>
      <c r="F122" s="166">
        <f>F82*10000/F62</f>
        <v>-21.25742231465551</v>
      </c>
      <c r="G122" s="166">
        <f>AVERAGE(C122:E122)</f>
        <v>-9.634078314381133</v>
      </c>
      <c r="H122" s="166">
        <f>STDEV(C122:E122)</f>
        <v>17.142369004690963</v>
      </c>
      <c r="I122" s="166">
        <f>(B122*B4+C122*C4+D122*D4+E122*E4+F122*F4)/SUM(B4:F4)</f>
        <v>-0.16110976987466621</v>
      </c>
    </row>
    <row r="123" spans="1:9" ht="12.75">
      <c r="A123" s="166" t="s">
        <v>175</v>
      </c>
      <c r="B123" s="166">
        <f>B83*10000/B62</f>
        <v>3.67571420274936</v>
      </c>
      <c r="C123" s="166">
        <f>C83*10000/C62</f>
        <v>0.6716618005262519</v>
      </c>
      <c r="D123" s="166">
        <f>D83*10000/D62</f>
        <v>2.6492056003576887</v>
      </c>
      <c r="E123" s="166">
        <f>E83*10000/E62</f>
        <v>1.537773842256501</v>
      </c>
      <c r="F123" s="166">
        <f>F83*10000/F62</f>
        <v>8.88452417120743</v>
      </c>
      <c r="G123" s="166">
        <f>AVERAGE(C123:E123)</f>
        <v>1.6195470810468138</v>
      </c>
      <c r="H123" s="166">
        <f>STDEV(C123:E123)</f>
        <v>0.9913047044171803</v>
      </c>
      <c r="I123" s="166">
        <f>(B123*B4+C123*C4+D123*D4+E123*E4+F123*F4)/SUM(B4:F4)</f>
        <v>2.8904228649065464</v>
      </c>
    </row>
    <row r="124" spans="1:9" ht="12.75">
      <c r="A124" s="166" t="s">
        <v>176</v>
      </c>
      <c r="B124" s="166">
        <f>B84*10000/B62</f>
        <v>2.1221710000835263</v>
      </c>
      <c r="C124" s="166">
        <f>C84*10000/C62</f>
        <v>-0.2537619586559495</v>
      </c>
      <c r="D124" s="166">
        <f>D84*10000/D62</f>
        <v>0.09637068057383229</v>
      </c>
      <c r="E124" s="166">
        <f>E84*10000/E62</f>
        <v>0.06542066488750813</v>
      </c>
      <c r="F124" s="166">
        <f>F84*10000/F62</f>
        <v>3.6308926160268924</v>
      </c>
      <c r="G124" s="166">
        <f>AVERAGE(C124:E124)</f>
        <v>-0.0306568710648697</v>
      </c>
      <c r="H124" s="166">
        <f>STDEV(C124:E124)</f>
        <v>0.193833397404868</v>
      </c>
      <c r="I124" s="166">
        <f>(B124*B4+C124*C4+D124*D4+E124*E4+F124*F4)/SUM(B4:F4)</f>
        <v>0.7707455625131203</v>
      </c>
    </row>
    <row r="125" spans="1:9" ht="12.75">
      <c r="A125" s="166" t="s">
        <v>177</v>
      </c>
      <c r="B125" s="166">
        <f>B85*10000/B62</f>
        <v>0.6922442499120375</v>
      </c>
      <c r="C125" s="166">
        <f>C85*10000/C62</f>
        <v>0.11138167214094462</v>
      </c>
      <c r="D125" s="166">
        <f>D85*10000/D62</f>
        <v>0.7834899038276563</v>
      </c>
      <c r="E125" s="166">
        <f>E85*10000/E62</f>
        <v>0.3845926491762786</v>
      </c>
      <c r="F125" s="166">
        <f>F85*10000/F62</f>
        <v>-0.9934158598991222</v>
      </c>
      <c r="G125" s="166">
        <f>AVERAGE(C125:E125)</f>
        <v>0.42648807504829317</v>
      </c>
      <c r="H125" s="166">
        <f>STDEV(C125:E125)</f>
        <v>0.33800708395980067</v>
      </c>
      <c r="I125" s="166">
        <f>(B125*B4+C125*C4+D125*D4+E125*E4+F125*F4)/SUM(B4:F4)</f>
        <v>0.2742915795689416</v>
      </c>
    </row>
    <row r="126" spans="1:9" ht="12.75">
      <c r="A126" s="166" t="s">
        <v>178</v>
      </c>
      <c r="B126" s="166">
        <f>B86*10000/B62</f>
        <v>1.2674408818005227</v>
      </c>
      <c r="C126" s="166">
        <f>C86*10000/C62</f>
        <v>0.7178779372539191</v>
      </c>
      <c r="D126" s="166">
        <f>D86*10000/D62</f>
        <v>0.08232507306152816</v>
      </c>
      <c r="E126" s="166">
        <f>E86*10000/E62</f>
        <v>0.004049994787077878</v>
      </c>
      <c r="F126" s="166">
        <f>F86*10000/F62</f>
        <v>1.2420427832577459</v>
      </c>
      <c r="G126" s="166">
        <f>AVERAGE(C126:E126)</f>
        <v>0.26808433503417506</v>
      </c>
      <c r="H126" s="166">
        <f>STDEV(C126:E126)</f>
        <v>0.3914938829893487</v>
      </c>
      <c r="I126" s="166">
        <f>(B126*B4+C126*C4+D126*D4+E126*E4+F126*F4)/SUM(B4:F4)</f>
        <v>0.5427180610843657</v>
      </c>
    </row>
    <row r="127" spans="1:9" ht="12.75">
      <c r="A127" s="166" t="s">
        <v>179</v>
      </c>
      <c r="B127" s="166">
        <f>B87*10000/B62</f>
        <v>0.15562111251072552</v>
      </c>
      <c r="C127" s="166">
        <f>C87*10000/C62</f>
        <v>0.17858426762565022</v>
      </c>
      <c r="D127" s="166">
        <f>D87*10000/D62</f>
        <v>0.1452101592528734</v>
      </c>
      <c r="E127" s="166">
        <f>E87*10000/E62</f>
        <v>0.06916179885910838</v>
      </c>
      <c r="F127" s="166">
        <f>F87*10000/F62</f>
        <v>0.16648606916893852</v>
      </c>
      <c r="G127" s="166">
        <f>AVERAGE(C127:E127)</f>
        <v>0.13098540857921068</v>
      </c>
      <c r="H127" s="166">
        <f>STDEV(C127:E127)</f>
        <v>0.056080984446932686</v>
      </c>
      <c r="I127" s="166">
        <f>(B127*B4+C127*C4+D127*D4+E127*E4+F127*F4)/SUM(B4:F4)</f>
        <v>0.13929358064706557</v>
      </c>
    </row>
    <row r="128" spans="1:9" ht="12.75">
      <c r="A128" s="166" t="s">
        <v>180</v>
      </c>
      <c r="B128" s="166">
        <f>B88*10000/B62</f>
        <v>0.2617403611670725</v>
      </c>
      <c r="C128" s="166">
        <f>C88*10000/C62</f>
        <v>0.009258331568737756</v>
      </c>
      <c r="D128" s="166">
        <f>D88*10000/D62</f>
        <v>-0.18404241513429592</v>
      </c>
      <c r="E128" s="166">
        <f>E88*10000/E62</f>
        <v>-0.013665924130851702</v>
      </c>
      <c r="F128" s="166">
        <f>F88*10000/F62</f>
        <v>0.2886444132496196</v>
      </c>
      <c r="G128" s="166">
        <f>AVERAGE(C128:E128)</f>
        <v>-0.06281666923213662</v>
      </c>
      <c r="H128" s="166">
        <f>STDEV(C128:E128)</f>
        <v>0.1056084346868005</v>
      </c>
      <c r="I128" s="166">
        <f>(B128*B4+C128*C4+D128*D4+E128*E4+F128*F4)/SUM(B4:F4)</f>
        <v>0.03109949572588247</v>
      </c>
    </row>
    <row r="129" spans="1:9" ht="12.75">
      <c r="A129" s="166" t="s">
        <v>181</v>
      </c>
      <c r="B129" s="166">
        <f>B89*10000/B62</f>
        <v>-0.03878183716079836</v>
      </c>
      <c r="C129" s="166">
        <f>C89*10000/C62</f>
        <v>0.01265026927847779</v>
      </c>
      <c r="D129" s="166">
        <f>D89*10000/D62</f>
        <v>0.1045094562872009</v>
      </c>
      <c r="E129" s="166">
        <f>E89*10000/E62</f>
        <v>-0.08398049914941351</v>
      </c>
      <c r="F129" s="166">
        <f>F89*10000/F62</f>
        <v>-0.008384830510572943</v>
      </c>
      <c r="G129" s="166">
        <f>AVERAGE(C129:E129)</f>
        <v>0.01105974213875506</v>
      </c>
      <c r="H129" s="166">
        <f>STDEV(C129:E129)</f>
        <v>0.09425504314126044</v>
      </c>
      <c r="I129" s="166">
        <f>(B129*B4+C129*C4+D129*D4+E129*E4+F129*F4)/SUM(B4:F4)</f>
        <v>0.001263747058117183</v>
      </c>
    </row>
    <row r="130" spans="1:9" ht="12.75">
      <c r="A130" s="166" t="s">
        <v>182</v>
      </c>
      <c r="B130" s="166">
        <f>B90*10000/B62</f>
        <v>0.04898170053279417</v>
      </c>
      <c r="C130" s="166">
        <f>C90*10000/C62</f>
        <v>0.04390411313880761</v>
      </c>
      <c r="D130" s="166">
        <f>D90*10000/D62</f>
        <v>0.01559104691933948</v>
      </c>
      <c r="E130" s="166">
        <f>E90*10000/E62</f>
        <v>-0.054100908822372375</v>
      </c>
      <c r="F130" s="166">
        <f>F90*10000/F62</f>
        <v>0.20793295548349924</v>
      </c>
      <c r="G130" s="166">
        <f>AVERAGE(C130:E130)</f>
        <v>0.0017980837452582384</v>
      </c>
      <c r="H130" s="166">
        <f>STDEV(C130:E130)</f>
        <v>0.050437391459551256</v>
      </c>
      <c r="I130" s="166">
        <f>(B130*B4+C130*C4+D130*D4+E130*E4+F130*F4)/SUM(B4:F4)</f>
        <v>0.03624657350004569</v>
      </c>
    </row>
    <row r="131" spans="1:9" ht="12.75">
      <c r="A131" s="166" t="s">
        <v>183</v>
      </c>
      <c r="B131" s="166">
        <f>B91*10000/B62</f>
        <v>0.12294199736217817</v>
      </c>
      <c r="C131" s="166">
        <f>C91*10000/C62</f>
        <v>0.10975137945138078</v>
      </c>
      <c r="D131" s="166">
        <f>D91*10000/D62</f>
        <v>0.18173113600251165</v>
      </c>
      <c r="E131" s="166">
        <f>E91*10000/E62</f>
        <v>0.11470431261417585</v>
      </c>
      <c r="F131" s="166">
        <f>F91*10000/F62</f>
        <v>0.024071641830260754</v>
      </c>
      <c r="G131" s="166">
        <f>AVERAGE(C131:E131)</f>
        <v>0.13539560935602277</v>
      </c>
      <c r="H131" s="166">
        <f>STDEV(C131:E131)</f>
        <v>0.04020408758987565</v>
      </c>
      <c r="I131" s="166">
        <f>(B131*B4+C131*C4+D131*D4+E131*E4+F131*F4)/SUM(B4:F4)</f>
        <v>0.1186654374891611</v>
      </c>
    </row>
    <row r="132" spans="1:9" ht="12.75">
      <c r="A132" s="166" t="s">
        <v>184</v>
      </c>
      <c r="B132" s="166">
        <f>B92*10000/B62</f>
        <v>0.03089757722372265</v>
      </c>
      <c r="C132" s="166">
        <f>C92*10000/C62</f>
        <v>0.015238106181413271</v>
      </c>
      <c r="D132" s="166">
        <f>D92*10000/D62</f>
        <v>-0.05526261258775781</v>
      </c>
      <c r="E132" s="166">
        <f>E92*10000/E62</f>
        <v>0.00563383032377446</v>
      </c>
      <c r="F132" s="166">
        <f>F92*10000/F62</f>
        <v>-0.02786460045556714</v>
      </c>
      <c r="G132" s="166">
        <f>AVERAGE(C132:E132)</f>
        <v>-0.011463558694190029</v>
      </c>
      <c r="H132" s="166">
        <f>STDEV(C132:E132)</f>
        <v>0.03823386418041142</v>
      </c>
      <c r="I132" s="166">
        <f>(B132*B4+C132*C4+D132*D4+E132*E4+F132*F4)/SUM(B4:F4)</f>
        <v>-0.00755917592655085</v>
      </c>
    </row>
    <row r="133" spans="1:9" ht="12.75">
      <c r="A133" s="166" t="s">
        <v>185</v>
      </c>
      <c r="B133" s="166">
        <f>B93*10000/B62</f>
        <v>-0.08844773803629524</v>
      </c>
      <c r="C133" s="166">
        <f>C93*10000/C62</f>
        <v>-0.0864545252191307</v>
      </c>
      <c r="D133" s="166">
        <f>D93*10000/D62</f>
        <v>-0.08007118637150137</v>
      </c>
      <c r="E133" s="166">
        <f>E93*10000/E62</f>
        <v>-0.0897015715884647</v>
      </c>
      <c r="F133" s="166">
        <f>F93*10000/F62</f>
        <v>-0.07805411804329379</v>
      </c>
      <c r="G133" s="166">
        <f>AVERAGE(C133:E133)</f>
        <v>-0.08540909439303225</v>
      </c>
      <c r="H133" s="166">
        <f>STDEV(C133:E133)</f>
        <v>0.004899568763258001</v>
      </c>
      <c r="I133" s="166">
        <f>(B133*B4+C133*C4+D133*D4+E133*E4+F133*F4)/SUM(B4:F4)</f>
        <v>-0.08486049304474227</v>
      </c>
    </row>
    <row r="134" spans="1:9" ht="12.75">
      <c r="A134" s="166" t="s">
        <v>186</v>
      </c>
      <c r="B134" s="166">
        <f>B94*10000/B62</f>
        <v>0.0011817858568732558</v>
      </c>
      <c r="C134" s="166">
        <f>C94*10000/C62</f>
        <v>0.005578876132159389</v>
      </c>
      <c r="D134" s="166">
        <f>D94*10000/D62</f>
        <v>0.01729481994936403</v>
      </c>
      <c r="E134" s="166">
        <f>E94*10000/E62</f>
        <v>0.001838738850674047</v>
      </c>
      <c r="F134" s="166">
        <f>F94*10000/F62</f>
        <v>-0.02677984706133093</v>
      </c>
      <c r="G134" s="166">
        <f>AVERAGE(C134:E134)</f>
        <v>0.00823747831073249</v>
      </c>
      <c r="H134" s="166">
        <f>STDEV(C134:E134)</f>
        <v>0.008063729589356014</v>
      </c>
      <c r="I134" s="166">
        <f>(B134*B4+C134*C4+D134*D4+E134*E4+F134*F4)/SUM(B4:F4)</f>
        <v>0.002522766900822163</v>
      </c>
    </row>
    <row r="135" spans="1:9" ht="12.75">
      <c r="A135" s="166" t="s">
        <v>187</v>
      </c>
      <c r="B135" s="166">
        <f>B95*10000/B62</f>
        <v>-0.0014007549152751948</v>
      </c>
      <c r="C135" s="166">
        <f>C95*10000/C62</f>
        <v>-0.0037082299941306497</v>
      </c>
      <c r="D135" s="166">
        <f>D95*10000/D62</f>
        <v>-8.185542004777147E-06</v>
      </c>
      <c r="E135" s="166">
        <f>E95*10000/E62</f>
        <v>-0.0034000319790504934</v>
      </c>
      <c r="F135" s="166">
        <f>F95*10000/F62</f>
        <v>0.0030561857195323485</v>
      </c>
      <c r="G135" s="166">
        <f>AVERAGE(C135:E135)</f>
        <v>-0.00237214917172864</v>
      </c>
      <c r="H135" s="166">
        <f>STDEV(C135:E135)</f>
        <v>0.0020530439683839586</v>
      </c>
      <c r="I135" s="166">
        <f>(B135*B4+C135*C4+D135*D4+E135*E4+F135*F4)/SUM(B4:F4)</f>
        <v>-0.001504023663223484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2003-08-18T15:01:46Z</cp:lastPrinted>
  <dcterms:created xsi:type="dcterms:W3CDTF">1999-06-17T15:15:05Z</dcterms:created>
  <dcterms:modified xsi:type="dcterms:W3CDTF">2003-09-26T12:56:11Z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1932389459</vt:i4>
  </property>
  <property fmtid="{D5CDD505-2E9C-101B-9397-08002B2CF9AE}" pid="3" name="_EmailSubject">
    <vt:lpwstr>WFM results of aperture 72</vt:lpwstr>
  </property>
  <property fmtid="{D5CDD505-2E9C-101B-9397-08002B2CF9AE}" pid="4" name="_AuthorEmail">
    <vt:lpwstr>DURANTE@DAPNIA.CEA.FR</vt:lpwstr>
  </property>
  <property fmtid="{D5CDD505-2E9C-101B-9397-08002B2CF9AE}" pid="5" name="_AuthorEmailDisplayName">
    <vt:lpwstr>DURANTE Maria    DAPNIA</vt:lpwstr>
  </property>
  <property fmtid="{D5CDD505-2E9C-101B-9397-08002B2CF9AE}" pid="6" name="_ReviewingToolsShownOnce">
    <vt:lpwstr/>
  </property>
</Properties>
</file>