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074_pos5ap2" sheetId="2" r:id="rId2"/>
    <sheet name="HCMQAP074_pos2ap2" sheetId="3" r:id="rId3"/>
    <sheet name="HCMQAP074_pos3ap2" sheetId="4" r:id="rId4"/>
    <sheet name="HCMQAP074_pos4ap2" sheetId="5" r:id="rId5"/>
    <sheet name="HCMQAP074_pos1ap2" sheetId="6" r:id="rId6"/>
    <sheet name="Lmag_hcmqap" sheetId="7" r:id="rId7"/>
    <sheet name="Result_HCMQAP" sheetId="8" r:id="rId8"/>
  </sheets>
  <definedNames>
    <definedName name="_xlnm.Print_Area" localSheetId="5">'HCMQAP074_pos1ap2'!$A$1:$N$28</definedName>
    <definedName name="_xlnm.Print_Area" localSheetId="2">'HCMQAP074_pos2ap2'!$A$1:$N$28</definedName>
    <definedName name="_xlnm.Print_Area" localSheetId="3">'HCMQAP074_pos3ap2'!$A$1:$N$28</definedName>
    <definedName name="_xlnm.Print_Area" localSheetId="4">'HCMQAP074_pos4ap2'!$A$1:$N$28</definedName>
    <definedName name="_xlnm.Print_Area" localSheetId="1">'HCMQAP074_pos5ap2'!$A$1:$N$28</definedName>
    <definedName name="_xlnm.Print_Area" localSheetId="6">'Lmag_hcmqap'!$A$1:$G$54</definedName>
    <definedName name="_xlnm.Print_Area" localSheetId="0">'Sommaire'!$A$1:$N$15</definedName>
  </definedNames>
  <calcPr fullCalcOnLoad="1"/>
</workbook>
</file>

<file path=xl/sharedStrings.xml><?xml version="1.0" encoding="utf-8"?>
<sst xmlns="http://schemas.openxmlformats.org/spreadsheetml/2006/main" count="510" uniqueCount="192">
  <si>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</si>
  <si>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</si>
  <si>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</si>
  <si>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</si>
  <si>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</si>
  <si>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</si>
  <si>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</si>
  <si>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</si>
  <si>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</si>
  <si>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</si>
  <si>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</si>
  <si>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</si>
  <si>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</si>
  <si>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</si>
  <si>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</si>
  <si>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hcmqap074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</si>
  <si>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</si>
  <si>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</si>
  <si>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</si>
  <si>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</si>
  <si>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</si>
  <si>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</si>
  <si>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</si>
  <si>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</si>
  <si>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</si>
  <si>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</si>
  <si>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</si>
  <si>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</si>
  <si>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taupe_quadrupole#4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</si>
  <si>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</si>
  <si>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</si>
  <si>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</si>
  <si>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</si>
  <si>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</si>
  <si>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</si>
  <si>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</si>
  <si>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</si>
  <si>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</si>
  <si>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</si>
  <si>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</si>
  <si>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</si>
  <si>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</si>
  <si>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</si>
  <si>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</si>
  <si>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</si>
  <si>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</si>
  <si>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</si>
  <si>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</si>
  <si>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t>Sens du courant</t>
  </si>
  <si>
    <t>+I / -I</t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</si>
  <si>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</si>
  <si>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</si>
  <si>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</si>
  <si>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</si>
  <si>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</si>
  <si>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-2.085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</si>
  <si>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</si>
  <si>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</si>
  <si>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</si>
  <si>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</si>
  <si>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</si>
  <si>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</si>
  <si>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</si>
  <si>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</si>
  <si>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</si>
  <si>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</si>
  <si>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</si>
  <si>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</si>
  <si>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HCMQAP074_pos5ap2</t>
  </si>
  <si>
    <t>14/08/2003</t>
  </si>
  <si>
    <t>±12.5</t>
  </si>
  <si>
    <t>THCMQAP074_pos5ap2.xls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</si>
  <si>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-3.762 mT)</t>
    </r>
  </si>
  <si>
    <t>HCMQAP074_pos2ap2</t>
  </si>
  <si>
    <t>THCMQAP074_pos2ap2.xls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</si>
  <si>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 mT)</t>
    </r>
  </si>
  <si>
    <t>HCMQAP074_pos3ap2</t>
  </si>
  <si>
    <t>THCMQAP074_pos3ap2.xls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</si>
  <si>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-3.763 mT)</t>
    </r>
  </si>
  <si>
    <t>HCMQAP074_pos4ap2</t>
  </si>
  <si>
    <t>THCMQAP074_pos4ap2.xls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</si>
  <si>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-2.264 mT)</t>
    </r>
  </si>
  <si>
    <t>HCMQAP074_pos1ap2</t>
  </si>
  <si>
    <t>THCMQAP074_pos1ap2.xls</t>
  </si>
  <si>
    <t>Sommaire : Valeurs intégrales calculées avec les fichiers: HCMQAP074_pos5ap2+HCMQAP074_pos2ap2+HCMQAP074_pos3ap2+HCMQAP074_pos4ap2+HCMQAP074_pos1ap2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</si>
  <si>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</si>
  <si>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</si>
  <si>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</si>
  <si>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</si>
  <si>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</si>
  <si>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</si>
  <si>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</si>
  <si>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</si>
  <si>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</si>
  <si>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</si>
  <si>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</si>
  <si>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</si>
  <si>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</si>
  <si>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</si>
  <si>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</si>
  <si>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</si>
  <si>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</si>
  <si>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</si>
  <si>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</si>
  <si>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</si>
  <si>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</si>
  <si>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</si>
  <si>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</si>
  <si>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</si>
  <si>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</si>
  <si>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</si>
  <si>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</si>
  <si>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</si>
  <si>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</si>
  <si>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</si>
  <si>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</si>
  <si>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</si>
  <si>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</si>
  <si>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</si>
  <si>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</si>
  <si>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</si>
  <si>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</si>
  <si>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</si>
  <si>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</si>
  <si>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</si>
  <si>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</si>
  <si>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</si>
  <si>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</si>
  <si>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=-3.762</t>
    </r>
  </si>
  <si>
    <t>Gradient (T/m)</t>
  </si>
  <si>
    <t xml:space="preserve"> Thu 14/08/2003       12:47:21</t>
  </si>
  <si>
    <t>LISSNER</t>
  </si>
  <si>
    <t>HCMQAP074</t>
  </si>
  <si>
    <t>Aperture2</t>
  </si>
  <si>
    <t>Taupe_quadrupole#4</t>
  </si>
  <si>
    <t>Position</t>
  </si>
  <si>
    <t>Integrales</t>
  </si>
  <si>
    <t>Cn (mT)</t>
  </si>
  <si>
    <t>Angle(Horiz,Cn)</t>
  </si>
  <si>
    <t>b1</t>
  </si>
  <si>
    <t>b2</t>
  </si>
  <si>
    <t>b5*</t>
  </si>
  <si>
    <t>b13*</t>
  </si>
  <si>
    <t>a1</t>
  </si>
  <si>
    <t>a2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</si>
  <si>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</si>
  <si>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</si>
  <si>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</si>
  <si>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</si>
  <si>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</si>
  <si>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</si>
  <si>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</si>
  <si>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</si>
  <si>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</si>
  <si>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</si>
  <si>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</si>
  <si>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</si>
  <si>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</si>
  <si>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</si>
  <si>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</si>
  <si>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</si>
  <si>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</si>
  <si>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</si>
  <si>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</si>
  <si>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</si>
  <si>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</si>
  <si>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</si>
  <si>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</si>
  <si>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</si>
  <si>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</si>
  <si>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</si>
  <si>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</si>
  <si>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</si>
  <si>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</si>
  <si>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</si>
  <si>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</si>
  <si>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</si>
  <si>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</si>
  <si>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</si>
  <si>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</si>
  <si>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</si>
  <si>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</si>
  <si>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</si>
  <si>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</si>
  <si>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</si>
  <si>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</si>
  <si>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</si>
  <si>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</si>
  <si>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</si>
  <si>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</si>
  <si>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</si>
  <si>
    <t>Integrals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</si>
</sst>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5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6" fillId="0" borderId="13" xfId="0" applyNumberFormat="1" applyFont="1" applyFill="1" applyBorder="1" applyAlignment="1">
      <alignment horizontal="left"/>
    </xf>
    <xf numFmtId="173" fontId="6" fillId="0" borderId="13" xfId="0" applyNumberFormat="1" applyFont="1" applyFill="1" applyBorder="1" applyAlignment="1">
      <alignment horizontal="center"/>
    </xf>
    <xf numFmtId="173" fontId="6" fillId="0" borderId="14" xfId="0" applyNumberFormat="1" applyFont="1" applyFill="1" applyBorder="1" applyAlignment="1">
      <alignment horizontal="center"/>
    </xf>
    <xf numFmtId="173" fontId="6" fillId="0" borderId="19" xfId="0" applyNumberFormat="1" applyFont="1" applyFill="1" applyBorder="1" applyAlignment="1">
      <alignment horizontal="center"/>
    </xf>
    <xf numFmtId="173" fontId="6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6" fillId="0" borderId="10" xfId="0" applyNumberFormat="1" applyFont="1" applyFill="1" applyBorder="1" applyAlignment="1">
      <alignment horizontal="center"/>
    </xf>
    <xf numFmtId="173" fontId="6" fillId="0" borderId="15" xfId="0" applyNumberFormat="1" applyFont="1" applyFill="1" applyBorder="1" applyAlignment="1">
      <alignment horizontal="center"/>
    </xf>
    <xf numFmtId="173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3" fontId="3" fillId="3" borderId="15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6" fillId="0" borderId="11" xfId="0" applyNumberFormat="1" applyFont="1" applyFill="1" applyBorder="1" applyAlignment="1">
      <alignment horizontal="left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8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6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6" fillId="0" borderId="55" xfId="0" applyNumberFormat="1" applyFont="1" applyFill="1" applyBorder="1" applyAlignment="1">
      <alignment horizontal="center"/>
    </xf>
    <xf numFmtId="179" fontId="6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6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6" fillId="3" borderId="20" xfId="0" applyNumberFormat="1" applyFont="1" applyFill="1" applyBorder="1" applyAlignment="1">
      <alignment horizontal="center"/>
    </xf>
    <xf numFmtId="179" fontId="6" fillId="0" borderId="20" xfId="0" applyNumberFormat="1" applyFont="1" applyFill="1" applyBorder="1" applyAlignment="1">
      <alignment horizontal="center"/>
    </xf>
    <xf numFmtId="179" fontId="3" fillId="3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1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2" fillId="0" borderId="66" xfId="0" applyNumberFormat="1" applyFont="1" applyBorder="1" applyAlignment="1">
      <alignment horizontal="center"/>
    </xf>
    <xf numFmtId="179" fontId="12" fillId="0" borderId="67" xfId="0" applyNumberFormat="1" applyFont="1" applyBorder="1" applyAlignment="1">
      <alignment horizontal="center"/>
    </xf>
    <xf numFmtId="2" fontId="12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07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Lmag_hcmqap!$B$4:$F$4</c:f>
              <c:numCache>
                <c:ptCount val="5"/>
                <c:pt idx="0">
                  <c:v>-1.0994422199999998</c:v>
                </c:pt>
                <c:pt idx="1">
                  <c:v>-0.08538482100000001</c:v>
                </c:pt>
                <c:pt idx="2">
                  <c:v>0.0836338697</c:v>
                </c:pt>
                <c:pt idx="3">
                  <c:v>0.29092922000000004</c:v>
                </c:pt>
                <c:pt idx="4">
                  <c:v>1.11285504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Lmag_hcmqap!$B$17:$F$17</c:f>
              <c:numCache>
                <c:ptCount val="5"/>
                <c:pt idx="0">
                  <c:v>-0.50413641</c:v>
                </c:pt>
                <c:pt idx="1">
                  <c:v>0.85232803</c:v>
                </c:pt>
                <c:pt idx="2">
                  <c:v>2.2257446</c:v>
                </c:pt>
                <c:pt idx="3">
                  <c:v>3.3666361</c:v>
                </c:pt>
                <c:pt idx="4">
                  <c:v>13.781948999999997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Lmag_hcmqap!$B$7:$F$7</c:f>
              <c:numCache>
                <c:ptCount val="5"/>
                <c:pt idx="0">
                  <c:v>2.9417100999999994</c:v>
                </c:pt>
                <c:pt idx="1">
                  <c:v>2.4894083</c:v>
                </c:pt>
                <c:pt idx="2">
                  <c:v>2.9952981999999997</c:v>
                </c:pt>
                <c:pt idx="3">
                  <c:v>2.5689452</c:v>
                </c:pt>
                <c:pt idx="4">
                  <c:v>14.344630999999998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Lmag_hcmqap!$B$20:$F$20</c:f>
              <c:numCache>
                <c:ptCount val="5"/>
                <c:pt idx="0">
                  <c:v>0.58225311</c:v>
                </c:pt>
                <c:pt idx="1">
                  <c:v>0.28264240999999996</c:v>
                </c:pt>
                <c:pt idx="2">
                  <c:v>0.59595438</c:v>
                </c:pt>
                <c:pt idx="3">
                  <c:v>0.3904898</c:v>
                </c:pt>
                <c:pt idx="4">
                  <c:v>2.2478505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Lmag_hcmqap!$B$11:$F$11</c:f>
              <c:numCache>
                <c:ptCount val="5"/>
                <c:pt idx="0">
                  <c:v>-0.26118526000000003</c:v>
                </c:pt>
                <c:pt idx="1">
                  <c:v>-0.0459687129</c:v>
                </c:pt>
                <c:pt idx="2">
                  <c:v>-0.064675222</c:v>
                </c:pt>
                <c:pt idx="3">
                  <c:v>-0.08135132199999999</c:v>
                </c:pt>
                <c:pt idx="4">
                  <c:v>-0.29028119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Lmag_hcmqap!$B$24:$F$24</c:f>
              <c:numCache>
                <c:ptCount val="5"/>
                <c:pt idx="0">
                  <c:v>0.11728619399999998</c:v>
                </c:pt>
                <c:pt idx="1">
                  <c:v>0.047625395</c:v>
                </c:pt>
                <c:pt idx="2">
                  <c:v>-0.007604528300000001</c:v>
                </c:pt>
                <c:pt idx="3">
                  <c:v>-0.0022219436</c:v>
                </c:pt>
                <c:pt idx="4">
                  <c:v>0.29971648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Lmag_hcmqap!$B$6:$F$6</c:f>
              <c:numCache>
                <c:ptCount val="5"/>
                <c:pt idx="0">
                  <c:v>0.7211952199999999</c:v>
                </c:pt>
                <c:pt idx="1">
                  <c:v>-0.196521381</c:v>
                </c:pt>
                <c:pt idx="2">
                  <c:v>0.13259760465</c:v>
                </c:pt>
                <c:pt idx="3">
                  <c:v>-0.45110984</c:v>
                </c:pt>
                <c:pt idx="4">
                  <c:v>2.14865628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>
                <c:ptCount val="5"/>
                <c:pt idx="0">
                  <c:v>Position 1</c:v>
                </c:pt>
                <c:pt idx="1">
                  <c:v>Position 2</c:v>
                </c:pt>
                <c:pt idx="2">
                  <c:v>Position 3</c:v>
                </c:pt>
                <c:pt idx="3">
                  <c:v>Position 4</c:v>
                </c:pt>
                <c:pt idx="4">
                  <c:v>Position 5</c:v>
                </c:pt>
              </c:strCache>
            </c:strRef>
          </c:cat>
          <c:val>
            <c:numRef>
              <c:f>Lmag_hcmqap!$B$19:$F$19</c:f>
              <c:numCache>
                <c:ptCount val="5"/>
                <c:pt idx="0">
                  <c:v>-1.2947642</c:v>
                </c:pt>
                <c:pt idx="1">
                  <c:v>-0.69260861</c:v>
                </c:pt>
                <c:pt idx="2">
                  <c:v>-0.8653901300000001</c:v>
                </c:pt>
                <c:pt idx="3">
                  <c:v>-0.81384256</c:v>
                </c:pt>
                <c:pt idx="4">
                  <c:v>-7.9305579999999996</c:v>
                </c:pt>
              </c:numCache>
            </c:numRef>
          </c:val>
          <c:smooth val="0"/>
        </c:ser>
        <c:marker val="1"/>
        <c:axId val="47366910"/>
        <c:axId val="23649007"/>
      </c:lineChart>
      <c:catAx>
        <c:axId val="473669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736691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35</xdr:row>
      <xdr:rowOff>57150</xdr:rowOff>
    </xdr:from>
    <xdr:to>
      <xdr:col>7</xdr:col>
      <xdr:colOff>19050</xdr:colOff>
      <xdr:row>53</xdr:row>
      <xdr:rowOff>133350</xdr:rowOff>
    </xdr:to>
    <xdr:graphicFrame>
      <xdr:nvGraphicFramePr>
        <xdr:cNvPr id="1" name="Chart 1"/>
        <xdr:cNvGraphicFramePr/>
      </xdr:nvGraphicFramePr>
      <xdr:xfrm>
        <a:off x="171450" y="5876925"/>
        <a:ext cx="5381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6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 t="s">
        <v>69</v>
      </c>
      <c r="B2" s="24">
        <v>80</v>
      </c>
      <c r="C2" s="24" t="s">
        <v>70</v>
      </c>
      <c r="D2" s="25">
        <v>5</v>
      </c>
      <c r="E2" s="25">
        <v>5</v>
      </c>
      <c r="F2" s="26"/>
      <c r="G2" s="26" t="s">
        <v>68</v>
      </c>
      <c r="H2" s="25">
        <v>2038</v>
      </c>
      <c r="I2" s="27" t="s">
        <v>71</v>
      </c>
      <c r="J2" s="30"/>
      <c r="K2" s="28"/>
      <c r="L2" s="28"/>
      <c r="M2" s="28"/>
      <c r="N2" s="28"/>
    </row>
    <row r="3" spans="1:14" s="29" customFormat="1" ht="15" customHeight="1">
      <c r="A3" s="40" t="s">
        <v>69</v>
      </c>
      <c r="B3" s="24">
        <v>80</v>
      </c>
      <c r="C3" s="24" t="s">
        <v>70</v>
      </c>
      <c r="D3" s="25">
        <v>5</v>
      </c>
      <c r="E3" s="25">
        <v>2</v>
      </c>
      <c r="F3" s="26"/>
      <c r="G3" s="26" t="s">
        <v>73</v>
      </c>
      <c r="H3" s="25">
        <v>2038</v>
      </c>
      <c r="I3" s="27" t="s">
        <v>74</v>
      </c>
      <c r="J3" s="30"/>
      <c r="K3" s="28"/>
      <c r="L3" s="28"/>
      <c r="M3" s="28"/>
      <c r="N3" s="28"/>
    </row>
    <row r="4" spans="1:14" s="29" customFormat="1" ht="15" customHeight="1">
      <c r="A4" s="40" t="s">
        <v>69</v>
      </c>
      <c r="B4" s="24">
        <v>80</v>
      </c>
      <c r="C4" s="24" t="s">
        <v>70</v>
      </c>
      <c r="D4" s="25">
        <v>5</v>
      </c>
      <c r="E4" s="25">
        <v>3</v>
      </c>
      <c r="F4" s="26"/>
      <c r="G4" s="26" t="s">
        <v>76</v>
      </c>
      <c r="H4" s="25">
        <v>2038</v>
      </c>
      <c r="I4" s="27" t="s">
        <v>77</v>
      </c>
      <c r="J4" s="30"/>
      <c r="K4" s="31"/>
      <c r="L4" s="31"/>
      <c r="M4" s="31"/>
      <c r="N4" s="28"/>
    </row>
    <row r="5" spans="1:14" s="29" customFormat="1" ht="15" customHeight="1">
      <c r="A5" s="40" t="s">
        <v>69</v>
      </c>
      <c r="B5" s="24">
        <v>80</v>
      </c>
      <c r="C5" s="24" t="s">
        <v>70</v>
      </c>
      <c r="D5" s="25">
        <v>5</v>
      </c>
      <c r="E5" s="25">
        <v>4</v>
      </c>
      <c r="F5" s="26"/>
      <c r="G5" s="26" t="s">
        <v>79</v>
      </c>
      <c r="H5" s="25">
        <v>2038</v>
      </c>
      <c r="I5" s="27" t="s">
        <v>80</v>
      </c>
      <c r="J5" s="30"/>
      <c r="K5" s="28"/>
      <c r="L5" s="28"/>
      <c r="M5" s="28"/>
      <c r="N5" s="28"/>
    </row>
    <row r="6" spans="1:14" s="29" customFormat="1" ht="15" customHeight="1">
      <c r="A6" s="40" t="s">
        <v>69</v>
      </c>
      <c r="B6" s="24">
        <v>80</v>
      </c>
      <c r="C6" s="24" t="s">
        <v>70</v>
      </c>
      <c r="D6" s="25">
        <v>5</v>
      </c>
      <c r="E6" s="25">
        <v>1</v>
      </c>
      <c r="F6" s="26"/>
      <c r="G6" s="26" t="s">
        <v>82</v>
      </c>
      <c r="H6" s="25">
        <v>2038</v>
      </c>
      <c r="I6" s="27" t="s">
        <v>83</v>
      </c>
      <c r="J6" s="30"/>
      <c r="K6" s="28"/>
      <c r="L6" s="28"/>
      <c r="M6" s="28"/>
      <c r="N6" s="28"/>
    </row>
    <row r="7" spans="1:14" s="29" customFormat="1" ht="15" customHeight="1">
      <c r="A7" s="40" t="s">
        <v>84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8" customHeight="1">
      <c r="A10" s="41"/>
      <c r="B10" s="24"/>
      <c r="C10" s="24"/>
      <c r="D10" s="25"/>
      <c r="E10" s="33"/>
      <c r="F10" s="34"/>
      <c r="G10" s="116"/>
      <c r="H10" s="33"/>
      <c r="I10" s="35"/>
      <c r="J10" s="36"/>
      <c r="K10" s="37"/>
      <c r="L10" s="37"/>
      <c r="M10" s="28"/>
      <c r="N10" s="28"/>
    </row>
    <row r="11" spans="1:14" s="29" customFormat="1" ht="18" customHeight="1">
      <c r="A11" s="40"/>
      <c r="B11" s="24"/>
      <c r="C11" s="24"/>
      <c r="D11" s="38"/>
      <c r="E11" s="33"/>
      <c r="F11" s="34"/>
      <c r="G11" s="3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25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5" customHeight="1">
      <c r="A13" s="40"/>
      <c r="B13" s="24"/>
      <c r="C13" s="24"/>
      <c r="D13" s="25"/>
      <c r="E13" s="25"/>
      <c r="F13" s="26"/>
      <c r="G13" s="26"/>
      <c r="H13" s="25"/>
      <c r="I13" s="27"/>
      <c r="J13" s="30"/>
      <c r="K13" s="31"/>
      <c r="L13" s="28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8"/>
      <c r="J14" s="30"/>
      <c r="K14" s="31"/>
      <c r="L14" s="28"/>
      <c r="M14" s="28"/>
      <c r="N14" s="28"/>
    </row>
    <row r="15" spans="1:14" s="2" customFormat="1" ht="18" customHeight="1">
      <c r="A15" s="42"/>
      <c r="B15" s="20"/>
      <c r="C15" s="20"/>
      <c r="D15" s="15"/>
      <c r="E15" s="15"/>
      <c r="F15" s="22"/>
      <c r="G15" s="22"/>
      <c r="H15" s="15"/>
      <c r="I15" s="23"/>
      <c r="J15" s="17"/>
      <c r="K15" s="4"/>
      <c r="L15" s="4"/>
      <c r="M15" s="4"/>
      <c r="N15" s="4"/>
    </row>
    <row r="16" spans="10:14" ht="15" customHeight="1">
      <c r="J16" s="32"/>
      <c r="M16"/>
      <c r="N16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-2.74409454E-05</v>
      </c>
      <c r="L2" s="54">
        <v>4.1539899665139326E-07</v>
      </c>
      <c r="M2" s="54">
        <v>0.00010508549800000002</v>
      </c>
      <c r="N2" s="55">
        <v>3.820472261948561E-07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-3.1548640600000004E-05</v>
      </c>
      <c r="L3" s="54">
        <v>1.2094280587800246E-07</v>
      </c>
      <c r="M3" s="54">
        <v>1.0642842E-05</v>
      </c>
      <c r="N3" s="55">
        <v>1.455900885569004E-07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-0.002084601487127881</v>
      </c>
      <c r="L4" s="54">
        <v>2.663201139202364E-05</v>
      </c>
      <c r="M4" s="54">
        <v>4.094802002285681E-08</v>
      </c>
      <c r="N4" s="55">
        <v>-6.3874469000000005</v>
      </c>
    </row>
    <row r="5" spans="1:14" ht="15" customHeight="1" thickBot="1">
      <c r="A5" t="s">
        <v>18</v>
      </c>
      <c r="B5" s="58">
        <v>37847.529328703706</v>
      </c>
      <c r="D5" s="59"/>
      <c r="E5" s="60" t="s">
        <v>55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2038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1.11285504</v>
      </c>
      <c r="E8" s="77">
        <v>0.012104189569052595</v>
      </c>
      <c r="F8" s="78">
        <v>13.781948999999997</v>
      </c>
      <c r="G8" s="77">
        <v>0.02333615615388073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-2.5121879999999996</v>
      </c>
      <c r="E9" s="80">
        <v>0.054269867188894635</v>
      </c>
      <c r="F9" s="80">
        <v>0.26332809</v>
      </c>
      <c r="G9" s="80">
        <v>0.03488514784848096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2.14865628</v>
      </c>
      <c r="E10" s="80">
        <v>0.023242690310471055</v>
      </c>
      <c r="F10" s="84">
        <v>-7.9305579999999996</v>
      </c>
      <c r="G10" s="80">
        <v>0.02816131789030439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5</v>
      </c>
      <c r="D11" s="85">
        <v>14.344630999999998</v>
      </c>
      <c r="E11" s="77">
        <v>0.005384302559671869</v>
      </c>
      <c r="F11" s="78">
        <v>2.2478505</v>
      </c>
      <c r="G11" s="77">
        <v>0.009045778501564935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-0.10421796800000001</v>
      </c>
      <c r="E12" s="80">
        <v>0.008588172008894768</v>
      </c>
      <c r="F12" s="80">
        <v>0.46506185</v>
      </c>
      <c r="G12" s="80">
        <v>0.0059196701443592565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30.111695</v>
      </c>
      <c r="D13" s="83">
        <v>0.12902904799999998</v>
      </c>
      <c r="E13" s="80">
        <v>0.005370720168473604</v>
      </c>
      <c r="F13" s="80">
        <v>0.067799771</v>
      </c>
      <c r="G13" s="80">
        <v>0.0073120570077780025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0.14944017</v>
      </c>
      <c r="E14" s="80">
        <v>0.004748527090119344</v>
      </c>
      <c r="F14" s="80">
        <v>0.37800286</v>
      </c>
      <c r="G14" s="80">
        <v>0.005316361620824458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-0.29028119</v>
      </c>
      <c r="E15" s="77">
        <v>0.0008407050953789178</v>
      </c>
      <c r="F15" s="77">
        <v>0.29971648</v>
      </c>
      <c r="G15" s="77">
        <v>0.004266604229195747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12.507</v>
      </c>
      <c r="D16" s="83">
        <v>0.0082159897</v>
      </c>
      <c r="E16" s="80">
        <v>0.0037519604051954444</v>
      </c>
      <c r="F16" s="80">
        <v>0.04811497</v>
      </c>
      <c r="G16" s="80">
        <v>0.0029661361501201657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-0.10300000011920929</v>
      </c>
      <c r="D17" s="83">
        <v>0.051444752</v>
      </c>
      <c r="E17" s="80">
        <v>0.0026150848274473972</v>
      </c>
      <c r="F17" s="80">
        <v>0.06951100800000001</v>
      </c>
      <c r="G17" s="80">
        <v>0.0030514487178986555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131.2259979248047</v>
      </c>
      <c r="D18" s="83">
        <v>-0.060774973999999995</v>
      </c>
      <c r="E18" s="80">
        <v>0.003132091792715365</v>
      </c>
      <c r="F18" s="80">
        <v>0.10519737300000001</v>
      </c>
      <c r="G18" s="80">
        <v>0.0008116731872957226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-0.33899998664855957</v>
      </c>
      <c r="D19" s="83">
        <v>-0.13896291</v>
      </c>
      <c r="E19" s="80">
        <v>0.0008030066322257995</v>
      </c>
      <c r="F19" s="80">
        <v>-0.022005374</v>
      </c>
      <c r="G19" s="80">
        <v>0.0010679156789063704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-0.23469300000000004</v>
      </c>
      <c r="D20" s="89">
        <v>-0.00278902033</v>
      </c>
      <c r="E20" s="90">
        <v>0.000998844125694588</v>
      </c>
      <c r="F20" s="90">
        <v>0.008327582</v>
      </c>
      <c r="G20" s="90">
        <v>0.0012452615866030373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0.8539684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-0.36597405835898383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-2.0847716</v>
      </c>
      <c r="I25" s="102" t="s">
        <v>65</v>
      </c>
      <c r="J25" s="103"/>
      <c r="K25" s="102"/>
      <c r="L25" s="105">
        <v>14.51968561631109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13.826806015080066</v>
      </c>
      <c r="I26" s="107" t="s">
        <v>67</v>
      </c>
      <c r="J26" s="108"/>
      <c r="K26" s="107"/>
      <c r="L26" s="110">
        <v>0.417244697571349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HCMQAP074_pos5ap2res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5.9972976000000004E-05</v>
      </c>
      <c r="L2" s="54">
        <v>2.0859266001876385E-07</v>
      </c>
      <c r="M2" s="54">
        <v>0.00015347593</v>
      </c>
      <c r="N2" s="55">
        <v>2.0526016320747139E-07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-2.96907E-05</v>
      </c>
      <c r="L3" s="54">
        <v>9.600970122805515E-08</v>
      </c>
      <c r="M3" s="54">
        <v>1.3166710000000001E-05</v>
      </c>
      <c r="N3" s="55">
        <v>1.476286469490411E-07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-0.0037620688085340487</v>
      </c>
      <c r="L4" s="54">
        <v>3.587959039918364E-05</v>
      </c>
      <c r="M4" s="54">
        <v>6.429494177647022E-08</v>
      </c>
      <c r="N4" s="55">
        <v>-4.7684538</v>
      </c>
    </row>
    <row r="5" spans="1:14" ht="15" customHeight="1" thickBot="1">
      <c r="A5" t="s">
        <v>18</v>
      </c>
      <c r="B5" s="58">
        <v>37847.51574074074</v>
      </c>
      <c r="D5" s="59"/>
      <c r="E5" s="60" t="s">
        <v>72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2038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-0.08538482100000001</v>
      </c>
      <c r="E8" s="77">
        <v>0.013697864917002698</v>
      </c>
      <c r="F8" s="77">
        <v>0.85232803</v>
      </c>
      <c r="G8" s="77">
        <v>0.01026056571410709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-0.052875170000000006</v>
      </c>
      <c r="E9" s="80">
        <v>0.024695367450568537</v>
      </c>
      <c r="F9" s="80">
        <v>-1.12521506</v>
      </c>
      <c r="G9" s="80">
        <v>0.024768522791021434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-0.196521381</v>
      </c>
      <c r="E10" s="80">
        <v>0.0035354894368057814</v>
      </c>
      <c r="F10" s="80">
        <v>-0.69260861</v>
      </c>
      <c r="G10" s="80">
        <v>0.004397114662194338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2</v>
      </c>
      <c r="D11" s="76">
        <v>2.4894083</v>
      </c>
      <c r="E11" s="77">
        <v>0.0047069974992271155</v>
      </c>
      <c r="F11" s="77">
        <v>0.28264240999999996</v>
      </c>
      <c r="G11" s="77">
        <v>0.005679824416688385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-0.225943296</v>
      </c>
      <c r="E12" s="80">
        <v>0.0035374972827501724</v>
      </c>
      <c r="F12" s="80">
        <v>0.09494280499999999</v>
      </c>
      <c r="G12" s="80">
        <v>0.0027849398206124237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29.901124</v>
      </c>
      <c r="D13" s="83">
        <v>0.0430625713</v>
      </c>
      <c r="E13" s="80">
        <v>0.004674825052652237</v>
      </c>
      <c r="F13" s="80">
        <v>0.15265299999999998</v>
      </c>
      <c r="G13" s="80">
        <v>0.0013708314652060953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-0.01325768155</v>
      </c>
      <c r="E14" s="80">
        <v>0.001386806868540089</v>
      </c>
      <c r="F14" s="80">
        <v>0.16477424</v>
      </c>
      <c r="G14" s="80">
        <v>0.003853857967336661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-0.0459687129</v>
      </c>
      <c r="E15" s="77">
        <v>0.0029690549195554765</v>
      </c>
      <c r="F15" s="77">
        <v>0.047625395</v>
      </c>
      <c r="G15" s="77">
        <v>0.003523633677187495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12.507</v>
      </c>
      <c r="D16" s="83">
        <v>0.0009774349999999994</v>
      </c>
      <c r="E16" s="80">
        <v>0.0022137771151744252</v>
      </c>
      <c r="F16" s="80">
        <v>0.015169604</v>
      </c>
      <c r="G16" s="80">
        <v>0.0017568709408474052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0.375</v>
      </c>
      <c r="D17" s="83">
        <v>0.07156683900000001</v>
      </c>
      <c r="E17" s="80">
        <v>0.0010709943676476966</v>
      </c>
      <c r="F17" s="80">
        <v>-0.03411875</v>
      </c>
      <c r="G17" s="80">
        <v>0.0021510216084618477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12.206999778747559</v>
      </c>
      <c r="D18" s="83">
        <v>0.05692045600000001</v>
      </c>
      <c r="E18" s="80">
        <v>0.002025489867862335</v>
      </c>
      <c r="F18" s="80">
        <v>0.13164798</v>
      </c>
      <c r="G18" s="80">
        <v>0.0010103226165921989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0.2240000069141388</v>
      </c>
      <c r="D19" s="115">
        <v>-0.17323729999999998</v>
      </c>
      <c r="E19" s="80">
        <v>0.0016799664341881947</v>
      </c>
      <c r="F19" s="80">
        <v>0.0089329868</v>
      </c>
      <c r="G19" s="80">
        <v>0.0014272818446110986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0.2643689</v>
      </c>
      <c r="D20" s="89">
        <v>-0.0017006097</v>
      </c>
      <c r="E20" s="90">
        <v>0.0011422693738903093</v>
      </c>
      <c r="F20" s="90">
        <v>0.0009437282999999998</v>
      </c>
      <c r="G20" s="90">
        <v>0.00041291919385729733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0.6960379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-0.27321250831585275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-3.7622399</v>
      </c>
      <c r="I25" s="102" t="s">
        <v>65</v>
      </c>
      <c r="J25" s="103"/>
      <c r="K25" s="102"/>
      <c r="L25" s="105">
        <v>2.505402246354764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0.8565942087014614</v>
      </c>
      <c r="I26" s="107" t="s">
        <v>67</v>
      </c>
      <c r="J26" s="108"/>
      <c r="K26" s="107"/>
      <c r="L26" s="110">
        <v>0.0661913953213607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HCMQAP074_pos2ap2res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32" sqref="A32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-6.442685200000001E-05</v>
      </c>
      <c r="L2" s="54">
        <v>5.51500575590094E-07</v>
      </c>
      <c r="M2" s="54">
        <v>0.00014375399999999998</v>
      </c>
      <c r="N2" s="55">
        <v>4.855678356368452E-07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-2.871543E-05</v>
      </c>
      <c r="L3" s="54">
        <v>6.407305455567276E-08</v>
      </c>
      <c r="M3" s="54">
        <v>1.1270559999999999E-05</v>
      </c>
      <c r="N3" s="55">
        <v>1.9432089800123027E-07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-0.0037598107423230656</v>
      </c>
      <c r="L4" s="54">
        <v>4.584205545263894E-05</v>
      </c>
      <c r="M4" s="54">
        <v>4.681512730690939E-08</v>
      </c>
      <c r="N4" s="55">
        <v>-6.0960228</v>
      </c>
    </row>
    <row r="5" spans="1:14" ht="15" customHeight="1" thickBot="1">
      <c r="A5" t="s">
        <v>18</v>
      </c>
      <c r="B5" s="58">
        <v>37847.52033564815</v>
      </c>
      <c r="D5" s="59"/>
      <c r="E5" s="60" t="s">
        <v>75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2038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0.0836338697</v>
      </c>
      <c r="E8" s="77">
        <v>0.015022377550242747</v>
      </c>
      <c r="F8" s="77">
        <v>2.2257446</v>
      </c>
      <c r="G8" s="77">
        <v>0.012261799241553985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-0.0013870500000000036</v>
      </c>
      <c r="E9" s="80">
        <v>0.010345775481470684</v>
      </c>
      <c r="F9" s="80">
        <v>-1.45526205</v>
      </c>
      <c r="G9" s="80">
        <v>0.03319404415796416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0.13259760465</v>
      </c>
      <c r="E10" s="80">
        <v>0.0005262286214109078</v>
      </c>
      <c r="F10" s="80">
        <v>-0.8653901300000001</v>
      </c>
      <c r="G10" s="80">
        <v>0.004608123776824327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3</v>
      </c>
      <c r="D11" s="76">
        <v>2.9952981999999997</v>
      </c>
      <c r="E11" s="77">
        <v>0.0034247488170874776</v>
      </c>
      <c r="F11" s="77">
        <v>0.59595438</v>
      </c>
      <c r="G11" s="77">
        <v>0.002093606065758507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-0.37122426</v>
      </c>
      <c r="E12" s="80">
        <v>0.0038127590628586096</v>
      </c>
      <c r="F12" s="80">
        <v>0.4036840699999999</v>
      </c>
      <c r="G12" s="80">
        <v>0.004218811069329507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29.971314</v>
      </c>
      <c r="D13" s="83">
        <v>-0.108272903</v>
      </c>
      <c r="E13" s="80">
        <v>0.005823969544985995</v>
      </c>
      <c r="F13" s="80">
        <v>0.23966815800000002</v>
      </c>
      <c r="G13" s="80">
        <v>0.00428360969108653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-0.059780982999999996</v>
      </c>
      <c r="E14" s="80">
        <v>0.002840129917217989</v>
      </c>
      <c r="F14" s="80">
        <v>0.003105076000000001</v>
      </c>
      <c r="G14" s="80">
        <v>0.003896121653274445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-0.064675222</v>
      </c>
      <c r="E15" s="77">
        <v>0.004309804658308425</v>
      </c>
      <c r="F15" s="77">
        <v>-0.007604528300000001</v>
      </c>
      <c r="G15" s="77">
        <v>0.001696542512326338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12.507</v>
      </c>
      <c r="D16" s="83">
        <v>0.060303262700000006</v>
      </c>
      <c r="E16" s="80">
        <v>0.001642067135798819</v>
      </c>
      <c r="F16" s="80">
        <v>-0.0055502361</v>
      </c>
      <c r="G16" s="80">
        <v>0.0024880760026948605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-0.0820000022649765</v>
      </c>
      <c r="D17" s="83">
        <v>0.07479810099999999</v>
      </c>
      <c r="E17" s="80">
        <v>0.00222221568274217</v>
      </c>
      <c r="F17" s="80">
        <v>0.10523212600000001</v>
      </c>
      <c r="G17" s="80">
        <v>0.0022406716743274186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139.36399841308594</v>
      </c>
      <c r="D18" s="83">
        <v>-0.035415274000000004</v>
      </c>
      <c r="E18" s="80">
        <v>0.0011395248706649978</v>
      </c>
      <c r="F18" s="80">
        <v>0.11926095</v>
      </c>
      <c r="G18" s="80">
        <v>0.0010646905108995233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-0.3700000047683716</v>
      </c>
      <c r="D19" s="115">
        <v>-0.17653511</v>
      </c>
      <c r="E19" s="80">
        <v>0.0015617921857278736</v>
      </c>
      <c r="F19" s="80">
        <v>-0.0026323207900000004</v>
      </c>
      <c r="G19" s="80">
        <v>0.0010982781636503477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-0.29917560000000004</v>
      </c>
      <c r="D20" s="89">
        <v>0.0048475045000000005</v>
      </c>
      <c r="E20" s="90">
        <v>0.0010725778870643834</v>
      </c>
      <c r="F20" s="90">
        <v>-6.591258999999999E-05</v>
      </c>
      <c r="G20" s="90">
        <v>0.00043330265798158837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0.646341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-0.34927667327690753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-3.760090200000001</v>
      </c>
      <c r="I25" s="102" t="s">
        <v>65</v>
      </c>
      <c r="J25" s="103"/>
      <c r="K25" s="102"/>
      <c r="L25" s="105">
        <v>3.054009320543148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2.2273153455651844</v>
      </c>
      <c r="I26" s="107" t="s">
        <v>67</v>
      </c>
      <c r="J26" s="108"/>
      <c r="K26" s="107"/>
      <c r="L26" s="110">
        <v>0.06512075852917244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HCMQAP074_pos3ap2res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4.2253292E-05</v>
      </c>
      <c r="L2" s="54">
        <v>3.8359397318768373E-07</v>
      </c>
      <c r="M2" s="54">
        <v>0.0001819654</v>
      </c>
      <c r="N2" s="55">
        <v>2.463852532273902E-07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-2.9290076E-05</v>
      </c>
      <c r="L3" s="54">
        <v>1.2530473085225503E-07</v>
      </c>
      <c r="M3" s="54">
        <v>1.085126E-05</v>
      </c>
      <c r="N3" s="55">
        <v>1.284610968347899E-07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-0.00376262537386273</v>
      </c>
      <c r="L4" s="54">
        <v>4.474353761505394E-05</v>
      </c>
      <c r="M4" s="54">
        <v>6.187278866266044E-08</v>
      </c>
      <c r="N4" s="55">
        <v>-5.9455067</v>
      </c>
    </row>
    <row r="5" spans="1:14" ht="15" customHeight="1" thickBot="1">
      <c r="A5" t="s">
        <v>18</v>
      </c>
      <c r="B5" s="58">
        <v>37847.52483796296</v>
      </c>
      <c r="D5" s="59"/>
      <c r="E5" s="60" t="s">
        <v>78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2038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0.29092922000000004</v>
      </c>
      <c r="E8" s="77">
        <v>0.01185727952388674</v>
      </c>
      <c r="F8" s="77">
        <v>3.3666361</v>
      </c>
      <c r="G8" s="77">
        <v>0.014548853959607602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-0.12917878700000002</v>
      </c>
      <c r="E9" s="80">
        <v>0.01901778880389822</v>
      </c>
      <c r="F9" s="80">
        <v>0.016364779999999995</v>
      </c>
      <c r="G9" s="80">
        <v>0.020827271322393617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-0.45110984</v>
      </c>
      <c r="E10" s="80">
        <v>0.0077364240506446426</v>
      </c>
      <c r="F10" s="80">
        <v>-0.81384256</v>
      </c>
      <c r="G10" s="80">
        <v>0.010309785120138243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4</v>
      </c>
      <c r="D11" s="76">
        <v>2.5689452</v>
      </c>
      <c r="E11" s="77">
        <v>0.00656724006429863</v>
      </c>
      <c r="F11" s="77">
        <v>0.3904898</v>
      </c>
      <c r="G11" s="77">
        <v>0.0036314866059176244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-0.082064053</v>
      </c>
      <c r="E12" s="80">
        <v>0.003379386673046825</v>
      </c>
      <c r="F12" s="80">
        <v>0.18628023</v>
      </c>
      <c r="G12" s="80">
        <v>0.002054332878236393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30.05066</v>
      </c>
      <c r="D13" s="83">
        <v>-0.09075343</v>
      </c>
      <c r="E13" s="80">
        <v>0.0034549875581022078</v>
      </c>
      <c r="F13" s="80">
        <v>0.16904914</v>
      </c>
      <c r="G13" s="80">
        <v>0.004752431315064049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-0.019614694999999998</v>
      </c>
      <c r="E14" s="80">
        <v>0.002261113211108657</v>
      </c>
      <c r="F14" s="80">
        <v>0.018426615</v>
      </c>
      <c r="G14" s="80">
        <v>0.0012427206233301107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-0.08135132199999999</v>
      </c>
      <c r="E15" s="77">
        <v>0.0026385062103710887</v>
      </c>
      <c r="F15" s="77">
        <v>-0.0022219436</v>
      </c>
      <c r="G15" s="77">
        <v>0.0014393878961396543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12.507</v>
      </c>
      <c r="D16" s="83">
        <v>0.006063135000000001</v>
      </c>
      <c r="E16" s="80">
        <v>0.0027459780384063524</v>
      </c>
      <c r="F16" s="80">
        <v>-0.07685289799999999</v>
      </c>
      <c r="G16" s="80">
        <v>0.0022142806913028304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0.36800000071525574</v>
      </c>
      <c r="D17" s="83">
        <v>0.10767989500000001</v>
      </c>
      <c r="E17" s="80">
        <v>0.0018290656249127187</v>
      </c>
      <c r="F17" s="80">
        <v>-0.011585467999999998</v>
      </c>
      <c r="G17" s="80">
        <v>0.0028354897842358777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-7.120999813079834</v>
      </c>
      <c r="D18" s="83">
        <v>0.031270878999999994</v>
      </c>
      <c r="E18" s="80">
        <v>0.00058760774576608</v>
      </c>
      <c r="F18" s="80">
        <v>0.14237318999999998</v>
      </c>
      <c r="G18" s="80">
        <v>0.0010483222731598827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-0.014999999664723873</v>
      </c>
      <c r="D19" s="115">
        <v>-0.17938899</v>
      </c>
      <c r="E19" s="80">
        <v>0.0006329148539897212</v>
      </c>
      <c r="F19" s="80">
        <v>-0.0031513077099999997</v>
      </c>
      <c r="G19" s="80">
        <v>0.0013539789705296038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0.18112</v>
      </c>
      <c r="D20" s="89">
        <v>-0.0007330303999999999</v>
      </c>
      <c r="E20" s="90">
        <v>0.0007838434575647996</v>
      </c>
      <c r="F20" s="90">
        <v>0.00020715790000000006</v>
      </c>
      <c r="G20" s="90">
        <v>0.0010570343567079265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0.8242822000000001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-0.34065272871380414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-3.7628914</v>
      </c>
      <c r="I25" s="102" t="s">
        <v>65</v>
      </c>
      <c r="J25" s="103"/>
      <c r="K25" s="102"/>
      <c r="L25" s="105">
        <v>2.5984537179844245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3.379183102596398</v>
      </c>
      <c r="I26" s="107" t="s">
        <v>67</v>
      </c>
      <c r="J26" s="108"/>
      <c r="K26" s="107"/>
      <c r="L26" s="110">
        <v>0.08138166024669971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HCMQAP074_pos4ap2res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4" t="s">
        <v>12</v>
      </c>
      <c r="B1" s="45">
        <v>91</v>
      </c>
      <c r="D1" s="46" t="s">
        <v>13</v>
      </c>
      <c r="E1" s="47"/>
      <c r="F1" s="47"/>
      <c r="G1" s="47"/>
      <c r="H1" s="47"/>
      <c r="I1" s="47"/>
      <c r="J1" s="47"/>
      <c r="K1" s="47"/>
      <c r="L1" s="47"/>
      <c r="M1" s="47"/>
      <c r="N1" s="48"/>
    </row>
    <row r="2" spans="1:14" ht="15" customHeight="1">
      <c r="A2" s="49" t="s">
        <v>14</v>
      </c>
      <c r="B2" s="50" t="s">
        <v>15</v>
      </c>
      <c r="D2" s="51" t="s">
        <v>52</v>
      </c>
      <c r="E2" s="52"/>
      <c r="F2" s="52"/>
      <c r="G2" s="52"/>
      <c r="H2" s="52"/>
      <c r="I2" s="52"/>
      <c r="J2" s="53"/>
      <c r="K2" s="54">
        <v>6.420965E-06</v>
      </c>
      <c r="L2" s="54">
        <v>9.567965901901747E-08</v>
      </c>
      <c r="M2" s="54">
        <v>0.00011160535000000001</v>
      </c>
      <c r="N2" s="55">
        <v>1.552545312319196E-07</v>
      </c>
    </row>
    <row r="3" spans="1:14" ht="15" customHeight="1">
      <c r="A3" s="56" t="s">
        <v>16</v>
      </c>
      <c r="B3" s="57">
        <v>2</v>
      </c>
      <c r="D3" s="51" t="s">
        <v>53</v>
      </c>
      <c r="E3" s="52"/>
      <c r="F3" s="52"/>
      <c r="G3" s="52"/>
      <c r="H3" s="52"/>
      <c r="I3" s="52"/>
      <c r="J3" s="53"/>
      <c r="K3" s="54">
        <v>-3.2273068999999996E-05</v>
      </c>
      <c r="L3" s="54">
        <v>1.0545077445924846E-07</v>
      </c>
      <c r="M3" s="54">
        <v>1.4072530000000002E-05</v>
      </c>
      <c r="N3" s="55">
        <v>5.8757192495767097E-08</v>
      </c>
    </row>
    <row r="4" spans="1:14" ht="15" customHeight="1">
      <c r="A4" s="56" t="s">
        <v>17</v>
      </c>
      <c r="B4" s="57">
        <v>2</v>
      </c>
      <c r="D4" s="51" t="s">
        <v>54</v>
      </c>
      <c r="E4" s="52"/>
      <c r="F4" s="52"/>
      <c r="G4" s="52"/>
      <c r="H4" s="52"/>
      <c r="I4" s="52"/>
      <c r="J4" s="53"/>
      <c r="K4" s="54">
        <v>-0.002263964175414297</v>
      </c>
      <c r="L4" s="54">
        <v>1.3377819491771106E-05</v>
      </c>
      <c r="M4" s="54">
        <v>3.2524749227328785E-08</v>
      </c>
      <c r="N4" s="55">
        <v>-2.9544778000000003</v>
      </c>
    </row>
    <row r="5" spans="1:14" ht="15" customHeight="1" thickBot="1">
      <c r="A5" t="s">
        <v>18</v>
      </c>
      <c r="B5" s="58">
        <v>37847.51121527778</v>
      </c>
      <c r="D5" s="59"/>
      <c r="E5" s="60" t="s">
        <v>81</v>
      </c>
      <c r="F5" s="61"/>
      <c r="G5" s="61"/>
      <c r="H5" s="61"/>
      <c r="I5" s="61"/>
      <c r="J5" s="61"/>
      <c r="K5" s="61"/>
      <c r="L5" s="61"/>
      <c r="M5" s="61"/>
      <c r="N5" s="62"/>
    </row>
    <row r="6" spans="1:14" ht="15" customHeight="1" thickTop="1">
      <c r="A6" s="56" t="s">
        <v>19</v>
      </c>
      <c r="B6" s="57">
        <v>2038</v>
      </c>
      <c r="D6" s="63"/>
      <c r="E6" s="64" t="s">
        <v>20</v>
      </c>
      <c r="F6" s="65"/>
      <c r="G6" s="66"/>
      <c r="H6" s="67" t="s">
        <v>21</v>
      </c>
      <c r="I6" s="68"/>
      <c r="J6" s="65"/>
      <c r="K6" s="69" t="s">
        <v>56</v>
      </c>
      <c r="L6" s="52"/>
      <c r="M6" s="52"/>
      <c r="N6" s="70"/>
    </row>
    <row r="7" spans="1:14" ht="15" customHeight="1" thickBot="1">
      <c r="A7" s="56" t="s">
        <v>22</v>
      </c>
      <c r="B7" s="71" t="s">
        <v>23</v>
      </c>
      <c r="D7" s="72" t="s">
        <v>57</v>
      </c>
      <c r="E7" s="73" t="s">
        <v>58</v>
      </c>
      <c r="F7" s="74" t="s">
        <v>59</v>
      </c>
      <c r="G7" s="73" t="s">
        <v>60</v>
      </c>
      <c r="H7" s="75"/>
      <c r="I7" s="168" t="s">
        <v>24</v>
      </c>
      <c r="J7" s="169"/>
      <c r="K7" s="168" t="s">
        <v>25</v>
      </c>
      <c r="L7" s="169"/>
      <c r="M7" s="168" t="s">
        <v>26</v>
      </c>
      <c r="N7" s="170"/>
    </row>
    <row r="8" spans="1:14" ht="15" customHeight="1">
      <c r="A8" s="56" t="s">
        <v>27</v>
      </c>
      <c r="B8" s="71" t="s">
        <v>28</v>
      </c>
      <c r="D8" s="76">
        <v>-1.0994422199999998</v>
      </c>
      <c r="E8" s="77">
        <v>0.01375394059365887</v>
      </c>
      <c r="F8" s="77">
        <v>-0.50413641</v>
      </c>
      <c r="G8" s="77">
        <v>0.013908535767196918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6" t="s">
        <v>29</v>
      </c>
      <c r="B9" s="82">
        <v>0.017</v>
      </c>
      <c r="D9" s="83">
        <v>-0.017175117000000004</v>
      </c>
      <c r="E9" s="80">
        <v>0.041698508123618715</v>
      </c>
      <c r="F9" s="80">
        <v>0.396364885</v>
      </c>
      <c r="G9" s="80">
        <v>0.030190897657593137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6" t="s">
        <v>30</v>
      </c>
      <c r="B10" s="71" t="s">
        <v>31</v>
      </c>
      <c r="D10" s="83">
        <v>0.7211952199999999</v>
      </c>
      <c r="E10" s="80">
        <v>0.011262114839667907</v>
      </c>
      <c r="F10" s="80">
        <v>-1.2947642</v>
      </c>
      <c r="G10" s="80">
        <v>0.009474102118944512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6" t="s">
        <v>32</v>
      </c>
      <c r="B11" s="57">
        <v>1</v>
      </c>
      <c r="D11" s="76">
        <v>2.9417100999999994</v>
      </c>
      <c r="E11" s="77">
        <v>0.005199763652586784</v>
      </c>
      <c r="F11" s="77">
        <v>0.58225311</v>
      </c>
      <c r="G11" s="77">
        <v>0.016796348792383568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6" t="s">
        <v>33</v>
      </c>
      <c r="B12" s="86">
        <v>0.7499</v>
      </c>
      <c r="D12" s="83">
        <v>0.03531916</v>
      </c>
      <c r="E12" s="80">
        <v>0.007789921904191307</v>
      </c>
      <c r="F12" s="80">
        <v>-0.007613025130000001</v>
      </c>
      <c r="G12" s="80">
        <v>0.007660773346508048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6" t="s">
        <v>34</v>
      </c>
      <c r="B13" s="82">
        <v>29.898072</v>
      </c>
      <c r="D13" s="83">
        <v>0.22112114</v>
      </c>
      <c r="E13" s="80">
        <v>0.00518811702406576</v>
      </c>
      <c r="F13" s="80">
        <v>-0.04348099</v>
      </c>
      <c r="G13" s="80">
        <v>0.003106454843933911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49" t="s">
        <v>35</v>
      </c>
      <c r="B14" s="87">
        <v>12.5</v>
      </c>
      <c r="D14" s="83">
        <v>0.12939641000000002</v>
      </c>
      <c r="E14" s="80">
        <v>0.006354712349854579</v>
      </c>
      <c r="F14" s="80">
        <v>0.31009834000000003</v>
      </c>
      <c r="G14" s="80">
        <v>0.004987485505980003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6" t="s">
        <v>36</v>
      </c>
      <c r="B15" s="82">
        <v>0</v>
      </c>
      <c r="D15" s="76">
        <v>-0.26118526000000003</v>
      </c>
      <c r="E15" s="77">
        <v>0.0011522796637076548</v>
      </c>
      <c r="F15" s="77">
        <v>0.11728619399999998</v>
      </c>
      <c r="G15" s="77">
        <v>0.0059016371077209116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6" t="s">
        <v>37</v>
      </c>
      <c r="B16" s="82">
        <v>12.507</v>
      </c>
      <c r="D16" s="83">
        <v>-0.025435827919999997</v>
      </c>
      <c r="E16" s="80">
        <v>0.004555979779477117</v>
      </c>
      <c r="F16" s="80">
        <v>-0.035337617</v>
      </c>
      <c r="G16" s="80">
        <v>0.00552572236306038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6" t="s">
        <v>38</v>
      </c>
      <c r="B17" s="82">
        <v>-0.2770000100135803</v>
      </c>
      <c r="D17" s="83">
        <v>0.14238239</v>
      </c>
      <c r="E17" s="80">
        <v>0.0040656679960863005</v>
      </c>
      <c r="F17" s="80">
        <v>0.0021472975999999996</v>
      </c>
      <c r="G17" s="80">
        <v>0.002528236460268509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6" t="s">
        <v>39</v>
      </c>
      <c r="B18" s="82">
        <v>125.63099670410156</v>
      </c>
      <c r="D18" s="83">
        <v>0.0083769671</v>
      </c>
      <c r="E18" s="80">
        <v>0.0010535554100227675</v>
      </c>
      <c r="F18" s="84">
        <v>0.18061140999999997</v>
      </c>
      <c r="G18" s="80">
        <v>0.002739803644680937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6" t="s">
        <v>40</v>
      </c>
      <c r="B19" s="82">
        <v>-0.4180000126361847</v>
      </c>
      <c r="D19" s="115">
        <v>-0.20032831</v>
      </c>
      <c r="E19" s="80">
        <v>0.0024553330017322078</v>
      </c>
      <c r="F19" s="80">
        <v>0.0049110144</v>
      </c>
      <c r="G19" s="80">
        <v>0.0036075172480539218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6" t="s">
        <v>41</v>
      </c>
      <c r="B20" s="88">
        <v>0.0432585</v>
      </c>
      <c r="D20" s="89">
        <v>-0.0030995954999999994</v>
      </c>
      <c r="E20" s="90">
        <v>0.0023525138141875803</v>
      </c>
      <c r="F20" s="90">
        <v>0.001243976885</v>
      </c>
      <c r="G20" s="90">
        <v>0.0007889359457659202</v>
      </c>
      <c r="H20" s="91">
        <v>15</v>
      </c>
      <c r="I20" s="90">
        <v>0</v>
      </c>
      <c r="J20" s="90">
        <v>0</v>
      </c>
      <c r="K20" s="90">
        <v>0</v>
      </c>
      <c r="L20" s="90">
        <v>0</v>
      </c>
      <c r="M20" s="90">
        <v>0.05</v>
      </c>
      <c r="N20" s="92">
        <v>0.05</v>
      </c>
    </row>
    <row r="21" spans="1:6" ht="15" customHeight="1">
      <c r="A21" s="56" t="s">
        <v>42</v>
      </c>
      <c r="B21" s="88">
        <v>0.838285</v>
      </c>
      <c r="F21" s="3" t="s">
        <v>61</v>
      </c>
    </row>
    <row r="22" spans="1:6" ht="15" customHeight="1">
      <c r="A22" s="56" t="s">
        <v>43</v>
      </c>
      <c r="B22" s="71" t="s">
        <v>44</v>
      </c>
      <c r="F22" s="3" t="s">
        <v>62</v>
      </c>
    </row>
    <row r="23" spans="1:2" ht="15" customHeight="1" thickBot="1">
      <c r="A23" s="93" t="s">
        <v>45</v>
      </c>
      <c r="B23" s="94">
        <v>15</v>
      </c>
    </row>
    <row r="24" spans="1:12" ht="18" customHeight="1" thickBot="1" thickTop="1">
      <c r="A24" s="95" t="s">
        <v>63</v>
      </c>
      <c r="B24" s="96">
        <v>-0.16927925158916346</v>
      </c>
      <c r="E24" s="97"/>
      <c r="F24" s="98"/>
      <c r="G24" s="99" t="s">
        <v>46</v>
      </c>
      <c r="H24" s="98"/>
      <c r="I24" s="98"/>
      <c r="J24" s="98"/>
      <c r="K24" s="98"/>
      <c r="L24" s="100"/>
    </row>
    <row r="25" spans="1:12" ht="18" customHeight="1">
      <c r="A25" s="44" t="s">
        <v>47</v>
      </c>
      <c r="B25" s="45">
        <v>10</v>
      </c>
      <c r="E25" s="101" t="s">
        <v>64</v>
      </c>
      <c r="F25" s="102"/>
      <c r="G25" s="103"/>
      <c r="H25" s="104">
        <v>-2.2640037000000004</v>
      </c>
      <c r="I25" s="102" t="s">
        <v>65</v>
      </c>
      <c r="J25" s="103"/>
      <c r="K25" s="102"/>
      <c r="L25" s="105">
        <v>2.9987792510531146</v>
      </c>
    </row>
    <row r="26" spans="1:12" ht="18" customHeight="1" thickBot="1">
      <c r="A26" s="56" t="s">
        <v>48</v>
      </c>
      <c r="B26" s="57" t="s">
        <v>49</v>
      </c>
      <c r="E26" s="106" t="s">
        <v>66</v>
      </c>
      <c r="F26" s="107"/>
      <c r="G26" s="108"/>
      <c r="H26" s="109">
        <v>1.2095150743195455</v>
      </c>
      <c r="I26" s="107" t="s">
        <v>67</v>
      </c>
      <c r="J26" s="108"/>
      <c r="K26" s="107"/>
      <c r="L26" s="110">
        <v>0.28631065531040445</v>
      </c>
    </row>
    <row r="27" spans="1:2" ht="15" customHeight="1" thickBot="1" thickTop="1">
      <c r="A27" s="93" t="s">
        <v>50</v>
      </c>
      <c r="B27" s="94">
        <v>80</v>
      </c>
    </row>
    <row r="28" spans="1:14" s="2" customFormat="1" ht="18" customHeight="1" thickBot="1">
      <c r="A28" s="111" t="s">
        <v>51</v>
      </c>
      <c r="B28" s="112"/>
      <c r="C28" s="112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4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HCMQAP074_pos1ap2res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I26" sqref="I26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39" t="s">
        <v>121</v>
      </c>
      <c r="B1" s="131" t="s">
        <v>82</v>
      </c>
      <c r="C1" s="121" t="s">
        <v>73</v>
      </c>
      <c r="D1" s="121" t="s">
        <v>76</v>
      </c>
      <c r="E1" s="121" t="s">
        <v>79</v>
      </c>
      <c r="F1" s="128" t="s">
        <v>68</v>
      </c>
      <c r="G1" s="163" t="s">
        <v>122</v>
      </c>
    </row>
    <row r="2" spans="1:7" ht="13.5" thickBot="1">
      <c r="A2" s="140" t="s">
        <v>91</v>
      </c>
      <c r="B2" s="132">
        <v>-2.2640037000000004</v>
      </c>
      <c r="C2" s="123">
        <v>-3.7622399</v>
      </c>
      <c r="D2" s="123">
        <v>-3.760090200000001</v>
      </c>
      <c r="E2" s="123">
        <v>-3.7628914</v>
      </c>
      <c r="F2" s="129">
        <v>-2.0847716</v>
      </c>
      <c r="G2" s="164">
        <v>3.116624924106275</v>
      </c>
    </row>
    <row r="3" spans="1:7" ht="14.25" thickBot="1" thickTop="1">
      <c r="A3" s="148" t="s">
        <v>90</v>
      </c>
      <c r="B3" s="149" t="s">
        <v>85</v>
      </c>
      <c r="C3" s="150" t="s">
        <v>86</v>
      </c>
      <c r="D3" s="150" t="s">
        <v>87</v>
      </c>
      <c r="E3" s="150" t="s">
        <v>88</v>
      </c>
      <c r="F3" s="151" t="s">
        <v>89</v>
      </c>
      <c r="G3" s="158" t="s">
        <v>123</v>
      </c>
    </row>
    <row r="4" spans="1:7" ht="12.75">
      <c r="A4" s="145" t="s">
        <v>92</v>
      </c>
      <c r="B4" s="146">
        <v>-1.0994422199999998</v>
      </c>
      <c r="C4" s="147">
        <v>-0.08538482100000001</v>
      </c>
      <c r="D4" s="147">
        <v>0.0836338697</v>
      </c>
      <c r="E4" s="147">
        <v>0.29092922000000004</v>
      </c>
      <c r="F4" s="152">
        <v>1.11285504</v>
      </c>
      <c r="G4" s="159">
        <v>0.05877416462473925</v>
      </c>
    </row>
    <row r="5" spans="1:7" ht="12.75">
      <c r="A5" s="140" t="s">
        <v>94</v>
      </c>
      <c r="B5" s="134">
        <v>-0.017175117000000004</v>
      </c>
      <c r="C5" s="118">
        <v>-0.052875170000000006</v>
      </c>
      <c r="D5" s="118">
        <v>-0.0013870500000000036</v>
      </c>
      <c r="E5" s="118">
        <v>-0.12917878700000002</v>
      </c>
      <c r="F5" s="153">
        <v>-2.5121879999999996</v>
      </c>
      <c r="G5" s="160">
        <v>-0.38163324804867915</v>
      </c>
    </row>
    <row r="6" spans="1:7" ht="12.75">
      <c r="A6" s="140" t="s">
        <v>96</v>
      </c>
      <c r="B6" s="134">
        <v>0.7211952199999999</v>
      </c>
      <c r="C6" s="118">
        <v>-0.196521381</v>
      </c>
      <c r="D6" s="118">
        <v>0.13259760465</v>
      </c>
      <c r="E6" s="118">
        <v>-0.45110984</v>
      </c>
      <c r="F6" s="153">
        <v>2.14865628</v>
      </c>
      <c r="G6" s="160">
        <v>0.26698145881693053</v>
      </c>
    </row>
    <row r="7" spans="1:7" ht="12.75">
      <c r="A7" s="140" t="s">
        <v>98</v>
      </c>
      <c r="B7" s="133">
        <v>2.9417100999999994</v>
      </c>
      <c r="C7" s="117">
        <v>2.4894083</v>
      </c>
      <c r="D7" s="117">
        <v>2.9952981999999997</v>
      </c>
      <c r="E7" s="117">
        <v>2.5689452</v>
      </c>
      <c r="F7" s="154">
        <v>14.344630999999998</v>
      </c>
      <c r="G7" s="160">
        <v>4.276598439223618</v>
      </c>
    </row>
    <row r="8" spans="1:7" ht="12.75">
      <c r="A8" s="140" t="s">
        <v>100</v>
      </c>
      <c r="B8" s="134">
        <v>0.03531916</v>
      </c>
      <c r="C8" s="118">
        <v>-0.225943296</v>
      </c>
      <c r="D8" s="118">
        <v>-0.37122426</v>
      </c>
      <c r="E8" s="118">
        <v>-0.082064053</v>
      </c>
      <c r="F8" s="153">
        <v>-0.10421796800000001</v>
      </c>
      <c r="G8" s="160">
        <v>-0.17218857660473763</v>
      </c>
    </row>
    <row r="9" spans="1:7" ht="12.75">
      <c r="A9" s="140" t="s">
        <v>102</v>
      </c>
      <c r="B9" s="134">
        <v>0.22112114</v>
      </c>
      <c r="C9" s="118">
        <v>0.0430625713</v>
      </c>
      <c r="D9" s="118">
        <v>-0.108272903</v>
      </c>
      <c r="E9" s="118">
        <v>-0.09075343</v>
      </c>
      <c r="F9" s="153">
        <v>0.12902904799999998</v>
      </c>
      <c r="G9" s="160">
        <v>0.011706265357029948</v>
      </c>
    </row>
    <row r="10" spans="1:7" ht="12.75">
      <c r="A10" s="140" t="s">
        <v>104</v>
      </c>
      <c r="B10" s="134">
        <v>0.12939641000000002</v>
      </c>
      <c r="C10" s="118">
        <v>-0.01325768155</v>
      </c>
      <c r="D10" s="118">
        <v>-0.059780982999999996</v>
      </c>
      <c r="E10" s="118">
        <v>-0.019614694999999998</v>
      </c>
      <c r="F10" s="153">
        <v>0.14944017</v>
      </c>
      <c r="G10" s="160">
        <v>0.01637675526191713</v>
      </c>
    </row>
    <row r="11" spans="1:7" ht="12.75">
      <c r="A11" s="140" t="s">
        <v>106</v>
      </c>
      <c r="B11" s="133">
        <v>-0.26118526000000003</v>
      </c>
      <c r="C11" s="117">
        <v>-0.0459687129</v>
      </c>
      <c r="D11" s="117">
        <v>-0.064675222</v>
      </c>
      <c r="E11" s="117">
        <v>-0.08135132199999999</v>
      </c>
      <c r="F11" s="155">
        <v>-0.29028119</v>
      </c>
      <c r="G11" s="160">
        <v>-0.12272872923532555</v>
      </c>
    </row>
    <row r="12" spans="1:7" ht="12.75">
      <c r="A12" s="140" t="s">
        <v>108</v>
      </c>
      <c r="B12" s="134">
        <v>-0.025435827919999997</v>
      </c>
      <c r="C12" s="118">
        <v>0.0009774349999999994</v>
      </c>
      <c r="D12" s="118">
        <v>0.060303262700000006</v>
      </c>
      <c r="E12" s="118">
        <v>0.006063135000000001</v>
      </c>
      <c r="F12" s="153">
        <v>0.0082159897</v>
      </c>
      <c r="G12" s="160">
        <v>0.013610059334315607</v>
      </c>
    </row>
    <row r="13" spans="1:7" ht="12.75">
      <c r="A13" s="140" t="s">
        <v>110</v>
      </c>
      <c r="B13" s="134">
        <v>0.14238239</v>
      </c>
      <c r="C13" s="118">
        <v>0.07156683900000001</v>
      </c>
      <c r="D13" s="118">
        <v>0.07479810099999999</v>
      </c>
      <c r="E13" s="118">
        <v>0.10767989500000001</v>
      </c>
      <c r="F13" s="153">
        <v>0.051444752</v>
      </c>
      <c r="G13" s="160">
        <v>0.08860765471777987</v>
      </c>
    </row>
    <row r="14" spans="1:7" ht="12.75">
      <c r="A14" s="140" t="s">
        <v>112</v>
      </c>
      <c r="B14" s="134">
        <v>0.0083769671</v>
      </c>
      <c r="C14" s="118">
        <v>0.05692045600000001</v>
      </c>
      <c r="D14" s="118">
        <v>-0.035415274000000004</v>
      </c>
      <c r="E14" s="118">
        <v>0.031270878999999994</v>
      </c>
      <c r="F14" s="153">
        <v>-0.060774973999999995</v>
      </c>
      <c r="G14" s="160">
        <v>0.00581529173489789</v>
      </c>
    </row>
    <row r="15" spans="1:7" ht="12.75">
      <c r="A15" s="140" t="s">
        <v>114</v>
      </c>
      <c r="B15" s="135">
        <v>-0.20032831</v>
      </c>
      <c r="C15" s="119">
        <v>-0.17323729999999998</v>
      </c>
      <c r="D15" s="119">
        <v>-0.17653511</v>
      </c>
      <c r="E15" s="119">
        <v>-0.17938899</v>
      </c>
      <c r="F15" s="153">
        <v>-0.13896291</v>
      </c>
      <c r="G15" s="160">
        <v>-0.17486376038512305</v>
      </c>
    </row>
    <row r="16" spans="1:7" ht="12.75">
      <c r="A16" s="140" t="s">
        <v>116</v>
      </c>
      <c r="B16" s="134">
        <v>-0.0030995954999999994</v>
      </c>
      <c r="C16" s="118">
        <v>-0.0017006097</v>
      </c>
      <c r="D16" s="118">
        <v>0.0048475045000000005</v>
      </c>
      <c r="E16" s="118">
        <v>-0.0007330303999999999</v>
      </c>
      <c r="F16" s="153">
        <v>-0.00278902033</v>
      </c>
      <c r="G16" s="160">
        <v>-0.00024058642171205115</v>
      </c>
    </row>
    <row r="17" spans="1:7" ht="12.75">
      <c r="A17" s="140" t="s">
        <v>93</v>
      </c>
      <c r="B17" s="133">
        <v>-0.50413641</v>
      </c>
      <c r="C17" s="117">
        <v>0.85232803</v>
      </c>
      <c r="D17" s="117">
        <v>2.2257446</v>
      </c>
      <c r="E17" s="117">
        <v>3.3666361</v>
      </c>
      <c r="F17" s="154">
        <v>13.781948999999997</v>
      </c>
      <c r="G17" s="160">
        <v>3.315518024056429</v>
      </c>
    </row>
    <row r="18" spans="1:7" ht="12.75">
      <c r="A18" s="140" t="s">
        <v>95</v>
      </c>
      <c r="B18" s="134">
        <v>0.396364885</v>
      </c>
      <c r="C18" s="118">
        <v>-1.12521506</v>
      </c>
      <c r="D18" s="118">
        <v>-1.45526205</v>
      </c>
      <c r="E18" s="118">
        <v>0.016364779999999995</v>
      </c>
      <c r="F18" s="153">
        <v>0.26332809</v>
      </c>
      <c r="G18" s="160">
        <v>-0.5243263314356437</v>
      </c>
    </row>
    <row r="19" spans="1:7" ht="12.75">
      <c r="A19" s="140" t="s">
        <v>97</v>
      </c>
      <c r="B19" s="134">
        <v>-1.2947642</v>
      </c>
      <c r="C19" s="118">
        <v>-0.69260861</v>
      </c>
      <c r="D19" s="118">
        <v>-0.8653901300000001</v>
      </c>
      <c r="E19" s="118">
        <v>-0.81384256</v>
      </c>
      <c r="F19" s="156">
        <v>-7.9305579999999996</v>
      </c>
      <c r="G19" s="161">
        <v>-1.8157134901405112</v>
      </c>
    </row>
    <row r="20" spans="1:7" ht="12.75">
      <c r="A20" s="140" t="s">
        <v>99</v>
      </c>
      <c r="B20" s="133">
        <v>0.58225311</v>
      </c>
      <c r="C20" s="117">
        <v>0.28264240999999996</v>
      </c>
      <c r="D20" s="117">
        <v>0.59595438</v>
      </c>
      <c r="E20" s="117">
        <v>0.3904898</v>
      </c>
      <c r="F20" s="154">
        <v>2.2478505</v>
      </c>
      <c r="G20" s="160">
        <v>0.689398859621697</v>
      </c>
    </row>
    <row r="21" spans="1:7" ht="12.75">
      <c r="A21" s="140" t="s">
        <v>101</v>
      </c>
      <c r="B21" s="134">
        <v>-0.007613025130000001</v>
      </c>
      <c r="C21" s="118">
        <v>0.09494280499999999</v>
      </c>
      <c r="D21" s="118">
        <v>0.4036840699999999</v>
      </c>
      <c r="E21" s="118">
        <v>0.18628023</v>
      </c>
      <c r="F21" s="153">
        <v>0.46506185</v>
      </c>
      <c r="G21" s="160">
        <v>0.22568446606116754</v>
      </c>
    </row>
    <row r="22" spans="1:7" ht="12.75">
      <c r="A22" s="140" t="s">
        <v>103</v>
      </c>
      <c r="B22" s="134">
        <v>-0.04348099</v>
      </c>
      <c r="C22" s="118">
        <v>0.15265299999999998</v>
      </c>
      <c r="D22" s="118">
        <v>0.23966815800000002</v>
      </c>
      <c r="E22" s="118">
        <v>0.16904914</v>
      </c>
      <c r="F22" s="153">
        <v>0.067799771</v>
      </c>
      <c r="G22" s="160">
        <v>0.13780932650015562</v>
      </c>
    </row>
    <row r="23" spans="1:7" ht="12.75">
      <c r="A23" s="140" t="s">
        <v>105</v>
      </c>
      <c r="B23" s="134">
        <v>0.31009834000000003</v>
      </c>
      <c r="C23" s="118">
        <v>0.16477424</v>
      </c>
      <c r="D23" s="118">
        <v>0.003105076000000001</v>
      </c>
      <c r="E23" s="118">
        <v>0.018426615</v>
      </c>
      <c r="F23" s="153">
        <v>0.37800286</v>
      </c>
      <c r="G23" s="160">
        <v>0.14014627107658584</v>
      </c>
    </row>
    <row r="24" spans="1:7" ht="12.75">
      <c r="A24" s="140" t="s">
        <v>107</v>
      </c>
      <c r="B24" s="133">
        <v>0.11728619399999998</v>
      </c>
      <c r="C24" s="117">
        <v>0.047625395</v>
      </c>
      <c r="D24" s="117">
        <v>-0.007604528300000001</v>
      </c>
      <c r="E24" s="117">
        <v>-0.0022219436</v>
      </c>
      <c r="F24" s="155">
        <v>0.29971648</v>
      </c>
      <c r="G24" s="160">
        <v>0.0660483888069472</v>
      </c>
    </row>
    <row r="25" spans="1:7" ht="12.75">
      <c r="A25" s="140" t="s">
        <v>109</v>
      </c>
      <c r="B25" s="134">
        <v>-0.035337617</v>
      </c>
      <c r="C25" s="118">
        <v>0.015169604</v>
      </c>
      <c r="D25" s="118">
        <v>-0.0055502361</v>
      </c>
      <c r="E25" s="118">
        <v>-0.07685289799999999</v>
      </c>
      <c r="F25" s="153">
        <v>0.04811497</v>
      </c>
      <c r="G25" s="160">
        <v>-0.014883115527240273</v>
      </c>
    </row>
    <row r="26" spans="1:7" ht="12.75">
      <c r="A26" s="140" t="s">
        <v>111</v>
      </c>
      <c r="B26" s="134">
        <v>0.0021472975999999996</v>
      </c>
      <c r="C26" s="118">
        <v>-0.03411875</v>
      </c>
      <c r="D26" s="118">
        <v>0.10523212600000001</v>
      </c>
      <c r="E26" s="118">
        <v>-0.011585467999999998</v>
      </c>
      <c r="F26" s="153">
        <v>0.06951100800000001</v>
      </c>
      <c r="G26" s="160">
        <v>0.02389028058932691</v>
      </c>
    </row>
    <row r="27" spans="1:7" ht="12.75">
      <c r="A27" s="140" t="s">
        <v>113</v>
      </c>
      <c r="B27" s="135">
        <v>0.18061140999999997</v>
      </c>
      <c r="C27" s="118">
        <v>0.13164798</v>
      </c>
      <c r="D27" s="118">
        <v>0.11926095</v>
      </c>
      <c r="E27" s="118">
        <v>0.14237318999999998</v>
      </c>
      <c r="F27" s="153">
        <v>0.10519737300000001</v>
      </c>
      <c r="G27" s="161">
        <v>0.13481360446593424</v>
      </c>
    </row>
    <row r="28" spans="1:7" ht="12.75">
      <c r="A28" s="140" t="s">
        <v>115</v>
      </c>
      <c r="B28" s="134">
        <v>0.0049110144</v>
      </c>
      <c r="C28" s="118">
        <v>0.0089329868</v>
      </c>
      <c r="D28" s="118">
        <v>-0.0026323207900000004</v>
      </c>
      <c r="E28" s="118">
        <v>-0.0031513077099999997</v>
      </c>
      <c r="F28" s="153">
        <v>-0.022005374</v>
      </c>
      <c r="G28" s="160">
        <v>-0.0014651005244890256</v>
      </c>
    </row>
    <row r="29" spans="1:7" ht="13.5" thickBot="1">
      <c r="A29" s="141" t="s">
        <v>117</v>
      </c>
      <c r="B29" s="136">
        <v>0.001243976885</v>
      </c>
      <c r="C29" s="120">
        <v>0.0009437282999999998</v>
      </c>
      <c r="D29" s="120">
        <v>-6.591258999999999E-05</v>
      </c>
      <c r="E29" s="120">
        <v>0.00020715790000000006</v>
      </c>
      <c r="F29" s="157">
        <v>0.008327582</v>
      </c>
      <c r="G29" s="162">
        <v>0.0015517261959706481</v>
      </c>
    </row>
    <row r="30" spans="1:7" ht="13.5" thickTop="1">
      <c r="A30" s="142" t="s">
        <v>118</v>
      </c>
      <c r="B30" s="137">
        <v>-0.16927925158916346</v>
      </c>
      <c r="C30" s="126">
        <v>-0.27321250831585275</v>
      </c>
      <c r="D30" s="126">
        <v>-0.34927667327690753</v>
      </c>
      <c r="E30" s="126">
        <v>-0.34065272871380414</v>
      </c>
      <c r="F30" s="122">
        <v>-0.36597405835898383</v>
      </c>
      <c r="G30" s="163" t="s">
        <v>129</v>
      </c>
    </row>
    <row r="31" spans="1:7" ht="13.5" thickBot="1">
      <c r="A31" s="143" t="s">
        <v>119</v>
      </c>
      <c r="B31" s="132">
        <v>29.898072</v>
      </c>
      <c r="C31" s="123">
        <v>29.901124</v>
      </c>
      <c r="D31" s="123">
        <v>29.971314</v>
      </c>
      <c r="E31" s="123">
        <v>30.05066</v>
      </c>
      <c r="F31" s="124">
        <v>30.111695</v>
      </c>
      <c r="G31" s="165">
        <v>-210.13</v>
      </c>
    </row>
    <row r="32" spans="1:7" ht="15.75" thickBot="1" thickTop="1">
      <c r="A32" s="144" t="s">
        <v>120</v>
      </c>
      <c r="B32" s="138">
        <v>-0.3475000113248825</v>
      </c>
      <c r="C32" s="127">
        <v>0.2995000034570694</v>
      </c>
      <c r="D32" s="127">
        <v>-0.22600000351667404</v>
      </c>
      <c r="E32" s="127">
        <v>0.17650000052526593</v>
      </c>
      <c r="F32" s="125">
        <v>-0.22099999338388443</v>
      </c>
      <c r="G32" s="130" t="s">
        <v>128</v>
      </c>
    </row>
    <row r="33" spans="1:7" ht="15" thickTop="1">
      <c r="A33" t="s">
        <v>124</v>
      </c>
      <c r="G33" s="32" t="s">
        <v>125</v>
      </c>
    </row>
    <row r="34" ht="14.25">
      <c r="A34" t="s">
        <v>126</v>
      </c>
    </row>
    <row r="35" spans="1:2" ht="12.75">
      <c r="A35" t="s">
        <v>127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10.66015625" defaultRowHeight="12.75"/>
  <cols>
    <col min="1" max="1" width="49.33203125" style="166" bestFit="1" customWidth="1"/>
    <col min="2" max="2" width="15.66015625" style="166" bestFit="1" customWidth="1"/>
    <col min="3" max="3" width="14.83203125" style="166" bestFit="1" customWidth="1"/>
    <col min="4" max="4" width="16" style="166" bestFit="1" customWidth="1"/>
    <col min="5" max="5" width="21.33203125" style="166" bestFit="1" customWidth="1"/>
    <col min="6" max="7" width="14.83203125" style="166" bestFit="1" customWidth="1"/>
    <col min="8" max="8" width="14.16015625" style="166" bestFit="1" customWidth="1"/>
    <col min="9" max="9" width="14.83203125" style="166" bestFit="1" customWidth="1"/>
    <col min="10" max="10" width="6.33203125" style="166" bestFit="1" customWidth="1"/>
    <col min="11" max="11" width="15" style="166" bestFit="1" customWidth="1"/>
    <col min="12" max="16384" width="25.16015625" style="166" customWidth="1"/>
  </cols>
  <sheetData>
    <row r="1" spans="1:5" ht="12.75">
      <c r="A1" s="166" t="s">
        <v>130</v>
      </c>
      <c r="B1" s="166" t="s">
        <v>131</v>
      </c>
      <c r="C1" s="166" t="s">
        <v>132</v>
      </c>
      <c r="D1" s="166" t="s">
        <v>133</v>
      </c>
      <c r="E1" s="166" t="s">
        <v>134</v>
      </c>
    </row>
    <row r="3" spans="1:8" ht="12.75">
      <c r="A3" s="166" t="s">
        <v>135</v>
      </c>
      <c r="B3" s="166" t="s">
        <v>85</v>
      </c>
      <c r="C3" s="166" t="s">
        <v>86</v>
      </c>
      <c r="D3" s="166" t="s">
        <v>87</v>
      </c>
      <c r="E3" s="166" t="s">
        <v>88</v>
      </c>
      <c r="F3" s="166" t="s">
        <v>89</v>
      </c>
      <c r="G3" s="166" t="s">
        <v>136</v>
      </c>
      <c r="H3"/>
    </row>
    <row r="4" spans="1:8" ht="12.75">
      <c r="A4" s="166" t="s">
        <v>137</v>
      </c>
      <c r="B4" s="166">
        <v>0.002263</v>
      </c>
      <c r="C4" s="166">
        <v>0.00376</v>
      </c>
      <c r="D4" s="166">
        <v>0.003758</v>
      </c>
      <c r="E4" s="166">
        <v>0.003761</v>
      </c>
      <c r="F4" s="166">
        <v>0.002084</v>
      </c>
      <c r="G4" s="166">
        <v>0.011717</v>
      </c>
      <c r="H4"/>
    </row>
    <row r="5" spans="1:8" ht="12.75">
      <c r="A5" s="166" t="s">
        <v>138</v>
      </c>
      <c r="B5" s="166">
        <v>2.457776</v>
      </c>
      <c r="C5" s="166">
        <v>0.790153</v>
      </c>
      <c r="D5" s="166">
        <v>-1.094536</v>
      </c>
      <c r="E5" s="166">
        <v>-0.519733</v>
      </c>
      <c r="F5" s="166">
        <v>-1.251178</v>
      </c>
      <c r="G5" s="166">
        <v>-5.264488</v>
      </c>
      <c r="H5"/>
    </row>
    <row r="6" spans="1:8" ht="12.75">
      <c r="A6" s="166" t="s">
        <v>139</v>
      </c>
      <c r="B6" s="167">
        <v>-31.88408</v>
      </c>
      <c r="C6" s="167">
        <v>-164.8083</v>
      </c>
      <c r="D6" s="167">
        <v>163.91</v>
      </c>
      <c r="E6" s="167">
        <v>-118.498</v>
      </c>
      <c r="F6" s="167">
        <v>124.7196</v>
      </c>
      <c r="G6" s="167">
        <v>890.3823</v>
      </c>
      <c r="H6"/>
    </row>
    <row r="7" spans="1:8" ht="12.75">
      <c r="A7" s="166" t="s">
        <v>140</v>
      </c>
      <c r="B7" s="167">
        <v>10000</v>
      </c>
      <c r="C7" s="167">
        <v>10000</v>
      </c>
      <c r="D7" s="167">
        <v>10000</v>
      </c>
      <c r="E7" s="167">
        <v>10000</v>
      </c>
      <c r="F7" s="167">
        <v>10000</v>
      </c>
      <c r="G7" s="167">
        <v>10000</v>
      </c>
      <c r="H7"/>
    </row>
    <row r="8" spans="1:8" ht="12.75">
      <c r="A8" s="166" t="s">
        <v>92</v>
      </c>
      <c r="B8" s="167">
        <v>-1.08619</v>
      </c>
      <c r="C8" s="167">
        <v>-0.0928294</v>
      </c>
      <c r="D8" s="167">
        <v>0.0754716</v>
      </c>
      <c r="E8" s="167">
        <v>0.3025993</v>
      </c>
      <c r="F8" s="167">
        <v>1.278216</v>
      </c>
      <c r="G8" s="167">
        <v>3.323709</v>
      </c>
      <c r="H8"/>
    </row>
    <row r="9" spans="1:8" ht="12.75">
      <c r="A9" s="166" t="s">
        <v>94</v>
      </c>
      <c r="B9" s="167">
        <v>0.005038059</v>
      </c>
      <c r="C9" s="167">
        <v>-0.06763019</v>
      </c>
      <c r="D9" s="167">
        <v>-0.03477246</v>
      </c>
      <c r="E9" s="167">
        <v>-0.136511</v>
      </c>
      <c r="F9" s="167">
        <v>-2.454481</v>
      </c>
      <c r="G9" s="167">
        <v>0.3840776</v>
      </c>
      <c r="H9"/>
    </row>
    <row r="10" spans="1:8" ht="12.75">
      <c r="A10" s="166" t="s">
        <v>141</v>
      </c>
      <c r="B10" s="167">
        <v>0.7494148</v>
      </c>
      <c r="C10" s="167">
        <v>-0.001308309</v>
      </c>
      <c r="D10" s="167">
        <v>-0.130204</v>
      </c>
      <c r="E10" s="167">
        <v>-0.329482</v>
      </c>
      <c r="F10" s="167">
        <v>1.003824</v>
      </c>
      <c r="G10" s="167">
        <v>1.792918</v>
      </c>
      <c r="H10"/>
    </row>
    <row r="11" spans="1:8" ht="12.75">
      <c r="A11" s="166" t="s">
        <v>98</v>
      </c>
      <c r="B11" s="167">
        <v>2.920812</v>
      </c>
      <c r="C11" s="167">
        <v>2.464064</v>
      </c>
      <c r="D11" s="167">
        <v>3.045915</v>
      </c>
      <c r="E11" s="167">
        <v>2.554385</v>
      </c>
      <c r="F11" s="167">
        <v>14.34796</v>
      </c>
      <c r="G11" s="167">
        <v>4.276683</v>
      </c>
      <c r="H11"/>
    </row>
    <row r="12" spans="1:8" ht="12.75">
      <c r="A12" s="166" t="s">
        <v>100</v>
      </c>
      <c r="B12" s="167">
        <v>0.02936927</v>
      </c>
      <c r="C12" s="167">
        <v>-0.2260845</v>
      </c>
      <c r="D12" s="167">
        <v>-0.3517791</v>
      </c>
      <c r="E12" s="167">
        <v>-0.1000412</v>
      </c>
      <c r="F12" s="167">
        <v>-0.1196523</v>
      </c>
      <c r="G12" s="167">
        <v>0.2130022</v>
      </c>
      <c r="H12"/>
    </row>
    <row r="13" spans="1:8" ht="12.75">
      <c r="A13" s="166" t="s">
        <v>102</v>
      </c>
      <c r="B13" s="167">
        <v>0.2082864</v>
      </c>
      <c r="C13" s="167">
        <v>0.04422481</v>
      </c>
      <c r="D13" s="167">
        <v>-0.09794913</v>
      </c>
      <c r="E13" s="167">
        <v>-0.0920045</v>
      </c>
      <c r="F13" s="167">
        <v>0.09488322</v>
      </c>
      <c r="G13" s="167">
        <v>-0.00774513</v>
      </c>
      <c r="H13"/>
    </row>
    <row r="14" spans="1:8" ht="12.75">
      <c r="A14" s="166" t="s">
        <v>104</v>
      </c>
      <c r="B14" s="167">
        <v>0.1111509</v>
      </c>
      <c r="C14" s="167">
        <v>-0.02181464</v>
      </c>
      <c r="D14" s="167">
        <v>-0.05064681</v>
      </c>
      <c r="E14" s="167">
        <v>-0.02942411</v>
      </c>
      <c r="F14" s="167">
        <v>0.1738492</v>
      </c>
      <c r="G14" s="167">
        <v>-0.1331912</v>
      </c>
      <c r="H14"/>
    </row>
    <row r="15" spans="1:8" ht="12.75">
      <c r="A15" s="166" t="s">
        <v>106</v>
      </c>
      <c r="B15" s="167">
        <v>-0.2581454</v>
      </c>
      <c r="C15" s="167">
        <v>-0.04143438</v>
      </c>
      <c r="D15" s="167">
        <v>-0.07191832</v>
      </c>
      <c r="E15" s="167">
        <v>-0.07329399</v>
      </c>
      <c r="F15" s="167">
        <v>-0.2880984</v>
      </c>
      <c r="G15" s="167">
        <v>-0.120716</v>
      </c>
      <c r="H15"/>
    </row>
    <row r="16" spans="1:8" ht="12.75">
      <c r="A16" s="166" t="s">
        <v>108</v>
      </c>
      <c r="B16" s="167">
        <v>-0.02153741</v>
      </c>
      <c r="C16" s="167">
        <v>0.01532167</v>
      </c>
      <c r="D16" s="167">
        <v>0.05221507</v>
      </c>
      <c r="E16" s="167">
        <v>0.01951407</v>
      </c>
      <c r="F16" s="167">
        <v>-0.003143082</v>
      </c>
      <c r="G16" s="167">
        <v>-0.01598264</v>
      </c>
      <c r="H16"/>
    </row>
    <row r="17" spans="1:8" ht="12.75">
      <c r="A17" s="166" t="s">
        <v>110</v>
      </c>
      <c r="B17" s="167">
        <v>0.1336799</v>
      </c>
      <c r="C17" s="167">
        <v>0.0868331</v>
      </c>
      <c r="D17" s="167">
        <v>0.09173154</v>
      </c>
      <c r="E17" s="167">
        <v>0.1043012</v>
      </c>
      <c r="F17" s="167">
        <v>0.05450691</v>
      </c>
      <c r="G17" s="167">
        <v>-0.0946856</v>
      </c>
      <c r="H17"/>
    </row>
    <row r="18" spans="1:8" ht="12.75">
      <c r="A18" s="166" t="s">
        <v>142</v>
      </c>
      <c r="B18" s="167">
        <v>0.001369115</v>
      </c>
      <c r="C18" s="167">
        <v>0.04554549</v>
      </c>
      <c r="D18" s="167">
        <v>-0.02043402</v>
      </c>
      <c r="E18" s="167">
        <v>0.02530456</v>
      </c>
      <c r="F18" s="167">
        <v>-0.05031936</v>
      </c>
      <c r="G18" s="167">
        <v>-0.1355509</v>
      </c>
      <c r="H18"/>
    </row>
    <row r="19" spans="1:8" ht="12.75">
      <c r="A19" s="166" t="s">
        <v>114</v>
      </c>
      <c r="B19" s="167">
        <v>-0.2003822</v>
      </c>
      <c r="C19" s="167">
        <v>-0.1734032</v>
      </c>
      <c r="D19" s="167">
        <v>-0.1767221</v>
      </c>
      <c r="E19" s="167">
        <v>-0.1795923</v>
      </c>
      <c r="F19" s="167">
        <v>-0.139364</v>
      </c>
      <c r="G19" s="167">
        <v>-0.1750581</v>
      </c>
      <c r="H19"/>
    </row>
    <row r="20" spans="1:8" ht="12.75">
      <c r="A20" s="166" t="s">
        <v>116</v>
      </c>
      <c r="B20" s="167">
        <v>-0.003114679</v>
      </c>
      <c r="C20" s="167">
        <v>-0.001711284</v>
      </c>
      <c r="D20" s="167">
        <v>0.0049107</v>
      </c>
      <c r="E20" s="167">
        <v>-0.0006798275</v>
      </c>
      <c r="F20" s="167">
        <v>-0.002441132</v>
      </c>
      <c r="G20" s="167">
        <v>0.001520803</v>
      </c>
      <c r="H20"/>
    </row>
    <row r="21" spans="1:8" ht="12.75">
      <c r="A21" s="166" t="s">
        <v>143</v>
      </c>
      <c r="B21" s="167">
        <v>-938.3624</v>
      </c>
      <c r="C21" s="167">
        <v>-854.0362</v>
      </c>
      <c r="D21" s="167">
        <v>-826.6329</v>
      </c>
      <c r="E21" s="167">
        <v>-929.3613</v>
      </c>
      <c r="F21" s="167">
        <v>-948.4853</v>
      </c>
      <c r="G21" s="167">
        <v>-16.73549</v>
      </c>
      <c r="H21"/>
    </row>
    <row r="22" spans="1:8" ht="12.75">
      <c r="A22" s="166" t="s">
        <v>144</v>
      </c>
      <c r="B22" s="167">
        <v>49.15592</v>
      </c>
      <c r="C22" s="167">
        <v>15.80308</v>
      </c>
      <c r="D22" s="167">
        <v>-21.89075</v>
      </c>
      <c r="E22" s="167">
        <v>-10.39466</v>
      </c>
      <c r="F22" s="167">
        <v>-25.0236</v>
      </c>
      <c r="G22" s="167">
        <v>0</v>
      </c>
      <c r="H22"/>
    </row>
    <row r="23" spans="1:8" ht="12.75">
      <c r="A23" s="166" t="s">
        <v>93</v>
      </c>
      <c r="B23" s="167">
        <v>-0.4924684</v>
      </c>
      <c r="C23" s="167">
        <v>0.8115208</v>
      </c>
      <c r="D23" s="167">
        <v>2.313123</v>
      </c>
      <c r="E23" s="167">
        <v>3.374343</v>
      </c>
      <c r="F23" s="167">
        <v>13.73165</v>
      </c>
      <c r="G23" s="167">
        <v>-0.08172885</v>
      </c>
      <c r="H23"/>
    </row>
    <row r="24" spans="1:8" ht="12.75">
      <c r="A24" s="166" t="s">
        <v>95</v>
      </c>
      <c r="B24" s="167">
        <v>0.4021569</v>
      </c>
      <c r="C24" s="167">
        <v>-1.166519</v>
      </c>
      <c r="D24" s="167">
        <v>-1.387161</v>
      </c>
      <c r="E24" s="167">
        <v>-0.02215227</v>
      </c>
      <c r="F24" s="167">
        <v>0.7773215</v>
      </c>
      <c r="G24" s="167">
        <v>0.457778</v>
      </c>
      <c r="H24"/>
    </row>
    <row r="25" spans="1:8" ht="12.75">
      <c r="A25" s="166" t="s">
        <v>97</v>
      </c>
      <c r="B25" s="167">
        <v>-1.199768</v>
      </c>
      <c r="C25" s="167">
        <v>-0.7148141</v>
      </c>
      <c r="D25" s="167">
        <v>-1.013593</v>
      </c>
      <c r="E25" s="167">
        <v>-0.7430851</v>
      </c>
      <c r="F25" s="167">
        <v>-7.682585</v>
      </c>
      <c r="G25" s="167">
        <v>0.1315407</v>
      </c>
      <c r="H25"/>
    </row>
    <row r="26" spans="1:8" ht="12.75">
      <c r="A26" s="166" t="s">
        <v>99</v>
      </c>
      <c r="B26" s="167">
        <v>0.6316864</v>
      </c>
      <c r="C26" s="167">
        <v>0.3135989</v>
      </c>
      <c r="D26" s="167">
        <v>0.54824</v>
      </c>
      <c r="E26" s="167">
        <v>0.3966276</v>
      </c>
      <c r="F26" s="167">
        <v>2.095842</v>
      </c>
      <c r="G26" s="167">
        <v>0.6739914</v>
      </c>
      <c r="H26"/>
    </row>
    <row r="27" spans="1:8" ht="12.75">
      <c r="A27" s="166" t="s">
        <v>101</v>
      </c>
      <c r="B27" s="167">
        <v>-0.01820178</v>
      </c>
      <c r="C27" s="167">
        <v>0.09601233</v>
      </c>
      <c r="D27" s="167">
        <v>0.366498</v>
      </c>
      <c r="E27" s="167">
        <v>0.1819643</v>
      </c>
      <c r="F27" s="167">
        <v>0.4544345</v>
      </c>
      <c r="G27" s="167">
        <v>0.1748061</v>
      </c>
      <c r="H27"/>
    </row>
    <row r="28" spans="1:8" ht="12.75">
      <c r="A28" s="166" t="s">
        <v>103</v>
      </c>
      <c r="B28" s="167">
        <v>-0.029279</v>
      </c>
      <c r="C28" s="167">
        <v>0.1756785</v>
      </c>
      <c r="D28" s="167">
        <v>0.2446827</v>
      </c>
      <c r="E28" s="167">
        <v>0.1724317</v>
      </c>
      <c r="F28" s="167">
        <v>0.03230293</v>
      </c>
      <c r="G28" s="167">
        <v>-0.1426936</v>
      </c>
      <c r="H28"/>
    </row>
    <row r="29" spans="1:8" ht="12.75">
      <c r="A29" s="166" t="s">
        <v>105</v>
      </c>
      <c r="B29" s="167">
        <v>0.299071</v>
      </c>
      <c r="C29" s="167">
        <v>0.1716377</v>
      </c>
      <c r="D29" s="167">
        <v>0.007852221</v>
      </c>
      <c r="E29" s="167">
        <v>0.0151451</v>
      </c>
      <c r="F29" s="167">
        <v>0.3227788</v>
      </c>
      <c r="G29" s="167">
        <v>0.01475667</v>
      </c>
      <c r="H29"/>
    </row>
    <row r="30" spans="1:8" ht="12.75">
      <c r="A30" s="166" t="s">
        <v>107</v>
      </c>
      <c r="B30" s="167">
        <v>0.1053877</v>
      </c>
      <c r="C30" s="167">
        <v>0.04476881</v>
      </c>
      <c r="D30" s="167">
        <v>-0.009224758</v>
      </c>
      <c r="E30" s="167">
        <v>-0.0125248</v>
      </c>
      <c r="F30" s="167">
        <v>0.2960143</v>
      </c>
      <c r="G30" s="167">
        <v>0.06026633</v>
      </c>
      <c r="H30"/>
    </row>
    <row r="31" spans="1:8" ht="12.75">
      <c r="A31" s="166" t="s">
        <v>109</v>
      </c>
      <c r="B31" s="167">
        <v>-0.02282122</v>
      </c>
      <c r="C31" s="167">
        <v>0.0141498</v>
      </c>
      <c r="D31" s="167">
        <v>-0.02520591</v>
      </c>
      <c r="E31" s="167">
        <v>-0.06673516</v>
      </c>
      <c r="F31" s="167">
        <v>0.04528898</v>
      </c>
      <c r="G31" s="167">
        <v>-0.01740549</v>
      </c>
      <c r="H31"/>
    </row>
    <row r="32" spans="1:8" ht="12.75">
      <c r="A32" s="166" t="s">
        <v>111</v>
      </c>
      <c r="B32" s="167">
        <v>0.008275961</v>
      </c>
      <c r="C32" s="167">
        <v>-0.01267758</v>
      </c>
      <c r="D32" s="167">
        <v>0.07844717</v>
      </c>
      <c r="E32" s="167">
        <v>0.004959384</v>
      </c>
      <c r="F32" s="167">
        <v>0.04503482</v>
      </c>
      <c r="G32" s="167">
        <v>-0.02422455</v>
      </c>
      <c r="H32"/>
    </row>
    <row r="33" spans="1:8" ht="12.75">
      <c r="A33" s="166" t="s">
        <v>113</v>
      </c>
      <c r="B33" s="167">
        <v>0.177475</v>
      </c>
      <c r="C33" s="167">
        <v>0.135268</v>
      </c>
      <c r="D33" s="167">
        <v>0.1243921</v>
      </c>
      <c r="E33" s="167">
        <v>0.1392521</v>
      </c>
      <c r="F33" s="167">
        <v>0.1039781</v>
      </c>
      <c r="G33" s="167">
        <v>0.005607617</v>
      </c>
      <c r="H33"/>
    </row>
    <row r="34" spans="1:8" ht="12.75">
      <c r="A34" s="166" t="s">
        <v>115</v>
      </c>
      <c r="B34" s="167">
        <v>-0.001929901</v>
      </c>
      <c r="C34" s="167">
        <v>0.007070733</v>
      </c>
      <c r="D34" s="167">
        <v>7.41136E-05</v>
      </c>
      <c r="E34" s="167">
        <v>-0.001807069</v>
      </c>
      <c r="F34" s="167">
        <v>-0.01968225</v>
      </c>
      <c r="G34" s="167">
        <v>-0.001642314</v>
      </c>
      <c r="H34"/>
    </row>
    <row r="35" spans="1:8" ht="12.75">
      <c r="A35" s="166" t="s">
        <v>117</v>
      </c>
      <c r="B35" s="167">
        <v>0.001128349</v>
      </c>
      <c r="C35" s="167">
        <v>0.0009199888</v>
      </c>
      <c r="D35" s="167">
        <v>-0.0001438686</v>
      </c>
      <c r="E35" s="167">
        <v>0.0002134447</v>
      </c>
      <c r="F35" s="167">
        <v>0.008392875</v>
      </c>
      <c r="G35" s="167">
        <v>0.0001711647</v>
      </c>
      <c r="H35"/>
    </row>
    <row r="36" spans="1:6" ht="12.75">
      <c r="A36" s="166" t="s">
        <v>145</v>
      </c>
      <c r="B36" s="167">
        <v>30.1117</v>
      </c>
      <c r="C36" s="167">
        <v>30.10559</v>
      </c>
      <c r="D36" s="167">
        <v>30.10864</v>
      </c>
      <c r="E36" s="167">
        <v>30.10559</v>
      </c>
      <c r="F36" s="167">
        <v>30.11475</v>
      </c>
    </row>
    <row r="37" spans="1:6" ht="12.75">
      <c r="A37" s="166" t="s">
        <v>146</v>
      </c>
      <c r="B37" s="167">
        <v>-0.2187093</v>
      </c>
      <c r="C37" s="167">
        <v>-0.1800537</v>
      </c>
      <c r="D37" s="167">
        <v>-0.163269</v>
      </c>
      <c r="E37" s="167">
        <v>-0.1617432</v>
      </c>
      <c r="F37" s="167">
        <v>-0.155131</v>
      </c>
    </row>
    <row r="38" spans="1:7" ht="12.75">
      <c r="A38" s="166" t="s">
        <v>147</v>
      </c>
      <c r="B38" s="167">
        <v>6.204287E-05</v>
      </c>
      <c r="C38" s="167">
        <v>0.0002824678</v>
      </c>
      <c r="D38" s="167">
        <v>-0.0002817219</v>
      </c>
      <c r="E38" s="167">
        <v>0.0001998041</v>
      </c>
      <c r="F38" s="167">
        <v>-0.0002160568</v>
      </c>
      <c r="G38" s="167">
        <v>1.02441E-05</v>
      </c>
    </row>
    <row r="39" spans="1:7" ht="12.75">
      <c r="A39" s="166" t="s">
        <v>148</v>
      </c>
      <c r="B39" s="167">
        <v>0.001594911</v>
      </c>
      <c r="C39" s="167">
        <v>0.001451415</v>
      </c>
      <c r="D39" s="167">
        <v>0.001404659</v>
      </c>
      <c r="E39" s="167">
        <v>0.001580122</v>
      </c>
      <c r="F39" s="167">
        <v>0.001611884</v>
      </c>
      <c r="G39" s="167">
        <v>0.0007568858</v>
      </c>
    </row>
    <row r="40" spans="2:5" ht="12.75">
      <c r="B40" s="166" t="s">
        <v>149</v>
      </c>
      <c r="C40" s="166">
        <v>0.00376</v>
      </c>
      <c r="D40" s="166" t="s">
        <v>150</v>
      </c>
      <c r="E40" s="166">
        <v>3.116625</v>
      </c>
    </row>
    <row r="42" ht="12.75">
      <c r="A42" s="166" t="s">
        <v>151</v>
      </c>
    </row>
    <row r="50" spans="1:8" ht="12.75">
      <c r="A50" s="166" t="s">
        <v>152</v>
      </c>
      <c r="B50" s="166">
        <f>-0.017/(B7*B7+B22*B22)*(B21*B22+B6*B7)</f>
        <v>6.204286825651971E-05</v>
      </c>
      <c r="C50" s="166">
        <f>-0.017/(C7*C7+C22*C22)*(C21*C22+C6*C7)</f>
        <v>0.0002824677929790089</v>
      </c>
      <c r="D50" s="166">
        <f>-0.017/(D7*D7+D22*D22)*(D21*D22+D6*D7)</f>
        <v>-0.0002817219043811944</v>
      </c>
      <c r="E50" s="166">
        <f>-0.017/(E7*E7+E22*E22)*(E21*E22+E6*E7)</f>
        <v>0.00019980411700952464</v>
      </c>
      <c r="F50" s="166">
        <f>-0.017/(F7*F7+F22*F22)*(F21*F22+F6*F7)</f>
        <v>-0.00021605683494213125</v>
      </c>
      <c r="G50" s="166">
        <f>(B50*B$4+C50*C$4+D50*D$4+E50*E$4+F50*F$4)/SUM(B$4:F$4)</f>
        <v>2.8476375006685627E-05</v>
      </c>
      <c r="H50"/>
    </row>
    <row r="51" spans="1:8" ht="12.75">
      <c r="A51" s="166" t="s">
        <v>153</v>
      </c>
      <c r="B51" s="166">
        <f>-0.017/(B7*B7+B22*B22)*(B21*B7-B6*B22)</f>
        <v>0.0015949111025731412</v>
      </c>
      <c r="C51" s="166">
        <f>-0.017/(C7*C7+C22*C22)*(C21*C7-C6*C22)</f>
        <v>0.0014514151538870131</v>
      </c>
      <c r="D51" s="166">
        <f>-0.017/(D7*D7+D22*D22)*(D21*D7-D6*D22)</f>
        <v>0.0014046592196221665</v>
      </c>
      <c r="E51" s="166">
        <f>-0.017/(E7*E7+E22*E22)*(E21*E7-E6*E22)</f>
        <v>0.0015801218995862916</v>
      </c>
      <c r="F51" s="166">
        <f>-0.017/(F7*F7+F22*F22)*(F21*F7-F6*F22)</f>
        <v>0.0016118843580185144</v>
      </c>
      <c r="G51" s="166">
        <f>(B51*B$4+C51*C$4+D51*D$4+E51*E$4+F51*F$4)/SUM(B$4:F$4)</f>
        <v>0.001513331602299559</v>
      </c>
      <c r="H51"/>
    </row>
    <row r="58" ht="12.75">
      <c r="A58" s="166" t="s">
        <v>154</v>
      </c>
    </row>
    <row r="60" spans="2:6" ht="12.75">
      <c r="B60" s="166" t="s">
        <v>85</v>
      </c>
      <c r="C60" s="166" t="s">
        <v>86</v>
      </c>
      <c r="D60" s="166" t="s">
        <v>87</v>
      </c>
      <c r="E60" s="166" t="s">
        <v>88</v>
      </c>
      <c r="F60" s="166" t="s">
        <v>89</v>
      </c>
    </row>
    <row r="61" spans="1:6" ht="12.75">
      <c r="A61" s="166" t="s">
        <v>156</v>
      </c>
      <c r="B61" s="166">
        <f>B6+(1/0.017)*(B7*B50-B22*B51)</f>
        <v>0</v>
      </c>
      <c r="C61" s="166">
        <f>C6+(1/0.017)*(C7*C50-C22*C51)</f>
        <v>0</v>
      </c>
      <c r="D61" s="166">
        <f>D6+(1/0.017)*(D7*D50-D22*D51)</f>
        <v>0</v>
      </c>
      <c r="E61" s="166">
        <f>E6+(1/0.017)*(E7*E50-E22*E51)</f>
        <v>0</v>
      </c>
      <c r="F61" s="166">
        <f>F6+(1/0.017)*(F7*F50-F22*F51)</f>
        <v>0</v>
      </c>
    </row>
    <row r="62" spans="1:6" ht="12.75">
      <c r="A62" s="166" t="s">
        <v>159</v>
      </c>
      <c r="B62" s="166">
        <f>B7+(2/0.017)*(B8*B50-B23*B51)</f>
        <v>10000.084476820677</v>
      </c>
      <c r="C62" s="166">
        <f>C7+(2/0.017)*(C8*C50-C23*C51)</f>
        <v>9999.85834412911</v>
      </c>
      <c r="D62" s="166">
        <f>D7+(2/0.017)*(D8*D50-D23*D51)</f>
        <v>9999.615245699888</v>
      </c>
      <c r="E62" s="166">
        <f>E7+(2/0.017)*(E8*E50-E23*E51)</f>
        <v>9999.379833801757</v>
      </c>
      <c r="F62" s="166">
        <f>F7+(2/0.017)*(F8*F50-F23*F51)</f>
        <v>9997.363529511986</v>
      </c>
    </row>
    <row r="63" spans="1:6" ht="12.75">
      <c r="A63" s="166" t="s">
        <v>160</v>
      </c>
      <c r="B63" s="166">
        <f>B8+(3/0.017)*(B9*B50-B24*B51)</f>
        <v>-1.1993238698509867</v>
      </c>
      <c r="C63" s="166">
        <f>C8+(3/0.017)*(C9*C50-C24*C51)</f>
        <v>0.20258236530395418</v>
      </c>
      <c r="D63" s="166">
        <f>D8+(3/0.017)*(D9*D50-D24*D51)</f>
        <v>0.42105124436497465</v>
      </c>
      <c r="E63" s="166">
        <f>E8+(3/0.017)*(E9*E50-E24*E51)</f>
        <v>0.3039630342003755</v>
      </c>
      <c r="F63" s="166">
        <f>F8+(3/0.017)*(F9*F50-F24*F51)</f>
        <v>1.1506904169324899</v>
      </c>
    </row>
    <row r="64" spans="1:6" ht="12.75">
      <c r="A64" s="166" t="s">
        <v>161</v>
      </c>
      <c r="B64" s="166">
        <f>B9+(4/0.017)*(B10*B50-B25*B51)</f>
        <v>0.4662190348630254</v>
      </c>
      <c r="C64" s="166">
        <f>C9+(4/0.017)*(C10*C50-C25*C51)</f>
        <v>0.1763986245403158</v>
      </c>
      <c r="D64" s="166">
        <f>D9+(4/0.017)*(D10*D50-D25*D51)</f>
        <v>0.30885908617236224</v>
      </c>
      <c r="E64" s="166">
        <f>E9+(4/0.017)*(E10*E50-E25*E51)</f>
        <v>0.12427327757311468</v>
      </c>
      <c r="F64" s="166">
        <f>F9+(4/0.017)*(F10*F50-F25*F51)</f>
        <v>0.40823795396911056</v>
      </c>
    </row>
    <row r="65" spans="1:6" ht="12.75">
      <c r="A65" s="166" t="s">
        <v>162</v>
      </c>
      <c r="B65" s="166">
        <f>B10+(5/0.017)*(B11*B50-B26*B51)</f>
        <v>0.5063947710040011</v>
      </c>
      <c r="C65" s="166">
        <f>C10+(5/0.017)*(C11*C50-C26*C51)</f>
        <v>0.06953184515786194</v>
      </c>
      <c r="D65" s="166">
        <f>D10+(5/0.017)*(D11*D50-D26*D51)</f>
        <v>-0.6090838073379123</v>
      </c>
      <c r="E65" s="166">
        <f>E10+(5/0.017)*(E11*E50-E26*E51)</f>
        <v>-0.36370062273911097</v>
      </c>
      <c r="F65" s="166">
        <f>F10+(5/0.017)*(F11*F50-F26*F51)</f>
        <v>-0.9015376947513356</v>
      </c>
    </row>
    <row r="66" spans="1:6" ht="12.75">
      <c r="A66" s="166" t="s">
        <v>163</v>
      </c>
      <c r="B66" s="166">
        <f>B11+(6/0.017)*(B12*B50-B27*B51)</f>
        <v>2.931701073443998</v>
      </c>
      <c r="C66" s="166">
        <f>C11+(6/0.017)*(C12*C50-C27*C51)</f>
        <v>2.3923409386598484</v>
      </c>
      <c r="D66" s="166">
        <f>D11+(6/0.017)*(D12*D50-D27*D51)</f>
        <v>2.8991970294001472</v>
      </c>
      <c r="E66" s="166">
        <f>E11+(6/0.017)*(E12*E50-E27*E51)</f>
        <v>2.4458504991752483</v>
      </c>
      <c r="F66" s="166">
        <f>F11+(6/0.017)*(F12*F50-F27*F51)</f>
        <v>14.098556177036794</v>
      </c>
    </row>
    <row r="67" spans="1:6" ht="12.75">
      <c r="A67" s="166" t="s">
        <v>164</v>
      </c>
      <c r="B67" s="166">
        <f>B12+(7/0.017)*(B13*B50-B28*B51)</f>
        <v>0.05391871793702625</v>
      </c>
      <c r="C67" s="166">
        <f>C12+(7/0.017)*(C13*C50-C28*C51)</f>
        <v>-0.3259334687326862</v>
      </c>
      <c r="D67" s="166">
        <f>D12+(7/0.017)*(D13*D50-D28*D51)</f>
        <v>-0.48193849794157323</v>
      </c>
      <c r="E67" s="166">
        <f>E12+(7/0.017)*(E13*E50-E28*E51)</f>
        <v>-0.21980131074435733</v>
      </c>
      <c r="F67" s="166">
        <f>F12+(7/0.017)*(F13*F50-F28*F51)</f>
        <v>-0.14953355238308202</v>
      </c>
    </row>
    <row r="68" spans="1:6" ht="12.75">
      <c r="A68" s="166" t="s">
        <v>165</v>
      </c>
      <c r="B68" s="166">
        <f>B13+(8/0.017)*(B14*B50-B29*B51)</f>
        <v>-0.012935029511697976</v>
      </c>
      <c r="C68" s="166">
        <f>C13+(8/0.017)*(C14*C50-C29*C51)</f>
        <v>-0.07590671563470333</v>
      </c>
      <c r="D68" s="166">
        <f>D13+(8/0.017)*(D14*D50-D29*D51)</f>
        <v>-0.09642507299206035</v>
      </c>
      <c r="E68" s="166">
        <f>E13+(8/0.017)*(E14*E50-E29*E51)</f>
        <v>-0.10603281176412493</v>
      </c>
      <c r="F68" s="166">
        <f>F13+(8/0.017)*(F14*F50-F29*F51)</f>
        <v>-0.1676313243431567</v>
      </c>
    </row>
    <row r="69" spans="1:6" ht="12.75">
      <c r="A69" s="166" t="s">
        <v>166</v>
      </c>
      <c r="B69" s="166">
        <f>B14+(9/0.017)*(B15*B50-B30*B51)</f>
        <v>0.013686144433478459</v>
      </c>
      <c r="C69" s="166">
        <f>C14+(9/0.017)*(C15*C50-C30*C51)</f>
        <v>-0.06241099671458107</v>
      </c>
      <c r="D69" s="166">
        <f>D14+(9/0.017)*(D15*D50-D30*D51)</f>
        <v>-0.03306048841211675</v>
      </c>
      <c r="E69" s="166">
        <f>E14+(9/0.017)*(E15*E50-E30*E51)</f>
        <v>-0.026699614216179345</v>
      </c>
      <c r="F69" s="166">
        <f>F14+(9/0.017)*(F15*F50-F30*F51)</f>
        <v>-0.04580119548089237</v>
      </c>
    </row>
    <row r="70" spans="1:6" ht="12.75">
      <c r="A70" s="166" t="s">
        <v>167</v>
      </c>
      <c r="B70" s="166">
        <f>B15+(10/0.017)*(B16*B50-B31*B51)</f>
        <v>-0.23752094443467792</v>
      </c>
      <c r="C70" s="166">
        <f>C15+(10/0.017)*(C16*C50-C31*C51)</f>
        <v>-0.050969295196951626</v>
      </c>
      <c r="D70" s="166">
        <f>D15+(10/0.017)*(D16*D50-D31*D51)</f>
        <v>-0.05974444652195929</v>
      </c>
      <c r="E70" s="166">
        <f>E15+(10/0.017)*(E16*E50-E31*E51)</f>
        <v>-0.008971237462348722</v>
      </c>
      <c r="F70" s="166">
        <f>F15+(10/0.017)*(F16*F50-F31*F51)</f>
        <v>-0.330640467119841</v>
      </c>
    </row>
    <row r="71" spans="1:6" ht="12.75">
      <c r="A71" s="166" t="s">
        <v>168</v>
      </c>
      <c r="B71" s="166">
        <f>B16+(11/0.017)*(B17*B50-B32*B51)</f>
        <v>-0.024711581426487852</v>
      </c>
      <c r="C71" s="166">
        <f>C16+(11/0.017)*(C17*C50-C32*C51)</f>
        <v>0.043098602014855616</v>
      </c>
      <c r="D71" s="166">
        <f>D16+(11/0.017)*(D17*D50-D32*D51)</f>
        <v>-0.03580714012225049</v>
      </c>
      <c r="E71" s="166">
        <f>E16+(11/0.017)*(E17*E50-E32*E51)</f>
        <v>0.027928020407290335</v>
      </c>
      <c r="F71" s="166">
        <f>F16+(11/0.017)*(F17*F50-F32*F51)</f>
        <v>-0.057733825305517905</v>
      </c>
    </row>
    <row r="72" spans="1:6" ht="12.75">
      <c r="A72" s="166" t="s">
        <v>169</v>
      </c>
      <c r="B72" s="166">
        <f>B17+(12/0.017)*(B18*B50-B33*B51)</f>
        <v>-0.06606497348771428</v>
      </c>
      <c r="C72" s="166">
        <f>C17+(12/0.017)*(C18*C50-C33*C51)</f>
        <v>-0.04267152893802892</v>
      </c>
      <c r="D72" s="166">
        <f>D17+(12/0.017)*(D18*D50-D33*D51)</f>
        <v>-0.027542671118540543</v>
      </c>
      <c r="E72" s="166">
        <f>E17+(12/0.017)*(E18*E50-E33*E51)</f>
        <v>-0.047448920592658136</v>
      </c>
      <c r="F72" s="166">
        <f>F17+(12/0.017)*(F18*F50-F33*F51)</f>
        <v>-0.05612520621781498</v>
      </c>
    </row>
    <row r="73" spans="1:6" ht="12.75">
      <c r="A73" s="166" t="s">
        <v>170</v>
      </c>
      <c r="B73" s="166">
        <f>B18+(13/0.017)*(B19*B50-B34*B51)</f>
        <v>-0.0057841471617176175</v>
      </c>
      <c r="C73" s="166">
        <f>C18+(13/0.017)*(C19*C50-C34*C51)</f>
        <v>0.0002417225339866741</v>
      </c>
      <c r="D73" s="166">
        <f>D18+(13/0.017)*(D19*D50-D34*D51)</f>
        <v>0.017558389922774014</v>
      </c>
      <c r="E73" s="166">
        <f>E18+(13/0.017)*(E19*E50-E34*E51)</f>
        <v>4.7936994752941636E-05</v>
      </c>
      <c r="F73" s="166">
        <f>F18+(13/0.017)*(F19*F50-F34*F51)</f>
        <v>-0.0030329645025702345</v>
      </c>
    </row>
    <row r="74" spans="1:6" ht="12.75">
      <c r="A74" s="166" t="s">
        <v>171</v>
      </c>
      <c r="B74" s="166">
        <f>B19+(14/0.017)*(B20*B50-B35*B51)</f>
        <v>-0.20202337879597054</v>
      </c>
      <c r="C74" s="166">
        <f>C19+(14/0.017)*(C20*C50-C35*C51)</f>
        <v>-0.17490092683559605</v>
      </c>
      <c r="D74" s="166">
        <f>D19+(14/0.017)*(D20*D50-D35*D51)</f>
        <v>-0.177694989153304</v>
      </c>
      <c r="E74" s="166">
        <f>E19+(14/0.017)*(E20*E50-E35*E51)</f>
        <v>-0.17998191257026336</v>
      </c>
      <c r="F74" s="166">
        <f>F19+(14/0.017)*(F20*F50-F35*F51)</f>
        <v>-0.15007064055811303</v>
      </c>
    </row>
    <row r="75" spans="1:6" ht="12.75">
      <c r="A75" s="166" t="s">
        <v>172</v>
      </c>
      <c r="B75" s="167">
        <f>B20</f>
        <v>-0.003114679</v>
      </c>
      <c r="C75" s="167">
        <f>C20</f>
        <v>-0.001711284</v>
      </c>
      <c r="D75" s="167">
        <f>D20</f>
        <v>0.0049107</v>
      </c>
      <c r="E75" s="167">
        <f>E20</f>
        <v>-0.0006798275</v>
      </c>
      <c r="F75" s="167">
        <f>F20</f>
        <v>-0.002441132</v>
      </c>
    </row>
    <row r="78" ht="12.75">
      <c r="A78" s="166" t="s">
        <v>154</v>
      </c>
    </row>
    <row r="80" spans="2:6" ht="12.75">
      <c r="B80" s="166" t="s">
        <v>85</v>
      </c>
      <c r="C80" s="166" t="s">
        <v>86</v>
      </c>
      <c r="D80" s="166" t="s">
        <v>87</v>
      </c>
      <c r="E80" s="166" t="s">
        <v>88</v>
      </c>
      <c r="F80" s="166" t="s">
        <v>89</v>
      </c>
    </row>
    <row r="81" spans="1:6" ht="12.75">
      <c r="A81" s="166" t="s">
        <v>173</v>
      </c>
      <c r="B81" s="166">
        <f>B21+(1/0.017)*(B7*B51+B22*B50)</f>
        <v>0</v>
      </c>
      <c r="C81" s="166">
        <f>C21+(1/0.017)*(C7*C51+C22*C50)</f>
        <v>0</v>
      </c>
      <c r="D81" s="166">
        <f>D21+(1/0.017)*(D7*D51+D22*D50)</f>
        <v>0</v>
      </c>
      <c r="E81" s="166">
        <f>E21+(1/0.017)*(E7*E51+E22*E50)</f>
        <v>0</v>
      </c>
      <c r="F81" s="166">
        <f>F21+(1/0.017)*(F7*F51+F22*F50)</f>
        <v>0</v>
      </c>
    </row>
    <row r="82" spans="1:6" ht="12.75">
      <c r="A82" s="166" t="s">
        <v>174</v>
      </c>
      <c r="B82" s="166">
        <f>B22+(2/0.017)*(B8*B51+B23*B50)</f>
        <v>48.94851639499228</v>
      </c>
      <c r="C82" s="166">
        <f>C22+(2/0.017)*(C8*C51+C23*C50)</f>
        <v>15.814196998993685</v>
      </c>
      <c r="D82" s="166">
        <f>D22+(2/0.017)*(D8*D51+D23*D50)</f>
        <v>-21.95494359269039</v>
      </c>
      <c r="E82" s="166">
        <f>E22+(2/0.017)*(E8*E51+E23*E50)</f>
        <v>-10.259089246549205</v>
      </c>
      <c r="F82" s="166">
        <f>F22+(2/0.017)*(F8*F51+F23*F50)</f>
        <v>-25.130244760113424</v>
      </c>
    </row>
    <row r="83" spans="1:6" ht="12.75">
      <c r="A83" s="166" t="s">
        <v>175</v>
      </c>
      <c r="B83" s="166">
        <f>B23+(3/0.017)*(B9*B51+B24*B50)</f>
        <v>-0.4866473016824113</v>
      </c>
      <c r="C83" s="166">
        <f>C23+(3/0.017)*(C9*C51+C24*C50)</f>
        <v>0.7360507652898227</v>
      </c>
      <c r="D83" s="166">
        <f>D23+(3/0.017)*(D9*D51+D24*D50)</f>
        <v>2.373467149778008</v>
      </c>
      <c r="E83" s="166">
        <f>E23+(3/0.017)*(E9*E51+E24*E50)</f>
        <v>3.3354965055209065</v>
      </c>
      <c r="F83" s="166">
        <f>F23+(3/0.017)*(F9*F51+F24*F50)</f>
        <v>13.003834972827745</v>
      </c>
    </row>
    <row r="84" spans="1:6" ht="12.75">
      <c r="A84" s="166" t="s">
        <v>176</v>
      </c>
      <c r="B84" s="166">
        <f>B24+(4/0.017)*(B10*B51+B25*B50)</f>
        <v>0.6658775910565276</v>
      </c>
      <c r="C84" s="166">
        <f>C24+(4/0.017)*(C10*C51+C25*C50)</f>
        <v>-1.214474496641375</v>
      </c>
      <c r="D84" s="166">
        <f>D24+(4/0.017)*(D10*D51+D25*D50)</f>
        <v>-1.3630059173657028</v>
      </c>
      <c r="E84" s="166">
        <f>E24+(4/0.017)*(E10*E51+E25*E50)</f>
        <v>-0.1795859608206882</v>
      </c>
      <c r="F84" s="166">
        <f>F24+(4/0.017)*(F10*F51+F25*F50)</f>
        <v>1.5485975477829343</v>
      </c>
    </row>
    <row r="85" spans="1:6" ht="12.75">
      <c r="A85" s="166" t="s">
        <v>177</v>
      </c>
      <c r="B85" s="166">
        <f>B25+(5/0.017)*(B11*B51+B26*B50)</f>
        <v>0.18188703630102876</v>
      </c>
      <c r="C85" s="166">
        <f>C25+(5/0.017)*(C11*C51+C26*C50)</f>
        <v>0.36311572909149825</v>
      </c>
      <c r="D85" s="166">
        <f>D25+(5/0.017)*(D11*D51+D26*D50)</f>
        <v>0.19935446178750138</v>
      </c>
      <c r="E85" s="166">
        <f>E25+(5/0.017)*(E11*E51+E26*E50)</f>
        <v>0.46735240172774595</v>
      </c>
      <c r="F85" s="166">
        <f>F25+(5/0.017)*(F11*F51+F26*F50)</f>
        <v>-1.0136346163480772</v>
      </c>
    </row>
    <row r="86" spans="1:6" ht="12.75">
      <c r="A86" s="166" t="s">
        <v>178</v>
      </c>
      <c r="B86" s="166">
        <f>B26+(6/0.017)*(B12*B51+B27*B50)</f>
        <v>0.6478200767619626</v>
      </c>
      <c r="C86" s="166">
        <f>C26+(6/0.017)*(C12*C51+C27*C50)</f>
        <v>0.20735581350408372</v>
      </c>
      <c r="D86" s="166">
        <f>D26+(6/0.017)*(D12*D51+D27*D50)</f>
        <v>0.33739990449507506</v>
      </c>
      <c r="E86" s="166">
        <f>E26+(6/0.017)*(E12*E51+E27*E50)</f>
        <v>0.3536675736380697</v>
      </c>
      <c r="F86" s="166">
        <f>F26+(6/0.017)*(F12*F51+F27*F50)</f>
        <v>1.993118699813136</v>
      </c>
    </row>
    <row r="87" spans="1:6" ht="12.75">
      <c r="A87" s="166" t="s">
        <v>179</v>
      </c>
      <c r="B87" s="166">
        <f>B27+(7/0.017)*(B13*B51+B28*B50)</f>
        <v>0.11783775947924435</v>
      </c>
      <c r="C87" s="166">
        <f>C27+(7/0.017)*(C13*C51+C28*C50)</f>
        <v>0.14287612665085042</v>
      </c>
      <c r="D87" s="166">
        <f>D27+(7/0.017)*(D13*D51+D28*D50)</f>
        <v>0.28146133099698717</v>
      </c>
      <c r="E87" s="166">
        <f>E27+(7/0.017)*(E13*E51+E28*E50)</f>
        <v>0.13628898633925</v>
      </c>
      <c r="F87" s="166">
        <f>F27+(7/0.017)*(F13*F51+F28*F50)</f>
        <v>0.5145362979640533</v>
      </c>
    </row>
    <row r="88" spans="1:6" ht="12.75">
      <c r="A88" s="166" t="s">
        <v>180</v>
      </c>
      <c r="B88" s="166">
        <f>B28+(8/0.017)*(B14*B51+B29*B50)</f>
        <v>0.06287677746980827</v>
      </c>
      <c r="C88" s="166">
        <f>C28+(8/0.017)*(C14*C51+C29*C50)</f>
        <v>0.1835938050533663</v>
      </c>
      <c r="D88" s="166">
        <f>D28+(8/0.017)*(D14*D51+D29*D50)</f>
        <v>0.21016333469896747</v>
      </c>
      <c r="E88" s="166">
        <f>E28+(8/0.017)*(E14*E51+E29*E50)</f>
        <v>0.1519763459979694</v>
      </c>
      <c r="F88" s="166">
        <f>F28+(8/0.017)*(F14*F51+F29*F50)</f>
        <v>0.13135527833864147</v>
      </c>
    </row>
    <row r="89" spans="1:6" ht="12.75">
      <c r="A89" s="166" t="s">
        <v>181</v>
      </c>
      <c r="B89" s="166">
        <f>B29+(9/0.017)*(B15*B51+B30*B50)</f>
        <v>0.0845637244611151</v>
      </c>
      <c r="C89" s="166">
        <f>C29+(9/0.017)*(C15*C51+C30*C50)</f>
        <v>0.1464944846693972</v>
      </c>
      <c r="D89" s="166">
        <f>D29+(9/0.017)*(D15*D51+D30*D50)</f>
        <v>-0.044253498629923185</v>
      </c>
      <c r="E89" s="166">
        <f>E29+(9/0.017)*(E15*E51+E30*E50)</f>
        <v>-0.04749275340035388</v>
      </c>
      <c r="F89" s="166">
        <f>F29+(9/0.017)*(F15*F51+F30*F50)</f>
        <v>0.043070861436944385</v>
      </c>
    </row>
    <row r="90" spans="1:6" ht="12.75">
      <c r="A90" s="166" t="s">
        <v>182</v>
      </c>
      <c r="B90" s="166">
        <f>B30+(10/0.017)*(B16*B51+B31*B50)</f>
        <v>0.08434878924965715</v>
      </c>
      <c r="C90" s="166">
        <f>C30+(10/0.017)*(C16*C51+C31*C50)</f>
        <v>0.060201143410559065</v>
      </c>
      <c r="D90" s="166">
        <f>D30+(10/0.017)*(D16*D51+D31*D50)</f>
        <v>0.03809608696798695</v>
      </c>
      <c r="E90" s="166">
        <f>E30+(10/0.017)*(E16*E51+E31*E50)</f>
        <v>-0.0022303002118996933</v>
      </c>
      <c r="F90" s="166">
        <f>F30+(10/0.017)*(F16*F51+F31*F50)</f>
        <v>0.2872782538892194</v>
      </c>
    </row>
    <row r="91" spans="1:6" ht="12.75">
      <c r="A91" s="166" t="s">
        <v>183</v>
      </c>
      <c r="B91" s="166">
        <f>B31+(11/0.017)*(B17*B51+B32*B50)</f>
        <v>0.11546885244986763</v>
      </c>
      <c r="C91" s="166">
        <f>C31+(11/0.017)*(C17*C51+C32*C50)</f>
        <v>0.09338206827745807</v>
      </c>
      <c r="D91" s="166">
        <f>D31+(11/0.017)*(D17*D51+D32*D50)</f>
        <v>0.04386843940703922</v>
      </c>
      <c r="E91" s="166">
        <f>E31+(11/0.017)*(E17*E51+E32*E50)</f>
        <v>0.040546879515045264</v>
      </c>
      <c r="F91" s="166">
        <f>F31+(11/0.017)*(F17*F51+F32*F50)</f>
        <v>0.0958428802692281</v>
      </c>
    </row>
    <row r="92" spans="1:6" ht="12.75">
      <c r="A92" s="166" t="s">
        <v>184</v>
      </c>
      <c r="B92" s="166">
        <f>B32+(12/0.017)*(B18*B51+B33*B50)</f>
        <v>0.01758984906448842</v>
      </c>
      <c r="C92" s="166">
        <f>C32+(12/0.017)*(C18*C51+C33*C50)</f>
        <v>0.0609560207985134</v>
      </c>
      <c r="D92" s="166">
        <f>D32+(12/0.017)*(D18*D51+D33*D50)</f>
        <v>0.03344941901958608</v>
      </c>
      <c r="E92" s="166">
        <f>E32+(12/0.017)*(E18*E51+E33*E50)</f>
        <v>0.052823453857141635</v>
      </c>
      <c r="F92" s="166">
        <f>F32+(12/0.017)*(F18*F51+F33*F50)</f>
        <v>-0.02807635774974042</v>
      </c>
    </row>
    <row r="93" spans="1:6" ht="12.75">
      <c r="A93" s="166" t="s">
        <v>185</v>
      </c>
      <c r="B93" s="166">
        <f>B33+(13/0.017)*(B19*B51+B34*B50)</f>
        <v>-0.06701028927704686</v>
      </c>
      <c r="C93" s="166">
        <f>C33+(13/0.017)*(C19*C51+C34*C50)</f>
        <v>-0.05566588895730626</v>
      </c>
      <c r="D93" s="166">
        <f>D33+(13/0.017)*(D19*D51+D34*D50)</f>
        <v>-0.06545011673569406</v>
      </c>
      <c r="E93" s="166">
        <f>E33+(13/0.017)*(E19*E51+E34*E50)</f>
        <v>-0.07803050109934642</v>
      </c>
      <c r="F93" s="166">
        <f>F33+(13/0.017)*(F19*F51+F34*F50)</f>
        <v>-0.06455249831809305</v>
      </c>
    </row>
    <row r="94" spans="1:6" ht="12.75">
      <c r="A94" s="166" t="s">
        <v>186</v>
      </c>
      <c r="B94" s="166">
        <f>B34+(14/0.017)*(B20*B51+B35*B50)</f>
        <v>-0.005963243443279909</v>
      </c>
      <c r="C94" s="166">
        <f>C34+(14/0.017)*(C20*C51+C35*C50)</f>
        <v>0.005239272497632843</v>
      </c>
      <c r="D94" s="166">
        <f>D34+(14/0.017)*(D20*D51+D35*D50)</f>
        <v>0.00578808263063513</v>
      </c>
      <c r="E94" s="166">
        <f>E34+(14/0.017)*(E20*E51+E35*E50)</f>
        <v>-0.0026565916277811715</v>
      </c>
      <c r="F94" s="166">
        <f>F34+(14/0.017)*(F20*F51+F35*F50)</f>
        <v>-0.024416029231360437</v>
      </c>
    </row>
    <row r="95" spans="1:6" ht="12.75">
      <c r="A95" s="166" t="s">
        <v>187</v>
      </c>
      <c r="B95" s="167">
        <f>B35</f>
        <v>0.001128349</v>
      </c>
      <c r="C95" s="167">
        <f>C35</f>
        <v>0.0009199888</v>
      </c>
      <c r="D95" s="167">
        <f>D35</f>
        <v>-0.0001438686</v>
      </c>
      <c r="E95" s="167">
        <f>E35</f>
        <v>0.0002134447</v>
      </c>
      <c r="F95" s="167">
        <f>F35</f>
        <v>0.008392875</v>
      </c>
    </row>
    <row r="98" ht="12.75">
      <c r="A98" s="166" t="s">
        <v>155</v>
      </c>
    </row>
    <row r="100" spans="2:11" ht="12.75">
      <c r="B100" s="166" t="s">
        <v>85</v>
      </c>
      <c r="C100" s="166" t="s">
        <v>86</v>
      </c>
      <c r="D100" s="166" t="s">
        <v>87</v>
      </c>
      <c r="E100" s="166" t="s">
        <v>88</v>
      </c>
      <c r="F100" s="166" t="s">
        <v>89</v>
      </c>
      <c r="G100" s="166" t="s">
        <v>157</v>
      </c>
      <c r="H100" s="166" t="s">
        <v>158</v>
      </c>
      <c r="I100" s="166" t="s">
        <v>191</v>
      </c>
      <c r="K100" s="166" t="s">
        <v>188</v>
      </c>
    </row>
    <row r="101" spans="1:9" ht="12.75">
      <c r="A101" s="166" t="s">
        <v>156</v>
      </c>
      <c r="B101" s="166">
        <f>B61*10000/B62</f>
        <v>0</v>
      </c>
      <c r="C101" s="166">
        <f>C61*10000/C62</f>
        <v>0</v>
      </c>
      <c r="D101" s="166">
        <f>D61*10000/D62</f>
        <v>0</v>
      </c>
      <c r="E101" s="166">
        <f>E61*10000/E62</f>
        <v>0</v>
      </c>
      <c r="F101" s="166">
        <f>F61*10000/F62</f>
        <v>0</v>
      </c>
      <c r="G101" s="166">
        <f>AVERAGE(C101:E101)</f>
        <v>0</v>
      </c>
      <c r="H101" s="166">
        <f>STDEV(C101:E101)</f>
        <v>0</v>
      </c>
      <c r="I101" s="166">
        <f>(B101*B4+C101*C4+D101*D4+E101*E4+F101*F4)/SUM(B4:F4)</f>
        <v>0</v>
      </c>
    </row>
    <row r="102" spans="1:9" ht="12.75">
      <c r="A102" s="166" t="s">
        <v>159</v>
      </c>
      <c r="B102" s="166">
        <f>B62*10000/B62</f>
        <v>10000</v>
      </c>
      <c r="C102" s="166">
        <f>C62*10000/C62</f>
        <v>10000</v>
      </c>
      <c r="D102" s="166">
        <f>D62*10000/D62</f>
        <v>10000</v>
      </c>
      <c r="E102" s="166">
        <f>E62*10000/E62</f>
        <v>10000</v>
      </c>
      <c r="F102" s="166">
        <f>F62*10000/F62</f>
        <v>10000</v>
      </c>
      <c r="G102" s="166">
        <f>AVERAGE(C102:E102)</f>
        <v>10000</v>
      </c>
      <c r="H102" s="166">
        <f>STDEV(C102:E102)</f>
        <v>0</v>
      </c>
      <c r="I102" s="166">
        <f>(B102*B4+C102*C4+D102*D4+E102*E4+F102*F4)/SUM(B4:F4)</f>
        <v>10000</v>
      </c>
    </row>
    <row r="103" spans="1:11" ht="12.75">
      <c r="A103" s="166" t="s">
        <v>160</v>
      </c>
      <c r="B103" s="166">
        <f>B63*10000/B62</f>
        <v>-1.1993137384298251</v>
      </c>
      <c r="C103" s="166">
        <f>C63*10000/C62</f>
        <v>0.20258523504274412</v>
      </c>
      <c r="D103" s="166">
        <f>D63*10000/D62</f>
        <v>0.4210674451159892</v>
      </c>
      <c r="E103" s="166">
        <f>E63*10000/E62</f>
        <v>0.3039818861294411</v>
      </c>
      <c r="F103" s="166">
        <f>F63*10000/F62</f>
        <v>1.1509938730703133</v>
      </c>
      <c r="G103" s="166">
        <f>AVERAGE(C103:E103)</f>
        <v>0.3092115220960581</v>
      </c>
      <c r="H103" s="166">
        <f>STDEV(C103:E103)</f>
        <v>0.10933494797584115</v>
      </c>
      <c r="I103" s="166">
        <f>(B103*B4+C103*C4+D103*D4+E103*E4+F103*F4)/SUM(B4:F4)</f>
        <v>0.20299450004167874</v>
      </c>
      <c r="K103" s="166">
        <f>(LN(H103)+LN(H123))/2-LN(K114*K115^3)</f>
        <v>-4.848545070504832</v>
      </c>
    </row>
    <row r="104" spans="1:11" ht="12.75">
      <c r="A104" s="166" t="s">
        <v>161</v>
      </c>
      <c r="B104" s="166">
        <f>B64*10000/B62</f>
        <v>0.4662150964261157</v>
      </c>
      <c r="C104" s="166">
        <f>C64*10000/C62</f>
        <v>0.17640112336579142</v>
      </c>
      <c r="D104" s="166">
        <f>D64*10000/D62</f>
        <v>0.3088709701157554</v>
      </c>
      <c r="E104" s="166">
        <f>E64*10000/E62</f>
        <v>0.12428098505971652</v>
      </c>
      <c r="F104" s="166">
        <f>F64*10000/F62</f>
        <v>0.40834561308489137</v>
      </c>
      <c r="G104" s="166">
        <f>AVERAGE(C104:E104)</f>
        <v>0.20318435951375446</v>
      </c>
      <c r="H104" s="166">
        <f>STDEV(C104:E104)</f>
        <v>0.0951649722832163</v>
      </c>
      <c r="I104" s="166">
        <f>(B104*B4+C104*C4+D104*D4+E104*E4+F104*F4)/SUM(B4:F4)</f>
        <v>0.26862044894670367</v>
      </c>
      <c r="K104" s="166">
        <f>(LN(H104)+LN(H124))/2-LN(K114*K115^4)</f>
        <v>-4.68281139783795</v>
      </c>
    </row>
    <row r="105" spans="1:11" ht="12.75">
      <c r="A105" s="166" t="s">
        <v>162</v>
      </c>
      <c r="B105" s="166">
        <f>B65*10000/B62</f>
        <v>0.5063904931781126</v>
      </c>
      <c r="C105" s="166">
        <f>C65*10000/C62</f>
        <v>0.0695328301312227</v>
      </c>
      <c r="D105" s="166">
        <f>D65*10000/D62</f>
        <v>-0.6091072430010098</v>
      </c>
      <c r="E105" s="166">
        <f>E65*10000/E62</f>
        <v>-0.3637231796212628</v>
      </c>
      <c r="F105" s="166">
        <f>F65*10000/F62</f>
        <v>-0.9017754451861405</v>
      </c>
      <c r="G105" s="166">
        <f>AVERAGE(C105:E105)</f>
        <v>-0.3010991974970167</v>
      </c>
      <c r="H105" s="166">
        <f>STDEV(C105:E105)</f>
        <v>0.3436268464018111</v>
      </c>
      <c r="I105" s="166">
        <f>(B105*B4+C105*C4+D105*D4+E105*E4+F105*F4)/SUM(B4:F4)</f>
        <v>-0.26423158826096343</v>
      </c>
      <c r="K105" s="166">
        <f>(LN(H105)+LN(H125))/2-LN(K114*K115^5)</f>
        <v>-4.23087275223884</v>
      </c>
    </row>
    <row r="106" spans="1:11" ht="12.75">
      <c r="A106" s="166" t="s">
        <v>163</v>
      </c>
      <c r="B106" s="166">
        <f>B66*10000/B62</f>
        <v>2.931676307574626</v>
      </c>
      <c r="C106" s="166">
        <f>C66*10000/C62</f>
        <v>2.3923748280538244</v>
      </c>
      <c r="D106" s="166">
        <f>D66*10000/D62</f>
        <v>2.8993085815445574</v>
      </c>
      <c r="E106" s="166">
        <f>E66*10000/E62</f>
        <v>2.446002191963277</v>
      </c>
      <c r="F106" s="166">
        <f>F66*10000/F62</f>
        <v>14.102274200011015</v>
      </c>
      <c r="G106" s="166">
        <f>AVERAGE(C106:E106)</f>
        <v>2.579228533853886</v>
      </c>
      <c r="H106" s="166">
        <f>STDEV(C106:E106)</f>
        <v>0.2784912947242991</v>
      </c>
      <c r="I106" s="166">
        <f>(B106*B4+C106*C4+D106*D4+E106*E4+F106*F4)/SUM(B4:F4)</f>
        <v>4.1670208731450815</v>
      </c>
      <c r="K106" s="166">
        <f>(LN(H106)+LN(H126))/2-LN(K114*K115^6)</f>
        <v>-4.005415569454723</v>
      </c>
    </row>
    <row r="107" spans="1:11" ht="12.75">
      <c r="A107" s="166" t="s">
        <v>164</v>
      </c>
      <c r="B107" s="166">
        <f>B67*10000/B62</f>
        <v>0.05391826245268742</v>
      </c>
      <c r="C107" s="166">
        <f>C67*10000/C62</f>
        <v>-0.3259380858370267</v>
      </c>
      <c r="D107" s="166">
        <f>D67*10000/D62</f>
        <v>-0.4819570414459898</v>
      </c>
      <c r="E107" s="166">
        <f>E67*10000/E62</f>
        <v>-0.21981494292410433</v>
      </c>
      <c r="F107" s="166">
        <f>F67*10000/F62</f>
        <v>-0.14957298685964798</v>
      </c>
      <c r="G107" s="166">
        <f>AVERAGE(C107:E107)</f>
        <v>-0.34257002340237364</v>
      </c>
      <c r="H107" s="166">
        <f>STDEV(C107:E107)</f>
        <v>0.13186009997246187</v>
      </c>
      <c r="I107" s="166">
        <f>(B107*B4+C107*C4+D107*D4+E107*E4+F107*F4)/SUM(B4:F4)</f>
        <v>-0.25938428526327156</v>
      </c>
      <c r="K107" s="166">
        <f>(LN(H107)+LN(H127))/2-LN(K114*K115^7)</f>
        <v>-3.776927430906831</v>
      </c>
    </row>
    <row r="108" spans="1:9" ht="12.75">
      <c r="A108" s="166" t="s">
        <v>165</v>
      </c>
      <c r="B108" s="166">
        <f>B68*10000/B62</f>
        <v>-0.012934920241604204</v>
      </c>
      <c r="C108" s="166">
        <f>C68*10000/C62</f>
        <v>-0.07590779091312624</v>
      </c>
      <c r="D108" s="166">
        <f>D68*10000/D62</f>
        <v>-0.09642878313095676</v>
      </c>
      <c r="E108" s="166">
        <f>E68*10000/E62</f>
        <v>-0.10603938796853497</v>
      </c>
      <c r="F108" s="166">
        <f>F68*10000/F62</f>
        <v>-0.16767553150219344</v>
      </c>
      <c r="G108" s="166">
        <f>AVERAGE(C108:E108)</f>
        <v>-0.09279198733753934</v>
      </c>
      <c r="H108" s="166">
        <f>STDEV(C108:E108)</f>
        <v>0.015391491091172478</v>
      </c>
      <c r="I108" s="166">
        <f>(B108*B4+C108*C4+D108*D4+E108*E4+F108*F4)/SUM(B4:F4)</f>
        <v>-0.09121427947948749</v>
      </c>
    </row>
    <row r="109" spans="1:9" ht="12.75">
      <c r="A109" s="166" t="s">
        <v>166</v>
      </c>
      <c r="B109" s="166">
        <f>B69*10000/B62</f>
        <v>0.013686028818258231</v>
      </c>
      <c r="C109" s="166">
        <f>C69*10000/C62</f>
        <v>-0.06241188081551415</v>
      </c>
      <c r="D109" s="166">
        <f>D69*10000/D62</f>
        <v>-0.03306176047756805</v>
      </c>
      <c r="E109" s="166">
        <f>E69*10000/E62</f>
        <v>-0.02670127013869836</v>
      </c>
      <c r="F109" s="166">
        <f>F69*10000/F62</f>
        <v>-0.04581327401538245</v>
      </c>
      <c r="G109" s="166">
        <f>AVERAGE(C109:E109)</f>
        <v>-0.04072497047726018</v>
      </c>
      <c r="H109" s="166">
        <f>STDEV(C109:E109)</f>
        <v>0.01904876687222336</v>
      </c>
      <c r="I109" s="166">
        <f>(B109*B4+C109*C4+D109*D4+E109*E4+F109*F4)/SUM(B4:F4)</f>
        <v>-0.03352371845418002</v>
      </c>
    </row>
    <row r="110" spans="1:11" ht="12.75">
      <c r="A110" s="166" t="s">
        <v>167</v>
      </c>
      <c r="B110" s="166">
        <f>B70*10000/B62</f>
        <v>-0.23751893795020504</v>
      </c>
      <c r="C110" s="166">
        <f>C70*10000/C62</f>
        <v>-0.05097001721716944</v>
      </c>
      <c r="D110" s="166">
        <f>D70*10000/D62</f>
        <v>-0.059746745303676616</v>
      </c>
      <c r="E110" s="166">
        <f>E70*10000/E62</f>
        <v>-0.008971793862677846</v>
      </c>
      <c r="F110" s="166">
        <f>F70*10000/F62</f>
        <v>-0.330727662492014</v>
      </c>
      <c r="G110" s="166">
        <f>AVERAGE(C110:E110)</f>
        <v>-0.039896185461174634</v>
      </c>
      <c r="H110" s="166">
        <f>STDEV(C110:E110)</f>
        <v>0.027138464138174896</v>
      </c>
      <c r="I110" s="166">
        <f>(B110*B4+C110*C4+D110*D4+E110*E4+F110*F4)/SUM(B4:F4)</f>
        <v>-0.10729938919237016</v>
      </c>
      <c r="K110" s="166">
        <f>EXP(AVERAGE(K103:K107))</f>
        <v>0.01344814038019799</v>
      </c>
    </row>
    <row r="111" spans="1:9" ht="12.75">
      <c r="A111" s="166" t="s">
        <v>168</v>
      </c>
      <c r="B111" s="166">
        <f>B71*10000/B62</f>
        <v>-0.024711372672668055</v>
      </c>
      <c r="C111" s="166">
        <f>C71*10000/C62</f>
        <v>0.04309921254050433</v>
      </c>
      <c r="D111" s="166">
        <f>D71*10000/D62</f>
        <v>-0.03580851787037362</v>
      </c>
      <c r="E111" s="166">
        <f>E71*10000/E62</f>
        <v>0.027929752516133916</v>
      </c>
      <c r="F111" s="166">
        <f>F71*10000/F62</f>
        <v>-0.05774905067229874</v>
      </c>
      <c r="G111" s="166">
        <f>AVERAGE(C111:E111)</f>
        <v>0.011740149062088208</v>
      </c>
      <c r="H111" s="166">
        <f>STDEV(C111:E111)</f>
        <v>0.04187105115289542</v>
      </c>
      <c r="I111" s="166">
        <f>(B111*B4+C111*C4+D111*D4+E111*E4+F111*F4)/SUM(B4:F4)</f>
        <v>-0.0027993363465190395</v>
      </c>
    </row>
    <row r="112" spans="1:9" ht="12.75">
      <c r="A112" s="166" t="s">
        <v>169</v>
      </c>
      <c r="B112" s="166">
        <f>B72*10000/B62</f>
        <v>-0.06606441539653703</v>
      </c>
      <c r="C112" s="166">
        <f>C72*10000/C62</f>
        <v>-0.042672133413851066</v>
      </c>
      <c r="D112" s="166">
        <f>D72*10000/D62</f>
        <v>-0.027543730875430092</v>
      </c>
      <c r="E112" s="166">
        <f>E72*10000/E62</f>
        <v>-0.04745186339683037</v>
      </c>
      <c r="F112" s="166">
        <f>F72*10000/F62</f>
        <v>-0.056140007365076475</v>
      </c>
      <c r="G112" s="166">
        <f>AVERAGE(C112:E112)</f>
        <v>-0.03922257589537051</v>
      </c>
      <c r="H112" s="166">
        <f>STDEV(C112:E112)</f>
        <v>0.010392690721241936</v>
      </c>
      <c r="I112" s="166">
        <f>(B112*B4+C112*C4+D112*D4+E112*E4+F112*F4)/SUM(B4:F4)</f>
        <v>-0.045368140784116724</v>
      </c>
    </row>
    <row r="113" spans="1:9" ht="12.75">
      <c r="A113" s="166" t="s">
        <v>170</v>
      </c>
      <c r="B113" s="166">
        <f>B73*10000/B62</f>
        <v>-0.005784098299494135</v>
      </c>
      <c r="C113" s="166">
        <f>C73*10000/C62</f>
        <v>0.00024172595817678632</v>
      </c>
      <c r="D113" s="166">
        <f>D73*10000/D62</f>
        <v>0.017559065515370315</v>
      </c>
      <c r="E113" s="166">
        <f>E73*10000/E62</f>
        <v>4.79399678277008E-05</v>
      </c>
      <c r="F113" s="166">
        <f>F73*10000/F62</f>
        <v>-0.0030337643455867072</v>
      </c>
      <c r="G113" s="166">
        <f>AVERAGE(C113:E113)</f>
        <v>0.005949577147124934</v>
      </c>
      <c r="H113" s="166">
        <f>STDEV(C113:E113)</f>
        <v>0.010054578727218386</v>
      </c>
      <c r="I113" s="166">
        <f>(B113*B4+C113*C4+D113*D4+E113*E4+F113*F4)/SUM(B4:F4)</f>
        <v>0.0030503251427459635</v>
      </c>
    </row>
    <row r="114" spans="1:11" ht="12.75">
      <c r="A114" s="166" t="s">
        <v>171</v>
      </c>
      <c r="B114" s="166">
        <f>B74*10000/B62</f>
        <v>-0.2020216721811132</v>
      </c>
      <c r="C114" s="166">
        <f>C74*10000/C62</f>
        <v>-0.17490340444500388</v>
      </c>
      <c r="D114" s="166">
        <f>D74*10000/D62</f>
        <v>-0.17770182630748496</v>
      </c>
      <c r="E114" s="166">
        <f>E74*10000/E62</f>
        <v>-0.17999307513237484</v>
      </c>
      <c r="F114" s="166">
        <f>F74*10000/F62</f>
        <v>-0.150110216673734</v>
      </c>
      <c r="G114" s="166">
        <f>AVERAGE(C114:E114)</f>
        <v>-0.1775327686282879</v>
      </c>
      <c r="H114" s="166">
        <f>STDEV(C114:E114)</f>
        <v>0.0025490434089365196</v>
      </c>
      <c r="I114" s="166">
        <f>(B114*B4+C114*C4+D114*D4+E114*E4+F114*F4)/SUM(B4:F4)</f>
        <v>-0.17742217811618619</v>
      </c>
      <c r="J114" s="166" t="s">
        <v>189</v>
      </c>
      <c r="K114" s="166">
        <v>285</v>
      </c>
    </row>
    <row r="115" spans="1:11" ht="12.75">
      <c r="A115" s="166" t="s">
        <v>172</v>
      </c>
      <c r="B115" s="166">
        <f>B75*10000/B62</f>
        <v>-0.003114652688404337</v>
      </c>
      <c r="C115" s="166">
        <f>C75*10000/C62</f>
        <v>-0.0017113082416859336</v>
      </c>
      <c r="D115" s="166">
        <f>D75*10000/D62</f>
        <v>0.004910888948564033</v>
      </c>
      <c r="E115" s="166">
        <f>E75*10000/E62</f>
        <v>-0.0006798696632184339</v>
      </c>
      <c r="F115" s="166">
        <f>F75*10000/F62</f>
        <v>-0.0024417757669747977</v>
      </c>
      <c r="G115" s="166">
        <f>AVERAGE(C115:E115)</f>
        <v>0.0008399036812198887</v>
      </c>
      <c r="H115" s="166">
        <f>STDEV(C115:E115)</f>
        <v>0.0035630965704689472</v>
      </c>
      <c r="I115" s="166">
        <f>(B115*B4+C115*C4+D115*D4+E115*E4+F115*F4)/SUM(B4:F4)</f>
        <v>-0.00017109355277323006</v>
      </c>
      <c r="J115" s="166" t="s">
        <v>190</v>
      </c>
      <c r="K115" s="166">
        <v>0.5536</v>
      </c>
    </row>
    <row r="118" ht="12.75">
      <c r="A118" s="166" t="s">
        <v>155</v>
      </c>
    </row>
    <row r="120" spans="2:9" ht="12.75">
      <c r="B120" s="166" t="s">
        <v>85</v>
      </c>
      <c r="C120" s="166" t="s">
        <v>86</v>
      </c>
      <c r="D120" s="166" t="s">
        <v>87</v>
      </c>
      <c r="E120" s="166" t="s">
        <v>88</v>
      </c>
      <c r="F120" s="166" t="s">
        <v>89</v>
      </c>
      <c r="G120" s="166" t="s">
        <v>157</v>
      </c>
      <c r="H120" s="166" t="s">
        <v>158</v>
      </c>
      <c r="I120" s="166" t="s">
        <v>191</v>
      </c>
    </row>
    <row r="121" spans="1:9" ht="12.75">
      <c r="A121" s="166" t="s">
        <v>173</v>
      </c>
      <c r="B121" s="166">
        <f>B81*10000/B62</f>
        <v>0</v>
      </c>
      <c r="C121" s="166">
        <f>C81*10000/C62</f>
        <v>0</v>
      </c>
      <c r="D121" s="166">
        <f>D81*10000/D62</f>
        <v>0</v>
      </c>
      <c r="E121" s="166">
        <f>E81*10000/E62</f>
        <v>0</v>
      </c>
      <c r="F121" s="166">
        <f>F81*10000/F62</f>
        <v>0</v>
      </c>
      <c r="G121" s="166">
        <f>AVERAGE(C121:E121)</f>
        <v>0</v>
      </c>
      <c r="H121" s="166">
        <f>STDEV(C121:E121)</f>
        <v>0</v>
      </c>
      <c r="I121" s="166">
        <f>(B121*B4+C121*C4+D121*D4+E121*E4+F121*F4)/SUM(B4:F4)</f>
        <v>0</v>
      </c>
    </row>
    <row r="122" spans="1:9" ht="12.75">
      <c r="A122" s="166" t="s">
        <v>174</v>
      </c>
      <c r="B122" s="166">
        <f>B82*10000/B62</f>
        <v>48.94810289698119</v>
      </c>
      <c r="C122" s="166">
        <f>C82*10000/C62</f>
        <v>15.814421019551899</v>
      </c>
      <c r="D122" s="166">
        <f>D82*10000/D62</f>
        <v>-21.955788351088433</v>
      </c>
      <c r="E122" s="166">
        <f>E82*10000/E62</f>
        <v>-10.259725520046285</v>
      </c>
      <c r="F122" s="166">
        <f>F82*10000/F62</f>
        <v>-25.136872022238187</v>
      </c>
      <c r="G122" s="166">
        <f>AVERAGE(C122:E122)</f>
        <v>-5.467030950527605</v>
      </c>
      <c r="H122" s="166">
        <f>STDEV(C122:E122)</f>
        <v>19.335837708850942</v>
      </c>
      <c r="I122" s="166">
        <f>(B122*B4+C122*C4+D122*D4+E122*E4+F122*F4)/SUM(B4:F4)</f>
        <v>-0.20799575766320383</v>
      </c>
    </row>
    <row r="123" spans="1:9" ht="12.75">
      <c r="A123" s="166" t="s">
        <v>175</v>
      </c>
      <c r="B123" s="166">
        <f>B83*10000/B62</f>
        <v>-0.4866431906754561</v>
      </c>
      <c r="C123" s="166">
        <f>C83*10000/C62</f>
        <v>0.7360611920287412</v>
      </c>
      <c r="D123" s="166">
        <f>D83*10000/D62</f>
        <v>2.373558473460931</v>
      </c>
      <c r="E123" s="166">
        <f>E83*10000/E62</f>
        <v>3.335703374568934</v>
      </c>
      <c r="F123" s="166">
        <f>F83*10000/F62</f>
        <v>13.007264299673334</v>
      </c>
      <c r="G123" s="166">
        <f>AVERAGE(C123:E123)</f>
        <v>2.1484410133528686</v>
      </c>
      <c r="H123" s="166">
        <f>STDEV(C123:E123)</f>
        <v>1.3143604043201822</v>
      </c>
      <c r="I123" s="166">
        <f>(B123*B4+C123*C4+D123*D4+E123*E4+F123*F4)/SUM(B4:F4)</f>
        <v>3.2150818172960887</v>
      </c>
    </row>
    <row r="124" spans="1:9" ht="12.75">
      <c r="A124" s="166" t="s">
        <v>176</v>
      </c>
      <c r="B124" s="166">
        <f>B84*10000/B62</f>
        <v>0.6658719659818612</v>
      </c>
      <c r="C124" s="166">
        <f>C84*10000/C62</f>
        <v>-1.214491700629329</v>
      </c>
      <c r="D124" s="166">
        <f>D84*10000/D62</f>
        <v>-1.3630583616222967</v>
      </c>
      <c r="E124" s="166">
        <f>E84*10000/E62</f>
        <v>-0.17959709882568764</v>
      </c>
      <c r="F124" s="166">
        <f>F84*10000/F62</f>
        <v>1.5490059386272292</v>
      </c>
      <c r="G124" s="166">
        <f>AVERAGE(C124:E124)</f>
        <v>-0.9190490536924377</v>
      </c>
      <c r="H124" s="166">
        <f>STDEV(C124:E124)</f>
        <v>0.6446781432287307</v>
      </c>
      <c r="I124" s="166">
        <f>(B124*B4+C124*C4+D124*D4+E124*E4+F124*F4)/SUM(B4:F4)</f>
        <v>-0.3602540746774723</v>
      </c>
    </row>
    <row r="125" spans="1:9" ht="12.75">
      <c r="A125" s="166" t="s">
        <v>177</v>
      </c>
      <c r="B125" s="166">
        <f>B85*10000/B62</f>
        <v>0.1818854997901538</v>
      </c>
      <c r="C125" s="166">
        <f>C85*10000/C62</f>
        <v>0.3631208729118473</v>
      </c>
      <c r="D125" s="166">
        <f>D85*10000/D62</f>
        <v>0.19936213233127076</v>
      </c>
      <c r="E125" s="166">
        <f>E85*10000/E62</f>
        <v>0.46738138714154526</v>
      </c>
      <c r="F125" s="166">
        <f>F85*10000/F62</f>
        <v>-1.0139019285993265</v>
      </c>
      <c r="G125" s="166">
        <f>AVERAGE(C125:E125)</f>
        <v>0.3432881307948878</v>
      </c>
      <c r="H125" s="166">
        <f>STDEV(C125:E125)</f>
        <v>0.13510582327261866</v>
      </c>
      <c r="I125" s="166">
        <f>(B125*B4+C125*C4+D125*D4+E125*E4+F125*F4)/SUM(B4:F4)</f>
        <v>0.1389347266935194</v>
      </c>
    </row>
    <row r="126" spans="1:9" ht="12.75">
      <c r="A126" s="166" t="s">
        <v>178</v>
      </c>
      <c r="B126" s="166">
        <f>B86*10000/B62</f>
        <v>0.6478146042301473</v>
      </c>
      <c r="C126" s="166">
        <f>C86*10000/C62</f>
        <v>0.2073587508625277</v>
      </c>
      <c r="D126" s="166">
        <f>D86*10000/D62</f>
        <v>0.33741288660097835</v>
      </c>
      <c r="E126" s="166">
        <f>E86*10000/E62</f>
        <v>0.3536895082658397</v>
      </c>
      <c r="F126" s="166">
        <f>F86*10000/F62</f>
        <v>1.9936443182540036</v>
      </c>
      <c r="G126" s="166">
        <f>AVERAGE(C126:E126)</f>
        <v>0.29948704857644864</v>
      </c>
      <c r="H126" s="166">
        <f>STDEV(C126:E126)</f>
        <v>0.08019943598900083</v>
      </c>
      <c r="I126" s="166">
        <f>(B126*B4+C126*C4+D126*D4+E126*E4+F126*F4)/SUM(B4:F4)</f>
        <v>0.5758768706189409</v>
      </c>
    </row>
    <row r="127" spans="1:9" ht="12.75">
      <c r="A127" s="166" t="s">
        <v>179</v>
      </c>
      <c r="B127" s="166">
        <f>B87*10000/B62</f>
        <v>0.11783676403172592</v>
      </c>
      <c r="C127" s="166">
        <f>C87*10000/C62</f>
        <v>0.1428781506037359</v>
      </c>
      <c r="D127" s="166">
        <f>D87*10000/D62</f>
        <v>0.28147216075940856</v>
      </c>
      <c r="E127" s="166">
        <f>E87*10000/E62</f>
        <v>0.13629743904571032</v>
      </c>
      <c r="F127" s="166">
        <f>F87*10000/F62</f>
        <v>0.5146719897152425</v>
      </c>
      <c r="G127" s="166">
        <f>AVERAGE(C127:E127)</f>
        <v>0.18688258346961828</v>
      </c>
      <c r="H127" s="166">
        <f>STDEV(C127:E127)</f>
        <v>0.08198303202522082</v>
      </c>
      <c r="I127" s="166">
        <f>(B127*B4+C127*C4+D127*D4+E127*E4+F127*F4)/SUM(B4:F4)</f>
        <v>0.2205842773726598</v>
      </c>
    </row>
    <row r="128" spans="1:9" ht="12.75">
      <c r="A128" s="166" t="s">
        <v>180</v>
      </c>
      <c r="B128" s="166">
        <f>B88*10000/B62</f>
        <v>0.06287624631126983</v>
      </c>
      <c r="C128" s="166">
        <f>C88*10000/C62</f>
        <v>0.18359640580424194</v>
      </c>
      <c r="D128" s="166">
        <f>D88*10000/D62</f>
        <v>0.21017142113477172</v>
      </c>
      <c r="E128" s="166">
        <f>E88*10000/E62</f>
        <v>0.151985771641788</v>
      </c>
      <c r="F128" s="166">
        <f>F88*10000/F62</f>
        <v>0.1313899189030025</v>
      </c>
      <c r="G128" s="166">
        <f>AVERAGE(C128:E128)</f>
        <v>0.1819178661936006</v>
      </c>
      <c r="H128" s="166">
        <f>STDEV(C128:E128)</f>
        <v>0.029129118990255175</v>
      </c>
      <c r="I128" s="166">
        <f>(B128*B4+C128*C4+D128*D4+E128*E4+F128*F4)/SUM(B4:F4)</f>
        <v>0.1579336176877926</v>
      </c>
    </row>
    <row r="129" spans="1:9" ht="12.75">
      <c r="A129" s="166" t="s">
        <v>181</v>
      </c>
      <c r="B129" s="166">
        <f>B89*10000/B62</f>
        <v>0.0845630100996911</v>
      </c>
      <c r="C129" s="166">
        <f>C89*10000/C62</f>
        <v>0.1464965598791744</v>
      </c>
      <c r="D129" s="166">
        <f>D89*10000/D62</f>
        <v>-0.04425520136782604</v>
      </c>
      <c r="E129" s="166">
        <f>E89*10000/E62</f>
        <v>-0.047495698923057286</v>
      </c>
      <c r="F129" s="166">
        <f>F89*10000/F62</f>
        <v>0.043082219937086615</v>
      </c>
      <c r="G129" s="166">
        <f>AVERAGE(C129:E129)</f>
        <v>0.018248553196097025</v>
      </c>
      <c r="H129" s="166">
        <f>STDEV(C129:E129)</f>
        <v>0.11107784936583154</v>
      </c>
      <c r="I129" s="166">
        <f>(B129*B4+C129*C4+D129*D4+E129*E4+F129*F4)/SUM(B4:F4)</f>
        <v>0.03116818974531399</v>
      </c>
    </row>
    <row r="130" spans="1:9" ht="12.75">
      <c r="A130" s="166" t="s">
        <v>182</v>
      </c>
      <c r="B130" s="166">
        <f>B90*10000/B62</f>
        <v>0.08434807670392214</v>
      </c>
      <c r="C130" s="166">
        <f>C90*10000/C62</f>
        <v>0.06020199620717927</v>
      </c>
      <c r="D130" s="166">
        <f>D90*10000/D62</f>
        <v>0.038097552787712825</v>
      </c>
      <c r="E130" s="166">
        <f>E90*10000/E62</f>
        <v>-0.002230438536158432</v>
      </c>
      <c r="F130" s="166">
        <f>F90*10000/F62</f>
        <v>0.28735401392695253</v>
      </c>
      <c r="G130" s="166">
        <f>AVERAGE(C130:E130)</f>
        <v>0.03202303681957789</v>
      </c>
      <c r="H130" s="166">
        <f>STDEV(C130:E130)</f>
        <v>0.03165639011606701</v>
      </c>
      <c r="I130" s="166">
        <f>(B130*B4+C130*C4+D130*D4+E130*E4+F130*F4)/SUM(B4:F4)</f>
        <v>0.07365076746355254</v>
      </c>
    </row>
    <row r="131" spans="1:9" ht="12.75">
      <c r="A131" s="166" t="s">
        <v>183</v>
      </c>
      <c r="B131" s="166">
        <f>B91*10000/B62</f>
        <v>0.11546787701395358</v>
      </c>
      <c r="C131" s="166">
        <f>C91*10000/C62</f>
        <v>0.09338339110801748</v>
      </c>
      <c r="D131" s="166">
        <f>D91*10000/D62</f>
        <v>0.04387012732905285</v>
      </c>
      <c r="E131" s="166">
        <f>E91*10000/E62</f>
        <v>0.040549394251412664</v>
      </c>
      <c r="F131" s="166">
        <f>F91*10000/F62</f>
        <v>0.0958681556255328</v>
      </c>
      <c r="G131" s="166">
        <f>AVERAGE(C131:E131)</f>
        <v>0.059267637562827664</v>
      </c>
      <c r="H131" s="166">
        <f>STDEV(C131:E131)</f>
        <v>0.029591726833869163</v>
      </c>
      <c r="I131" s="166">
        <f>(B131*B4+C131*C4+D131*D4+E131*E4+F131*F4)/SUM(B4:F4)</f>
        <v>0.07228880089942893</v>
      </c>
    </row>
    <row r="132" spans="1:9" ht="12.75">
      <c r="A132" s="166" t="s">
        <v>184</v>
      </c>
      <c r="B132" s="166">
        <f>B92*10000/B62</f>
        <v>0.017589700472291164</v>
      </c>
      <c r="C132" s="166">
        <f>C92*10000/C62</f>
        <v>0.06095688428856646</v>
      </c>
      <c r="D132" s="166">
        <f>D92*10000/D62</f>
        <v>0.03345070604988552</v>
      </c>
      <c r="E132" s="166">
        <f>E92*10000/E62</f>
        <v>0.05282672999237213</v>
      </c>
      <c r="F132" s="166">
        <f>F92*10000/F62</f>
        <v>-0.028083761950697964</v>
      </c>
      <c r="G132" s="166">
        <f>AVERAGE(C132:E132)</f>
        <v>0.049078106776941376</v>
      </c>
      <c r="H132" s="166">
        <f>STDEV(C132:E132)</f>
        <v>0.01413105064505009</v>
      </c>
      <c r="I132" s="166">
        <f>(B132*B4+C132*C4+D132*D4+E132*E4+F132*F4)/SUM(B4:F4)</f>
        <v>0.034229227059089436</v>
      </c>
    </row>
    <row r="133" spans="1:9" ht="12.75">
      <c r="A133" s="166" t="s">
        <v>185</v>
      </c>
      <c r="B133" s="166">
        <f>B93*10000/B62</f>
        <v>-0.06700972320020981</v>
      </c>
      <c r="C133" s="166">
        <f>C93*10000/C62</f>
        <v>-0.055666677508474455</v>
      </c>
      <c r="D133" s="166">
        <f>D93*10000/D62</f>
        <v>-0.06545263505397313</v>
      </c>
      <c r="E133" s="166">
        <f>E93*10000/E62</f>
        <v>-0.07803534058739649</v>
      </c>
      <c r="F133" s="166">
        <f>F93*10000/F62</f>
        <v>-0.06456952188197974</v>
      </c>
      <c r="G133" s="166">
        <f>AVERAGE(C133:E133)</f>
        <v>-0.06638488438328136</v>
      </c>
      <c r="H133" s="166">
        <f>STDEV(C133:E133)</f>
        <v>0.01121343339898976</v>
      </c>
      <c r="I133" s="166">
        <f>(B133*B4+C133*C4+D133*D4+E133*E4+F133*F4)/SUM(B4:F4)</f>
        <v>-0.06623412985524214</v>
      </c>
    </row>
    <row r="134" spans="1:9" ht="12.75">
      <c r="A134" s="166" t="s">
        <v>186</v>
      </c>
      <c r="B134" s="166">
        <f>B94*10000/B62</f>
        <v>-0.005963193068120762</v>
      </c>
      <c r="C134" s="166">
        <f>C94*10000/C62</f>
        <v>0.005239346716055038</v>
      </c>
      <c r="D134" s="166">
        <f>D94*10000/D62</f>
        <v>0.0057883053381720525</v>
      </c>
      <c r="E134" s="166">
        <f>E94*10000/E62</f>
        <v>-0.002656756390832228</v>
      </c>
      <c r="F134" s="166">
        <f>F94*10000/F62</f>
        <v>-0.02442246814301079</v>
      </c>
      <c r="G134" s="166">
        <f>AVERAGE(C134:E134)</f>
        <v>0.0027902985544649545</v>
      </c>
      <c r="H134" s="166">
        <f>STDEV(C134:E134)</f>
        <v>0.004725266614172582</v>
      </c>
      <c r="I134" s="166">
        <f>(B134*B4+C134*C4+D134*D4+E134*E4+F134*F4)/SUM(B4:F4)</f>
        <v>-0.0021074360166321677</v>
      </c>
    </row>
    <row r="135" spans="1:9" ht="12.75">
      <c r="A135" s="166" t="s">
        <v>187</v>
      </c>
      <c r="B135" s="166">
        <f>B95*10000/B62</f>
        <v>0.0011283394681469087</v>
      </c>
      <c r="C135" s="166">
        <f>C95*10000/C62</f>
        <v>0.0009200018323660783</v>
      </c>
      <c r="D135" s="166">
        <f>D95*10000/D62</f>
        <v>-0.00014387413561923543</v>
      </c>
      <c r="E135" s="166">
        <f>E95*10000/E62</f>
        <v>0.00021345793793978567</v>
      </c>
      <c r="F135" s="166">
        <f>F95*10000/F62</f>
        <v>0.008395088340265337</v>
      </c>
      <c r="G135" s="166">
        <f>AVERAGE(C135:E135)</f>
        <v>0.0003298618782288762</v>
      </c>
      <c r="H135" s="166">
        <f>STDEV(C135:E135)</f>
        <v>0.0005414059722613813</v>
      </c>
      <c r="I135" s="166">
        <f>(B135*B4+C135*C4+D135*D4+E135*E4+F135*F4)/SUM(B4:F4)</f>
        <v>0.0015211915723896273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2003-08-18T15:55:07Z</cp:lastPrinted>
  <dcterms:created xsi:type="dcterms:W3CDTF">1999-06-17T15:15:05Z</dcterms:created>
  <dcterms:modified xsi:type="dcterms:W3CDTF">2003-09-26T12:57:02Z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-315994650</vt:i4>
  </property>
  <property fmtid="{D5CDD505-2E9C-101B-9397-08002B2CF9AE}" pid="3" name="_EmailSubject">
    <vt:lpwstr>WFM results of aperture 74</vt:lpwstr>
  </property>
  <property fmtid="{D5CDD505-2E9C-101B-9397-08002B2CF9AE}" pid="4" name="_AuthorEmail">
    <vt:lpwstr>DURANTE@DAPNIA.CEA.FR</vt:lpwstr>
  </property>
  <property fmtid="{D5CDD505-2E9C-101B-9397-08002B2CF9AE}" pid="5" name="_AuthorEmailDisplayName">
    <vt:lpwstr>DURANTE Maria    DAPNIA</vt:lpwstr>
  </property>
  <property fmtid="{D5CDD505-2E9C-101B-9397-08002B2CF9AE}" pid="6" name="_ReviewingToolsShownOnce">
    <vt:lpwstr/>
  </property>
</Properties>
</file>