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3" activeTab="7"/>
  </bookViews>
  <sheets>
    <sheet name="Sommaire" sheetId="1" r:id="rId1"/>
    <sheet name="HCMQAP075_OV_pos5ap2" sheetId="2" r:id="rId2"/>
    <sheet name="HCMQAP075_OV_pos2ap2" sheetId="3" r:id="rId3"/>
    <sheet name="HCMQAP075_OV_pos3ap2" sheetId="4" r:id="rId4"/>
    <sheet name="HCMQAP075_OV_pos4ap2" sheetId="5" r:id="rId5"/>
    <sheet name="HCMQAP075_OV_pos1ap2" sheetId="6" r:id="rId6"/>
    <sheet name="Lmag_hcmqap" sheetId="7" r:id="rId7"/>
    <sheet name="Result_HCMQAP" sheetId="8" r:id="rId8"/>
  </sheets>
  <definedNames>
    <definedName name="_xlnm.Print_Area" localSheetId="5">'HCMQAP075_OV_pos1ap2'!$A$1:$N$28</definedName>
    <definedName name="_xlnm.Print_Area" localSheetId="2">'HCMQAP075_OV_pos2ap2'!$A$1:$N$28</definedName>
    <definedName name="_xlnm.Print_Area" localSheetId="3">'HCMQAP075_OV_pos3ap2'!$A$1:$N$28</definedName>
    <definedName name="_xlnm.Print_Area" localSheetId="4">'HCMQAP075_OV_pos4ap2'!$A$1:$N$28</definedName>
    <definedName name="_xlnm.Print_Area" localSheetId="1">'HCMQAP075_OV_pos5ap2'!$A$1:$N$28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<sst xmlns="http://schemas.openxmlformats.org/spreadsheetml/2006/main" count="510" uniqueCount="195">
  <si>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</si>
  <si>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</si>
  <si>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</si>
  <si>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</si>
  <si>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</si>
  <si>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</si>
  <si>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</si>
  <si>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</si>
  <si>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</si>
  <si>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</si>
  <si>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</si>
  <si>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</si>
  <si>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</si>
  <si>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</si>
  <si>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</si>
  <si>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hcmqap075_ov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</si>
  <si>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</si>
  <si>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</si>
  <si>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</si>
  <si>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</si>
  <si>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</si>
  <si>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</si>
  <si>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</si>
  <si>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</si>
  <si>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</si>
  <si>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</si>
  <si>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</si>
  <si>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</si>
  <si>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</si>
  <si>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</si>
  <si>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</si>
  <si>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</si>
  <si>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</si>
  <si>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</si>
  <si>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</si>
  <si>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</si>
  <si>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</si>
  <si>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</si>
  <si>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</si>
  <si>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</si>
  <si>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</si>
  <si>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</si>
  <si>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</si>
  <si>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</si>
  <si>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</si>
  <si>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</si>
  <si>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</si>
  <si>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</si>
  <si>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</si>
  <si>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</si>
  <si>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</si>
  <si>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</si>
  <si>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</si>
  <si>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</si>
  <si>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</si>
  <si>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-2.141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</si>
  <si>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</si>
  <si>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</si>
  <si>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</si>
  <si>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</si>
  <si>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</si>
  <si>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</si>
  <si>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</si>
  <si>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</si>
  <si>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</si>
  <si>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</si>
  <si>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</si>
  <si>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</si>
  <si>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HCMQAP075_OV_pos5ap2</t>
  </si>
  <si>
    <t>15/08/2003</t>
  </si>
  <si>
    <t>±12.5</t>
  </si>
  <si>
    <t>THCMQAP075_OV_pos5ap2.xls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</si>
  <si>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</si>
  <si>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HCMQAP075_OV_pos2ap2</t>
  </si>
  <si>
    <t>THCMQAP075_OV_pos2ap2.xls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</si>
  <si>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-3.769 mT)</t>
    </r>
  </si>
  <si>
    <t>HCMQAP075_OV_pos3ap2</t>
  </si>
  <si>
    <t>THCMQAP075_OV_pos3ap2.xls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</si>
  <si>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-3.767 mT)</t>
    </r>
  </si>
  <si>
    <t>HCMQAP075_OV_pos4ap2</t>
  </si>
  <si>
    <t>THCMQAP075_OV_pos4ap2.xls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</si>
  <si>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</si>
  <si>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t>HCMQAP075_OV_pos1ap2</t>
  </si>
  <si>
    <t>THCMQAP075_OV_pos1ap2.xls</t>
  </si>
  <si>
    <t>Sommaire : Valeurs intégrales calculées avec les fichiers: HCMQAP075_OV_pos5ap2+HCMQAP075_OV_pos2ap2+HCMQAP075_OV_pos3ap2+HCMQAP075_OV_pos4ap2+HCMQAP075_OV_pos1ap2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</si>
  <si>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</si>
  <si>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</si>
  <si>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</si>
  <si>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</si>
  <si>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</si>
  <si>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</si>
  <si>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</si>
  <si>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</si>
  <si>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</si>
  <si>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</si>
  <si>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</si>
  <si>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</si>
  <si>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</si>
  <si>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</si>
  <si>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</si>
  <si>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</si>
  <si>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</si>
  <si>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</si>
  <si>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</si>
  <si>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</si>
  <si>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</si>
  <si>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</si>
  <si>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</si>
  <si>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</si>
  <si>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</si>
  <si>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</si>
  <si>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</si>
  <si>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</si>
  <si>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</si>
  <si>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</si>
  <si>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</si>
  <si>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</si>
  <si>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</si>
  <si>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</si>
  <si>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</si>
  <si>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</si>
  <si>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</si>
  <si>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</si>
  <si>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</si>
  <si>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</si>
  <si>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</si>
  <si>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</si>
  <si>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</si>
  <si>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=-3.768</t>
    </r>
  </si>
  <si>
    <t>Gradient (T/m)</t>
  </si>
  <si>
    <t>LISSNER</t>
  </si>
  <si>
    <t>HCMQAP075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</si>
  <si>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</si>
  <si>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</si>
  <si>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</si>
  <si>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</si>
  <si>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</si>
  <si>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</si>
  <si>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</si>
  <si>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</si>
  <si>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</si>
  <si>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</si>
  <si>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</si>
  <si>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</si>
  <si>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</si>
  <si>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</si>
  <si>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</si>
  <si>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</si>
  <si>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</si>
  <si>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</si>
  <si>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</si>
  <si>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</si>
  <si>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</si>
  <si>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</si>
  <si>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</si>
  <si>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</si>
  <si>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</si>
  <si>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</si>
  <si>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</si>
  <si>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</si>
  <si>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</si>
  <si>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</si>
  <si>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</si>
  <si>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</si>
  <si>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</si>
  <si>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</si>
  <si>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</si>
  <si>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</si>
  <si>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</si>
  <si>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</si>
  <si>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</si>
  <si>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</si>
  <si>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</si>
  <si>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</si>
  <si>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</si>
  <si>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</si>
  <si>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</si>
  <si>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</si>
  <si>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</si>
  <si>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</si>
  <si>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</si>
  <si>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</si>
  <si>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</si>
  <si>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</si>
  <si>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</si>
  <si>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</si>
  <si>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</si>
  <si>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</si>
  <si>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</si>
  <si>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</si>
  <si>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</si>
  <si>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HCMQAP075a_OV_pos1ap2</t>
  </si>
  <si>
    <t xml:space="preserve"> Fri 15/08/2003       07:07:41</t>
  </si>
  <si>
    <t>b3*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</si>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</sst>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3" fontId="6" fillId="0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6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3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5a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0.44817982</c:v>
                </c:pt>
                <c:pt idx="1">
                  <c:v>0.260680017</c:v>
                </c:pt>
                <c:pt idx="2">
                  <c:v>-0.6790412499999999</c:v>
                </c:pt>
                <c:pt idx="3">
                  <c:v>0.15333473</c:v>
                </c:pt>
                <c:pt idx="4">
                  <c:v>11.686976000000001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-2.2431016</c:v>
                </c:pt>
                <c:pt idx="1">
                  <c:v>-0.018294549999999996</c:v>
                </c:pt>
                <c:pt idx="2">
                  <c:v>-2.4158304</c:v>
                </c:pt>
                <c:pt idx="3">
                  <c:v>-3.5402511000000003</c:v>
                </c:pt>
                <c:pt idx="4">
                  <c:v>-60.12756099999999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2.3900378</c:v>
                </c:pt>
                <c:pt idx="1">
                  <c:v>2.190533</c:v>
                </c:pt>
                <c:pt idx="2">
                  <c:v>1.1932087</c:v>
                </c:pt>
                <c:pt idx="3">
                  <c:v>1.9129614</c:v>
                </c:pt>
                <c:pt idx="4">
                  <c:v>15.097010000000001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0.3409453800000001</c:v>
                </c:pt>
                <c:pt idx="1">
                  <c:v>-0.35577874</c:v>
                </c:pt>
                <c:pt idx="2">
                  <c:v>0.23055204</c:v>
                </c:pt>
                <c:pt idx="3">
                  <c:v>0.38799389000000006</c:v>
                </c:pt>
                <c:pt idx="4">
                  <c:v>0.4544907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-0.29371183</c:v>
                </c:pt>
                <c:pt idx="1">
                  <c:v>0.13926205</c:v>
                </c:pt>
                <c:pt idx="2">
                  <c:v>0.15945009999999998</c:v>
                </c:pt>
                <c:pt idx="3">
                  <c:v>0.17725752</c:v>
                </c:pt>
                <c:pt idx="4">
                  <c:v>-0.34912358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0.07668995399999999</c:v>
                </c:pt>
                <c:pt idx="1">
                  <c:v>0.10241156600000001</c:v>
                </c:pt>
                <c:pt idx="2">
                  <c:v>0.013080238899999999</c:v>
                </c:pt>
                <c:pt idx="3">
                  <c:v>-0.0061923609999999995</c:v>
                </c:pt>
                <c:pt idx="4">
                  <c:v>0.16278659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-1.294921</c:v>
                </c:pt>
                <c:pt idx="1">
                  <c:v>-0.098434968</c:v>
                </c:pt>
                <c:pt idx="2">
                  <c:v>0.46540798</c:v>
                </c:pt>
                <c:pt idx="3">
                  <c:v>0.73429409</c:v>
                </c:pt>
                <c:pt idx="4">
                  <c:v>-0.32882142000000003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-1.2524837999999998</c:v>
                </c:pt>
                <c:pt idx="1">
                  <c:v>-0.46945987</c:v>
                </c:pt>
                <c:pt idx="2">
                  <c:v>-1.0913178599999998</c:v>
                </c:pt>
                <c:pt idx="3">
                  <c:v>-1.3555458999999999</c:v>
                </c:pt>
                <c:pt idx="4">
                  <c:v>-8.463782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9046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2043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2043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2043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2043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2043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2.3320842899999998E-05</v>
      </c>
      <c r="L2" s="54">
        <v>4.261569509809594E-07</v>
      </c>
      <c r="M2" s="54">
        <v>0.00010632551700000002</v>
      </c>
      <c r="N2" s="55">
        <v>4.4691242227301166E-07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-3.08951051E-05</v>
      </c>
      <c r="L3" s="54">
        <v>1.6023150347433686E-07</v>
      </c>
      <c r="M3" s="54">
        <v>9.505083E-06</v>
      </c>
      <c r="N3" s="55">
        <v>7.975817943005061E-08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-0.0021407014873855734</v>
      </c>
      <c r="L4" s="54">
        <v>3.658576641272741E-05</v>
      </c>
      <c r="M4" s="54">
        <v>2.739961658862974E-08</v>
      </c>
      <c r="N4" s="55">
        <v>-8.544443300000001</v>
      </c>
    </row>
    <row r="5" spans="1:14" ht="15" customHeight="1" thickBot="1">
      <c r="A5" t="s">
        <v>18</v>
      </c>
      <c r="B5" s="58">
        <v>37848.29349537037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2043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76">
        <v>11.686976000000001</v>
      </c>
      <c r="E8" s="77">
        <v>0.024300709741607338</v>
      </c>
      <c r="F8" s="78">
        <v>-60.12756099999999</v>
      </c>
      <c r="G8" s="77">
        <v>0.01785781355845204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6.1760942</v>
      </c>
      <c r="E9" s="80">
        <v>0.05710671215855522</v>
      </c>
      <c r="F9" s="84">
        <v>-3.0051405000000004</v>
      </c>
      <c r="G9" s="80">
        <v>0.07098072607967112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-0.32882142000000003</v>
      </c>
      <c r="E10" s="80">
        <v>0.03220831074515669</v>
      </c>
      <c r="F10" s="84">
        <v>-8.463782</v>
      </c>
      <c r="G10" s="80">
        <v>0.02735085746168721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76">
        <v>15.097010000000001</v>
      </c>
      <c r="E11" s="77">
        <v>0.0015871641415922213</v>
      </c>
      <c r="F11" s="77">
        <v>0.4544907</v>
      </c>
      <c r="G11" s="77">
        <v>0.01404961366166217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5">
        <v>0.135454711</v>
      </c>
      <c r="E12" s="80">
        <v>0.0032178918519566056</v>
      </c>
      <c r="F12" s="84">
        <v>-1.9860647999999999</v>
      </c>
      <c r="G12" s="80">
        <v>0.005797327294570779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26.150513</v>
      </c>
      <c r="D13" s="85">
        <v>-0.37225266</v>
      </c>
      <c r="E13" s="80">
        <v>0.006452067016500974</v>
      </c>
      <c r="F13" s="80">
        <v>-0.011283599000000002</v>
      </c>
      <c r="G13" s="80">
        <v>0.009682495604824412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5">
        <v>0.112773316</v>
      </c>
      <c r="E14" s="80">
        <v>0.00662537194676662</v>
      </c>
      <c r="F14" s="80">
        <v>0.19772029</v>
      </c>
      <c r="G14" s="80">
        <v>0.006945814277778939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-0.34912358</v>
      </c>
      <c r="E15" s="77">
        <v>0.005766938201905094</v>
      </c>
      <c r="F15" s="77">
        <v>0.16278659</v>
      </c>
      <c r="G15" s="77">
        <v>0.0037052514561631642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-0.024745739</v>
      </c>
      <c r="E16" s="80">
        <v>0.002721740182632077</v>
      </c>
      <c r="F16" s="80">
        <v>-0.14098507</v>
      </c>
      <c r="G16" s="80">
        <v>0.00249794752779184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0.30799999833106995</v>
      </c>
      <c r="D17" s="85">
        <v>0.040503075</v>
      </c>
      <c r="E17" s="80">
        <v>0.0026817080485205575</v>
      </c>
      <c r="F17" s="80">
        <v>0.023102256</v>
      </c>
      <c r="G17" s="80">
        <v>0.002069957410618336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-4.578000068664551</v>
      </c>
      <c r="D18" s="85">
        <v>-0.0058196631499999995</v>
      </c>
      <c r="E18" s="80">
        <v>0.0009834701295029463</v>
      </c>
      <c r="F18" s="80">
        <v>0.12206752000000001</v>
      </c>
      <c r="G18" s="80">
        <v>0.0023085720332266676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-0.07400000095367432</v>
      </c>
      <c r="D19" s="85">
        <v>-0.14814144</v>
      </c>
      <c r="E19" s="80">
        <v>0.0013187969507847388</v>
      </c>
      <c r="F19" s="80">
        <v>-0.037364549000000004</v>
      </c>
      <c r="G19" s="80">
        <v>0.001331794265137783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0.1707173</v>
      </c>
      <c r="D20" s="90">
        <v>-0.0007805842390000001</v>
      </c>
      <c r="E20" s="91">
        <v>0.0005427265807369071</v>
      </c>
      <c r="F20" s="91">
        <v>-0.00795454047</v>
      </c>
      <c r="G20" s="91">
        <v>0.0024730762670432394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0.8472643999999999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-0.4895609528932802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-2.1410141000000005</v>
      </c>
      <c r="I25" s="103" t="s">
        <v>65</v>
      </c>
      <c r="J25" s="104"/>
      <c r="K25" s="103"/>
      <c r="L25" s="106">
        <v>15.103849599902885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61.252828504758014</v>
      </c>
      <c r="I26" s="108" t="s">
        <v>67</v>
      </c>
      <c r="J26" s="109"/>
      <c r="K26" s="108"/>
      <c r="L26" s="111">
        <v>0.38521000505678005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HCMQAP075_OV_pos5ap2res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-1.2421439E-05</v>
      </c>
      <c r="L2" s="54">
        <v>3.0877819356947073E-07</v>
      </c>
      <c r="M2" s="54">
        <v>0.0001424363</v>
      </c>
      <c r="N2" s="55">
        <v>2.440580873507129E-07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-2.8757971000000002E-05</v>
      </c>
      <c r="L3" s="54">
        <v>2.019188236989789E-07</v>
      </c>
      <c r="M3" s="54">
        <v>1.2212499999999997E-05</v>
      </c>
      <c r="N3" s="55">
        <v>2.2188384799259331E-07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-0.003766067717480564</v>
      </c>
      <c r="L4" s="54">
        <v>4.6639387249284694E-05</v>
      </c>
      <c r="M4" s="54">
        <v>5.16110074172058E-08</v>
      </c>
      <c r="N4" s="55">
        <v>-6.1917372</v>
      </c>
    </row>
    <row r="5" spans="1:14" ht="15" customHeight="1" thickBot="1">
      <c r="A5" t="s">
        <v>18</v>
      </c>
      <c r="B5" s="58">
        <v>37848.27997685185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2043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0.260680017</v>
      </c>
      <c r="E8" s="77">
        <v>0.009049617461819759</v>
      </c>
      <c r="F8" s="77">
        <v>-0.018294549999999996</v>
      </c>
      <c r="G8" s="77">
        <v>0.02740640561005766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0.31531081</v>
      </c>
      <c r="E9" s="80">
        <v>0.025160642602672305</v>
      </c>
      <c r="F9" s="80">
        <v>2.3574148</v>
      </c>
      <c r="G9" s="80">
        <v>0.016465783848948052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-0.098434968</v>
      </c>
      <c r="E10" s="80">
        <v>0.006439658872531032</v>
      </c>
      <c r="F10" s="80">
        <v>-0.46945987</v>
      </c>
      <c r="G10" s="80">
        <v>0.004594342469447529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88">
        <v>2.190533</v>
      </c>
      <c r="E11" s="77">
        <v>0.004262726428137688</v>
      </c>
      <c r="F11" s="77">
        <v>-0.35577874</v>
      </c>
      <c r="G11" s="77">
        <v>0.005031893809332011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5">
        <v>0.15438349999999998</v>
      </c>
      <c r="E12" s="80">
        <v>0.00355349661981052</v>
      </c>
      <c r="F12" s="80">
        <v>-0.24798657</v>
      </c>
      <c r="G12" s="80">
        <v>0.004788577465866581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25.384522</v>
      </c>
      <c r="D13" s="85">
        <v>0.19381932200000002</v>
      </c>
      <c r="E13" s="80">
        <v>0.002945416808640692</v>
      </c>
      <c r="F13" s="80">
        <v>-0.141238332</v>
      </c>
      <c r="G13" s="80">
        <v>0.0035986011904913105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5">
        <v>0.127974176</v>
      </c>
      <c r="E14" s="80">
        <v>0.0006204927498631094</v>
      </c>
      <c r="F14" s="80">
        <v>-0.07084388222000002</v>
      </c>
      <c r="G14" s="80">
        <v>0.0020605543582626644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0.13926205</v>
      </c>
      <c r="E15" s="77">
        <v>0.0018077510553163973</v>
      </c>
      <c r="F15" s="77">
        <v>0.10241156600000001</v>
      </c>
      <c r="G15" s="77">
        <v>0.0022708043076677133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-0.037405374000000005</v>
      </c>
      <c r="E16" s="80">
        <v>0.002858019944133333</v>
      </c>
      <c r="F16" s="80">
        <v>-0.0123353063</v>
      </c>
      <c r="G16" s="80">
        <v>0.0012117280161104888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-0.10199999809265137</v>
      </c>
      <c r="D17" s="85">
        <v>0.069878087</v>
      </c>
      <c r="E17" s="80">
        <v>0.001526293771400672</v>
      </c>
      <c r="F17" s="80">
        <v>-0.034654662</v>
      </c>
      <c r="G17" s="80">
        <v>0.00263895754254514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122.06999969482422</v>
      </c>
      <c r="D18" s="85">
        <v>0.0047433417000000005</v>
      </c>
      <c r="E18" s="80">
        <v>0.001028630467178549</v>
      </c>
      <c r="F18" s="80">
        <v>0.13118417999999998</v>
      </c>
      <c r="G18" s="80">
        <v>0.0011366935865062208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-0.33000001311302185</v>
      </c>
      <c r="D19" s="83">
        <v>-0.19880496</v>
      </c>
      <c r="E19" s="80">
        <v>0.0007923967020363041</v>
      </c>
      <c r="F19" s="80">
        <v>0.008544960800000001</v>
      </c>
      <c r="G19" s="80">
        <v>0.0013539430421848073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-0.0640106</v>
      </c>
      <c r="D20" s="90">
        <v>-0.0038781350290000003</v>
      </c>
      <c r="E20" s="91">
        <v>0.0012016383665237286</v>
      </c>
      <c r="F20" s="91">
        <v>0.0043281598</v>
      </c>
      <c r="G20" s="91">
        <v>0.0005902471410455651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0.6421581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-0.3547607090677014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-3.7663565000000006</v>
      </c>
      <c r="I25" s="103" t="s">
        <v>65</v>
      </c>
      <c r="J25" s="104"/>
      <c r="K25" s="103"/>
      <c r="L25" s="106">
        <v>2.2192371067384813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0.2613211851779775</v>
      </c>
      <c r="I26" s="108" t="s">
        <v>67</v>
      </c>
      <c r="J26" s="109"/>
      <c r="K26" s="108"/>
      <c r="L26" s="111">
        <v>0.17286424564025626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HCMQAP075_OV_pos2ap2res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5.0925780999999994E-05</v>
      </c>
      <c r="L2" s="54">
        <v>7.932960719455024E-07</v>
      </c>
      <c r="M2" s="54">
        <v>0.00015933176999999998</v>
      </c>
      <c r="N2" s="55">
        <v>1.6972883845579628E-07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-2.7748651000000003E-05</v>
      </c>
      <c r="L3" s="54">
        <v>1.2583980103274729E-07</v>
      </c>
      <c r="M3" s="54">
        <v>1.0482249999999998E-05</v>
      </c>
      <c r="N3" s="55">
        <v>1.1332719444158461E-07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-0.0037689431987799633</v>
      </c>
      <c r="L4" s="54">
        <v>4.996665753901528E-05</v>
      </c>
      <c r="M4" s="54">
        <v>5.437869218007399E-08</v>
      </c>
      <c r="N4" s="55">
        <v>-6.628347499999999</v>
      </c>
    </row>
    <row r="5" spans="1:14" ht="15" customHeight="1" thickBot="1">
      <c r="A5" t="s">
        <v>18</v>
      </c>
      <c r="B5" s="58">
        <v>37848.28449074074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2043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-0.6790412499999999</v>
      </c>
      <c r="E8" s="77">
        <v>0.012428472834223934</v>
      </c>
      <c r="F8" s="77">
        <v>-2.4158304</v>
      </c>
      <c r="G8" s="77">
        <v>0.009567928377659263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0.4099275539000001</v>
      </c>
      <c r="E9" s="80">
        <v>0.022791605556801466</v>
      </c>
      <c r="F9" s="80">
        <v>1.9268195000000001</v>
      </c>
      <c r="G9" s="80">
        <v>0.03404015617471127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0.46540798</v>
      </c>
      <c r="E10" s="80">
        <v>0.008243007465093072</v>
      </c>
      <c r="F10" s="80">
        <v>-1.0913178599999998</v>
      </c>
      <c r="G10" s="80">
        <v>0.008435135250599857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1.1932087</v>
      </c>
      <c r="E11" s="77">
        <v>0.0038686352451077475</v>
      </c>
      <c r="F11" s="77">
        <v>0.23055204</v>
      </c>
      <c r="G11" s="77">
        <v>0.004189162698368209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5">
        <v>0.087415504</v>
      </c>
      <c r="E12" s="80">
        <v>0.0033580199211608475</v>
      </c>
      <c r="F12" s="80">
        <v>-0.32419218</v>
      </c>
      <c r="G12" s="80">
        <v>0.004023170938771121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25.680543</v>
      </c>
      <c r="D13" s="85">
        <v>-0.04979038100000001</v>
      </c>
      <c r="E13" s="80">
        <v>0.0027953969859097504</v>
      </c>
      <c r="F13" s="80">
        <v>-0.32080738000000003</v>
      </c>
      <c r="G13" s="80">
        <v>0.002556127487154998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5">
        <v>0.023995643699999996</v>
      </c>
      <c r="E14" s="80">
        <v>0.005054424458969379</v>
      </c>
      <c r="F14" s="80">
        <v>-0.08422996499999999</v>
      </c>
      <c r="G14" s="80">
        <v>0.003633168470946668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0.15945009999999998</v>
      </c>
      <c r="E15" s="77">
        <v>0.0022844924024817124</v>
      </c>
      <c r="F15" s="77">
        <v>0.013080238899999999</v>
      </c>
      <c r="G15" s="77">
        <v>0.004057210501413938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-0.070029902</v>
      </c>
      <c r="E16" s="80">
        <v>0.0035152355732293366</v>
      </c>
      <c r="F16" s="80">
        <v>-0.017345191000000003</v>
      </c>
      <c r="G16" s="80">
        <v>0.002292610510578266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0.2529999911785126</v>
      </c>
      <c r="D17" s="85">
        <v>0.08489982199999999</v>
      </c>
      <c r="E17" s="80">
        <v>0.002394959292108713</v>
      </c>
      <c r="F17" s="80">
        <v>-0.11899090200000002</v>
      </c>
      <c r="G17" s="80">
        <v>0.003114843661882685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-7.629000186920166</v>
      </c>
      <c r="D18" s="85">
        <v>0.050263192</v>
      </c>
      <c r="E18" s="80">
        <v>0.0012895106623544309</v>
      </c>
      <c r="F18" s="80">
        <v>0.14618129</v>
      </c>
      <c r="G18" s="80">
        <v>0.002013740062768928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-0.20600000023841858</v>
      </c>
      <c r="D19" s="83">
        <v>-0.19449406000000002</v>
      </c>
      <c r="E19" s="80">
        <v>0.0009027399140372382</v>
      </c>
      <c r="F19" s="80">
        <v>-0.0006801454199999999</v>
      </c>
      <c r="G19" s="80">
        <v>0.0003740821141376391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0.22012990000000002</v>
      </c>
      <c r="D20" s="90">
        <v>-0.0026126050399999995</v>
      </c>
      <c r="E20" s="91">
        <v>0.0008172287938085555</v>
      </c>
      <c r="F20" s="91">
        <v>0.00390847433</v>
      </c>
      <c r="G20" s="91">
        <v>0.0010271753691446215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0.7215820999999999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-0.3797766576797099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-3.7692744</v>
      </c>
      <c r="I25" s="103" t="s">
        <v>65</v>
      </c>
      <c r="J25" s="104"/>
      <c r="K25" s="103"/>
      <c r="L25" s="106">
        <v>1.2152782582206643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2.50944885199235</v>
      </c>
      <c r="I26" s="108" t="s">
        <v>67</v>
      </c>
      <c r="J26" s="109"/>
      <c r="K26" s="108"/>
      <c r="L26" s="111">
        <v>0.15998570886079502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HCMQAP075_OV_pos3ap2res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1.1810246E-05</v>
      </c>
      <c r="L2" s="54">
        <v>2.3965932160876304E-07</v>
      </c>
      <c r="M2" s="54">
        <v>0.00014538612</v>
      </c>
      <c r="N2" s="55">
        <v>1.750221431756291E-07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-2.8491251999999998E-05</v>
      </c>
      <c r="L3" s="54">
        <v>8.864843340956446E-08</v>
      </c>
      <c r="M3" s="54">
        <v>9.585180000000005E-06</v>
      </c>
      <c r="N3" s="55">
        <v>1.365505129978946E-07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-0.003766802034165535</v>
      </c>
      <c r="L4" s="54">
        <v>4.047652142466568E-05</v>
      </c>
      <c r="M4" s="54">
        <v>6.38263327987449E-08</v>
      </c>
      <c r="N4" s="55">
        <v>-5.372589700000001</v>
      </c>
    </row>
    <row r="5" spans="1:14" ht="15" customHeight="1" thickBot="1">
      <c r="A5" t="s">
        <v>18</v>
      </c>
      <c r="B5" s="58">
        <v>37848.28902777778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2043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0.15333473</v>
      </c>
      <c r="E8" s="77">
        <v>0.011270982420162057</v>
      </c>
      <c r="F8" s="77">
        <v>-3.5402511000000003</v>
      </c>
      <c r="G8" s="77">
        <v>0.01568329226712336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-0.332406197</v>
      </c>
      <c r="E9" s="80">
        <v>0.011918941955615554</v>
      </c>
      <c r="F9" s="84">
        <v>3.1816401</v>
      </c>
      <c r="G9" s="80">
        <v>0.03183495090998026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0.73429409</v>
      </c>
      <c r="E10" s="80">
        <v>0.0035011461457991233</v>
      </c>
      <c r="F10" s="80">
        <v>-1.3555458999999999</v>
      </c>
      <c r="G10" s="80">
        <v>0.006491452097983602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88">
        <v>1.9129614</v>
      </c>
      <c r="E11" s="77">
        <v>0.003681313942038707</v>
      </c>
      <c r="F11" s="77">
        <v>0.38799389000000006</v>
      </c>
      <c r="G11" s="77">
        <v>0.005337424208302474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5">
        <v>0.37320724</v>
      </c>
      <c r="E12" s="80">
        <v>0.0023857368248432712</v>
      </c>
      <c r="F12" s="80">
        <v>-0.094685591</v>
      </c>
      <c r="G12" s="80">
        <v>0.004476485681513268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25.964356</v>
      </c>
      <c r="D13" s="85">
        <v>-0.2633842</v>
      </c>
      <c r="E13" s="80">
        <v>0.0015286033854455849</v>
      </c>
      <c r="F13" s="80">
        <v>-0.22169473499999998</v>
      </c>
      <c r="G13" s="80">
        <v>0.004592946285112442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5">
        <v>0.14081779</v>
      </c>
      <c r="E14" s="80">
        <v>0.003131258555500978</v>
      </c>
      <c r="F14" s="80">
        <v>-0.021823602</v>
      </c>
      <c r="G14" s="80">
        <v>0.0017963764129508067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0.17725752</v>
      </c>
      <c r="E15" s="77">
        <v>0.001868798964471522</v>
      </c>
      <c r="F15" s="77">
        <v>-0.0061923609999999995</v>
      </c>
      <c r="G15" s="77">
        <v>0.0023190856307139644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-0.067022267</v>
      </c>
      <c r="E16" s="80">
        <v>0.0018389610754325483</v>
      </c>
      <c r="F16" s="80">
        <v>0.00026989078</v>
      </c>
      <c r="G16" s="80">
        <v>0.0017124606677355408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-0.05700000002980232</v>
      </c>
      <c r="D17" s="85">
        <v>0.08487830199999999</v>
      </c>
      <c r="E17" s="80">
        <v>0.0015207636651157286</v>
      </c>
      <c r="F17" s="80">
        <v>-0.051130920999999996</v>
      </c>
      <c r="G17" s="80">
        <v>0.0031024519933069545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130.7169952392578</v>
      </c>
      <c r="D18" s="85">
        <v>0.0176606235</v>
      </c>
      <c r="E18" s="80">
        <v>0.002115834866493373</v>
      </c>
      <c r="F18" s="80">
        <v>0.13299745000000002</v>
      </c>
      <c r="G18" s="80">
        <v>0.0008036775273696802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-0.33399999141693115</v>
      </c>
      <c r="D19" s="83">
        <v>-0.19291986</v>
      </c>
      <c r="E19" s="80">
        <v>0.00088016794272303</v>
      </c>
      <c r="F19" s="80">
        <v>0.00136477881</v>
      </c>
      <c r="G19" s="80">
        <v>0.0016461529585225737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0.0462521</v>
      </c>
      <c r="D20" s="90">
        <v>-0.003983286130000001</v>
      </c>
      <c r="E20" s="91">
        <v>0.0009455791657395416</v>
      </c>
      <c r="F20" s="91">
        <v>0.0021877915000000003</v>
      </c>
      <c r="G20" s="91">
        <v>0.0005581935218675503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0.6566354999999999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-0.3078269748757795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-3.7670195000000004</v>
      </c>
      <c r="I25" s="103" t="s">
        <v>65</v>
      </c>
      <c r="J25" s="104"/>
      <c r="K25" s="103"/>
      <c r="L25" s="106">
        <v>1.9519120309499842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3.543570147531354</v>
      </c>
      <c r="I26" s="108" t="s">
        <v>67</v>
      </c>
      <c r="J26" s="109"/>
      <c r="K26" s="108"/>
      <c r="L26" s="111">
        <v>0.17736564980656408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HCMQAP075_OV_pos4ap2res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8.6649229E-05</v>
      </c>
      <c r="L2" s="54">
        <v>2.7634123467782253E-07</v>
      </c>
      <c r="M2" s="54">
        <v>8.3785763E-05</v>
      </c>
      <c r="N2" s="55">
        <v>3.254852389381365E-07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-3.1188071E-05</v>
      </c>
      <c r="L3" s="54">
        <v>2.265101825164466E-07</v>
      </c>
      <c r="M3" s="54">
        <v>1.3326462999999999E-05</v>
      </c>
      <c r="N3" s="55">
        <v>1.6185200315726278E-07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-0.002252308790297962</v>
      </c>
      <c r="L4" s="54">
        <v>2.1996617216594187E-05</v>
      </c>
      <c r="M4" s="54">
        <v>3.5006549911837223E-08</v>
      </c>
      <c r="N4" s="55">
        <v>-4.8829712</v>
      </c>
    </row>
    <row r="5" spans="1:14" ht="15" customHeight="1" thickBot="1">
      <c r="A5" t="s">
        <v>18</v>
      </c>
      <c r="B5" s="58">
        <v>37848.27543981482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2043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6" t="s">
        <v>27</v>
      </c>
      <c r="B8" s="71" t="s">
        <v>28</v>
      </c>
      <c r="D8" s="88">
        <v>0.44817982</v>
      </c>
      <c r="E8" s="77">
        <v>0.02711021480216581</v>
      </c>
      <c r="F8" s="77">
        <v>-2.2431016</v>
      </c>
      <c r="G8" s="77">
        <v>0.013262734662945861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5">
        <v>0.51212543</v>
      </c>
      <c r="E9" s="80">
        <v>0.02437937517514736</v>
      </c>
      <c r="F9" s="80">
        <v>1.7681588000000001</v>
      </c>
      <c r="G9" s="80">
        <v>0.054662686864621605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5">
        <v>-1.294921</v>
      </c>
      <c r="E10" s="80">
        <v>0.016549133729596766</v>
      </c>
      <c r="F10" s="80">
        <v>-1.2524837999999998</v>
      </c>
      <c r="G10" s="80">
        <v>0.027065421710366664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88">
        <v>2.3900378</v>
      </c>
      <c r="E11" s="77">
        <v>0.010609136584187925</v>
      </c>
      <c r="F11" s="77">
        <v>0.3409453800000001</v>
      </c>
      <c r="G11" s="77">
        <v>0.007729489610353637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5">
        <v>0.17572793</v>
      </c>
      <c r="E12" s="80">
        <v>0.011815698313497906</v>
      </c>
      <c r="F12" s="80">
        <v>-0.009164084000000003</v>
      </c>
      <c r="G12" s="80">
        <v>0.008023350382327446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25.167847</v>
      </c>
      <c r="D13" s="85">
        <v>-0.23891546999999996</v>
      </c>
      <c r="E13" s="80">
        <v>0.00604668961140016</v>
      </c>
      <c r="F13" s="80">
        <v>0.33092928</v>
      </c>
      <c r="G13" s="80">
        <v>0.007193953905716682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5">
        <v>0.21786379</v>
      </c>
      <c r="E14" s="80">
        <v>0.0023359145338407395</v>
      </c>
      <c r="F14" s="80">
        <v>-0.0122535007</v>
      </c>
      <c r="G14" s="80">
        <v>0.005620119949890891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88">
        <v>-0.29371183</v>
      </c>
      <c r="E15" s="77">
        <v>0.0031494101191541155</v>
      </c>
      <c r="F15" s="77">
        <v>0.07668995399999999</v>
      </c>
      <c r="G15" s="77">
        <v>0.003400252860009731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5">
        <v>-0.031085814200000006</v>
      </c>
      <c r="E16" s="80">
        <v>0.0030310340080251107</v>
      </c>
      <c r="F16" s="80">
        <v>0.0013349845999999998</v>
      </c>
      <c r="G16" s="80">
        <v>0.0023892778537733827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0.08100000023841858</v>
      </c>
      <c r="D17" s="85">
        <v>0.0005497389999999998</v>
      </c>
      <c r="E17" s="80">
        <v>0.003667630847430531</v>
      </c>
      <c r="F17" s="80">
        <v>-0.12173374699999999</v>
      </c>
      <c r="G17" s="80">
        <v>0.00407742273249179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39.16400146484375</v>
      </c>
      <c r="D18" s="85">
        <v>0.14006502999999998</v>
      </c>
      <c r="E18" s="80">
        <v>0.0015667946248950479</v>
      </c>
      <c r="F18" s="80">
        <v>0.12887548</v>
      </c>
      <c r="G18" s="80">
        <v>0.001727331206977957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-0.039000000804662704</v>
      </c>
      <c r="D19" s="83">
        <v>-0.20016422</v>
      </c>
      <c r="E19" s="80">
        <v>0.0015077316421038451</v>
      </c>
      <c r="F19" s="80">
        <v>-0.0021032218</v>
      </c>
      <c r="G19" s="80">
        <v>0.0015620722232664727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0.6477514</v>
      </c>
      <c r="D20" s="90">
        <v>0.0027064669</v>
      </c>
      <c r="E20" s="91">
        <v>0.0010246939040383424</v>
      </c>
      <c r="F20" s="91">
        <v>-0.00147978331</v>
      </c>
      <c r="G20" s="91">
        <v>0.0011331785781539267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0.6387274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-0.2797738775588158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-2.2524162000000003</v>
      </c>
      <c r="I25" s="103" t="s">
        <v>65</v>
      </c>
      <c r="J25" s="104"/>
      <c r="K25" s="103"/>
      <c r="L25" s="106">
        <v>2.414233716435131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2.287437417499721</v>
      </c>
      <c r="I26" s="108" t="s">
        <v>67</v>
      </c>
      <c r="J26" s="109"/>
      <c r="K26" s="108"/>
      <c r="L26" s="111">
        <v>0.30355887094017037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HCMQAP075_OV_pos1ap2res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121</v>
      </c>
      <c r="B1" s="132" t="s">
        <v>191</v>
      </c>
      <c r="C1" s="122" t="s">
        <v>73</v>
      </c>
      <c r="D1" s="122" t="s">
        <v>76</v>
      </c>
      <c r="E1" s="122" t="s">
        <v>79</v>
      </c>
      <c r="F1" s="129" t="s">
        <v>68</v>
      </c>
      <c r="G1" s="164" t="s">
        <v>122</v>
      </c>
    </row>
    <row r="2" spans="1:7" ht="13.5" thickBot="1">
      <c r="A2" s="141" t="s">
        <v>91</v>
      </c>
      <c r="B2" s="133">
        <v>-2.2524162000000003</v>
      </c>
      <c r="C2" s="124">
        <v>-3.7663565000000006</v>
      </c>
      <c r="D2" s="124">
        <v>-3.7692744</v>
      </c>
      <c r="E2" s="124">
        <v>-3.7670195000000004</v>
      </c>
      <c r="F2" s="130">
        <v>-2.1410141000000005</v>
      </c>
      <c r="G2" s="165">
        <v>3.1241763215811753</v>
      </c>
    </row>
    <row r="3" spans="1:7" ht="14.25" thickBot="1" thickTop="1">
      <c r="A3" s="149" t="s">
        <v>90</v>
      </c>
      <c r="B3" s="150" t="s">
        <v>85</v>
      </c>
      <c r="C3" s="151" t="s">
        <v>86</v>
      </c>
      <c r="D3" s="151" t="s">
        <v>87</v>
      </c>
      <c r="E3" s="151" t="s">
        <v>88</v>
      </c>
      <c r="F3" s="152" t="s">
        <v>89</v>
      </c>
      <c r="G3" s="159" t="s">
        <v>123</v>
      </c>
    </row>
    <row r="4" spans="1:7" ht="12.75">
      <c r="A4" s="146" t="s">
        <v>92</v>
      </c>
      <c r="B4" s="147">
        <v>0.44817982</v>
      </c>
      <c r="C4" s="148">
        <v>0.260680017</v>
      </c>
      <c r="D4" s="148">
        <v>-0.6790412499999999</v>
      </c>
      <c r="E4" s="148">
        <v>0.15333473</v>
      </c>
      <c r="F4" s="153">
        <v>11.686976000000001</v>
      </c>
      <c r="G4" s="160">
        <v>1.594755045038663</v>
      </c>
    </row>
    <row r="5" spans="1:7" ht="12.75">
      <c r="A5" s="141" t="s">
        <v>94</v>
      </c>
      <c r="B5" s="135">
        <v>0.51212543</v>
      </c>
      <c r="C5" s="119">
        <v>0.31531081</v>
      </c>
      <c r="D5" s="119">
        <v>0.4099275539000001</v>
      </c>
      <c r="E5" s="119">
        <v>-0.332406197</v>
      </c>
      <c r="F5" s="154">
        <v>6.1760942</v>
      </c>
      <c r="G5" s="161">
        <v>1.010261504810306</v>
      </c>
    </row>
    <row r="6" spans="1:7" ht="12.75">
      <c r="A6" s="141" t="s">
        <v>96</v>
      </c>
      <c r="B6" s="135">
        <v>-1.294921</v>
      </c>
      <c r="C6" s="119">
        <v>-0.098434968</v>
      </c>
      <c r="D6" s="119">
        <v>0.46540798</v>
      </c>
      <c r="E6" s="119">
        <v>0.73429409</v>
      </c>
      <c r="F6" s="155">
        <v>-0.32882142000000003</v>
      </c>
      <c r="G6" s="161">
        <v>0.03369612033519633</v>
      </c>
    </row>
    <row r="7" spans="1:7" ht="12.75">
      <c r="A7" s="141" t="s">
        <v>98</v>
      </c>
      <c r="B7" s="134">
        <v>2.3900378</v>
      </c>
      <c r="C7" s="117">
        <v>2.190533</v>
      </c>
      <c r="D7" s="118">
        <v>1.1932087</v>
      </c>
      <c r="E7" s="117">
        <v>1.9129614</v>
      </c>
      <c r="F7" s="156">
        <v>15.097010000000001</v>
      </c>
      <c r="G7" s="161">
        <v>3.6735471959890247</v>
      </c>
    </row>
    <row r="8" spans="1:7" ht="12.75">
      <c r="A8" s="141" t="s">
        <v>100</v>
      </c>
      <c r="B8" s="135">
        <v>0.17572793</v>
      </c>
      <c r="C8" s="119">
        <v>0.15438349999999998</v>
      </c>
      <c r="D8" s="119">
        <v>0.087415504</v>
      </c>
      <c r="E8" s="119">
        <v>0.37320724</v>
      </c>
      <c r="F8" s="155">
        <v>0.135454711</v>
      </c>
      <c r="G8" s="161">
        <v>0.1912998671837944</v>
      </c>
    </row>
    <row r="9" spans="1:7" ht="12.75">
      <c r="A9" s="141" t="s">
        <v>102</v>
      </c>
      <c r="B9" s="135">
        <v>-0.23891546999999996</v>
      </c>
      <c r="C9" s="119">
        <v>0.19381932200000002</v>
      </c>
      <c r="D9" s="119">
        <v>-0.04979038100000001</v>
      </c>
      <c r="E9" s="119">
        <v>-0.2633842</v>
      </c>
      <c r="F9" s="155">
        <v>-0.37225266</v>
      </c>
      <c r="G9" s="161">
        <v>-0.11372199631353025</v>
      </c>
    </row>
    <row r="10" spans="1:7" ht="12.75">
      <c r="A10" s="141" t="s">
        <v>104</v>
      </c>
      <c r="B10" s="135">
        <v>0.21786379</v>
      </c>
      <c r="C10" s="119">
        <v>0.127974176</v>
      </c>
      <c r="D10" s="119">
        <v>0.023995643699999996</v>
      </c>
      <c r="E10" s="119">
        <v>0.14081779</v>
      </c>
      <c r="F10" s="155">
        <v>0.112773316</v>
      </c>
      <c r="G10" s="161">
        <v>0.1169129492081252</v>
      </c>
    </row>
    <row r="11" spans="1:7" ht="12.75">
      <c r="A11" s="141" t="s">
        <v>106</v>
      </c>
      <c r="B11" s="134">
        <v>-0.29371183</v>
      </c>
      <c r="C11" s="117">
        <v>0.13926205</v>
      </c>
      <c r="D11" s="117">
        <v>0.15945009999999998</v>
      </c>
      <c r="E11" s="117">
        <v>0.17725752</v>
      </c>
      <c r="F11" s="157">
        <v>-0.34912358</v>
      </c>
      <c r="G11" s="161">
        <v>0.024478368676059414</v>
      </c>
    </row>
    <row r="12" spans="1:7" ht="12.75">
      <c r="A12" s="141" t="s">
        <v>108</v>
      </c>
      <c r="B12" s="135">
        <v>-0.031085814200000006</v>
      </c>
      <c r="C12" s="119">
        <v>-0.037405374000000005</v>
      </c>
      <c r="D12" s="119">
        <v>-0.070029902</v>
      </c>
      <c r="E12" s="119">
        <v>-0.067022267</v>
      </c>
      <c r="F12" s="155">
        <v>-0.024745739</v>
      </c>
      <c r="G12" s="161">
        <v>-0.04971414581694501</v>
      </c>
    </row>
    <row r="13" spans="1:7" ht="12.75">
      <c r="A13" s="141" t="s">
        <v>110</v>
      </c>
      <c r="B13" s="135">
        <v>0.0005497389999999998</v>
      </c>
      <c r="C13" s="119">
        <v>0.069878087</v>
      </c>
      <c r="D13" s="119">
        <v>0.08489982199999999</v>
      </c>
      <c r="E13" s="119">
        <v>0.08487830199999999</v>
      </c>
      <c r="F13" s="155">
        <v>0.040503075</v>
      </c>
      <c r="G13" s="161">
        <v>0.0631298122255316</v>
      </c>
    </row>
    <row r="14" spans="1:7" ht="12.75">
      <c r="A14" s="141" t="s">
        <v>112</v>
      </c>
      <c r="B14" s="135">
        <v>0.14006502999999998</v>
      </c>
      <c r="C14" s="119">
        <v>0.0047433417000000005</v>
      </c>
      <c r="D14" s="119">
        <v>0.050263192</v>
      </c>
      <c r="E14" s="119">
        <v>0.0176606235</v>
      </c>
      <c r="F14" s="155">
        <v>-0.0058196631499999995</v>
      </c>
      <c r="G14" s="161">
        <v>0.03675271327970075</v>
      </c>
    </row>
    <row r="15" spans="1:7" ht="12.75">
      <c r="A15" s="141" t="s">
        <v>114</v>
      </c>
      <c r="B15" s="136">
        <v>-0.20016422</v>
      </c>
      <c r="C15" s="120">
        <v>-0.19880496</v>
      </c>
      <c r="D15" s="120">
        <v>-0.19449406000000002</v>
      </c>
      <c r="E15" s="120">
        <v>-0.19291986</v>
      </c>
      <c r="F15" s="155">
        <v>-0.14814144</v>
      </c>
      <c r="G15" s="162">
        <v>-0.1896416570295948</v>
      </c>
    </row>
    <row r="16" spans="1:7" ht="12.75">
      <c r="A16" s="141" t="s">
        <v>116</v>
      </c>
      <c r="B16" s="135">
        <v>0.0027064669</v>
      </c>
      <c r="C16" s="119">
        <v>-0.0038781350290000003</v>
      </c>
      <c r="D16" s="119">
        <v>-0.0026126050399999995</v>
      </c>
      <c r="E16" s="119">
        <v>-0.003983286130000001</v>
      </c>
      <c r="F16" s="155">
        <v>-0.0007805842390000001</v>
      </c>
      <c r="G16" s="161">
        <v>-0.0022320433703132874</v>
      </c>
    </row>
    <row r="17" spans="1:7" ht="12.75">
      <c r="A17" s="141" t="s">
        <v>93</v>
      </c>
      <c r="B17" s="134">
        <v>-2.2431016</v>
      </c>
      <c r="C17" s="117">
        <v>-0.018294549999999996</v>
      </c>
      <c r="D17" s="117">
        <v>-2.4158304</v>
      </c>
      <c r="E17" s="117">
        <v>-3.5402511000000003</v>
      </c>
      <c r="F17" s="156">
        <v>-60.12756099999999</v>
      </c>
      <c r="G17" s="162">
        <v>-9.957732995668232</v>
      </c>
    </row>
    <row r="18" spans="1:7" ht="12.75">
      <c r="A18" s="141" t="s">
        <v>95</v>
      </c>
      <c r="B18" s="135">
        <v>1.7681588000000001</v>
      </c>
      <c r="C18" s="119">
        <v>2.3574148</v>
      </c>
      <c r="D18" s="119">
        <v>1.9268195000000001</v>
      </c>
      <c r="E18" s="120">
        <v>3.1816401</v>
      </c>
      <c r="F18" s="154">
        <v>-3.0051405000000004</v>
      </c>
      <c r="G18" s="161">
        <v>1.6357878187349317</v>
      </c>
    </row>
    <row r="19" spans="1:7" ht="12.75">
      <c r="A19" s="141" t="s">
        <v>97</v>
      </c>
      <c r="B19" s="135">
        <v>-1.2524837999999998</v>
      </c>
      <c r="C19" s="119">
        <v>-0.46945987</v>
      </c>
      <c r="D19" s="119">
        <v>-1.0913178599999998</v>
      </c>
      <c r="E19" s="119">
        <v>-1.3555458999999999</v>
      </c>
      <c r="F19" s="154">
        <v>-8.463782</v>
      </c>
      <c r="G19" s="162">
        <v>-2.0342778274549294</v>
      </c>
    </row>
    <row r="20" spans="1:7" ht="12.75">
      <c r="A20" s="141" t="s">
        <v>99</v>
      </c>
      <c r="B20" s="134">
        <v>0.3409453800000001</v>
      </c>
      <c r="C20" s="117">
        <v>-0.35577874</v>
      </c>
      <c r="D20" s="117">
        <v>0.23055204</v>
      </c>
      <c r="E20" s="117">
        <v>0.38799389000000006</v>
      </c>
      <c r="F20" s="157">
        <v>0.4544907</v>
      </c>
      <c r="G20" s="161">
        <v>0.17403241154563173</v>
      </c>
    </row>
    <row r="21" spans="1:7" ht="12.75">
      <c r="A21" s="141" t="s">
        <v>101</v>
      </c>
      <c r="B21" s="135">
        <v>-0.009164084000000003</v>
      </c>
      <c r="C21" s="119">
        <v>-0.24798657</v>
      </c>
      <c r="D21" s="119">
        <v>-0.32419218</v>
      </c>
      <c r="E21" s="119">
        <v>-0.094685591</v>
      </c>
      <c r="F21" s="154">
        <v>-1.9860647999999999</v>
      </c>
      <c r="G21" s="161">
        <v>-0.4323048398843835</v>
      </c>
    </row>
    <row r="22" spans="1:7" ht="12.75">
      <c r="A22" s="141" t="s">
        <v>103</v>
      </c>
      <c r="B22" s="135">
        <v>0.33092928</v>
      </c>
      <c r="C22" s="119">
        <v>-0.141238332</v>
      </c>
      <c r="D22" s="119">
        <v>-0.32080738000000003</v>
      </c>
      <c r="E22" s="119">
        <v>-0.22169473499999998</v>
      </c>
      <c r="F22" s="155">
        <v>-0.011283599000000002</v>
      </c>
      <c r="G22" s="161">
        <v>-0.11818626910896121</v>
      </c>
    </row>
    <row r="23" spans="1:7" ht="12.75">
      <c r="A23" s="141" t="s">
        <v>105</v>
      </c>
      <c r="B23" s="135">
        <v>-0.0122535007</v>
      </c>
      <c r="C23" s="119">
        <v>-0.07084388222000002</v>
      </c>
      <c r="D23" s="119">
        <v>-0.08422996499999999</v>
      </c>
      <c r="E23" s="119">
        <v>-0.021823602</v>
      </c>
      <c r="F23" s="155">
        <v>0.19772029</v>
      </c>
      <c r="G23" s="161">
        <v>-0.017252533373090306</v>
      </c>
    </row>
    <row r="24" spans="1:7" ht="12.75">
      <c r="A24" s="141" t="s">
        <v>107</v>
      </c>
      <c r="B24" s="134">
        <v>0.07668995399999999</v>
      </c>
      <c r="C24" s="117">
        <v>0.10241156600000001</v>
      </c>
      <c r="D24" s="117">
        <v>0.013080238899999999</v>
      </c>
      <c r="E24" s="117">
        <v>-0.0061923609999999995</v>
      </c>
      <c r="F24" s="157">
        <v>0.16278659</v>
      </c>
      <c r="G24" s="161">
        <v>0.05943909370449831</v>
      </c>
    </row>
    <row r="25" spans="1:7" ht="12.75">
      <c r="A25" s="141" t="s">
        <v>109</v>
      </c>
      <c r="B25" s="135">
        <v>0.0013349845999999998</v>
      </c>
      <c r="C25" s="119">
        <v>-0.0123353063</v>
      </c>
      <c r="D25" s="119">
        <v>-0.017345191000000003</v>
      </c>
      <c r="E25" s="119">
        <v>0.00026989078</v>
      </c>
      <c r="F25" s="155">
        <v>-0.14098507</v>
      </c>
      <c r="G25" s="161">
        <v>-0.026099849464361675</v>
      </c>
    </row>
    <row r="26" spans="1:7" ht="12.75">
      <c r="A26" s="141" t="s">
        <v>111</v>
      </c>
      <c r="B26" s="135">
        <v>-0.12173374699999999</v>
      </c>
      <c r="C26" s="119">
        <v>-0.034654662</v>
      </c>
      <c r="D26" s="119">
        <v>-0.11899090200000002</v>
      </c>
      <c r="E26" s="119">
        <v>-0.051130920999999996</v>
      </c>
      <c r="F26" s="155">
        <v>0.023102256</v>
      </c>
      <c r="G26" s="161">
        <v>-0.06347923253683088</v>
      </c>
    </row>
    <row r="27" spans="1:7" ht="12.75">
      <c r="A27" s="141" t="s">
        <v>113</v>
      </c>
      <c r="B27" s="135">
        <v>0.12887548</v>
      </c>
      <c r="C27" s="119">
        <v>0.13118417999999998</v>
      </c>
      <c r="D27" s="119">
        <v>0.14618129</v>
      </c>
      <c r="E27" s="119">
        <v>0.13299745000000002</v>
      </c>
      <c r="F27" s="155">
        <v>0.12206752000000001</v>
      </c>
      <c r="G27" s="162">
        <v>0.13364592800566</v>
      </c>
    </row>
    <row r="28" spans="1:7" ht="12.75">
      <c r="A28" s="141" t="s">
        <v>115</v>
      </c>
      <c r="B28" s="135">
        <v>-0.0021032218</v>
      </c>
      <c r="C28" s="119">
        <v>0.008544960800000001</v>
      </c>
      <c r="D28" s="119">
        <v>-0.0006801454199999999</v>
      </c>
      <c r="E28" s="119">
        <v>0.00136477881</v>
      </c>
      <c r="F28" s="155">
        <v>-0.037364549000000004</v>
      </c>
      <c r="G28" s="161">
        <v>-0.003183883654583614</v>
      </c>
    </row>
    <row r="29" spans="1:7" ht="13.5" thickBot="1">
      <c r="A29" s="142" t="s">
        <v>117</v>
      </c>
      <c r="B29" s="137">
        <v>-0.00147978331</v>
      </c>
      <c r="C29" s="121">
        <v>0.0043281598</v>
      </c>
      <c r="D29" s="121">
        <v>0.00390847433</v>
      </c>
      <c r="E29" s="121">
        <v>0.0021877915000000003</v>
      </c>
      <c r="F29" s="158">
        <v>-0.00795454047</v>
      </c>
      <c r="G29" s="163">
        <v>0.0012048286084630573</v>
      </c>
    </row>
    <row r="30" spans="1:7" ht="13.5" thickTop="1">
      <c r="A30" s="143" t="s">
        <v>118</v>
      </c>
      <c r="B30" s="138">
        <v>-0.2797738775588158</v>
      </c>
      <c r="C30" s="127">
        <v>-0.3547607090677014</v>
      </c>
      <c r="D30" s="127">
        <v>-0.3797766576797099</v>
      </c>
      <c r="E30" s="127">
        <v>-0.3078269748757795</v>
      </c>
      <c r="F30" s="123">
        <v>-0.4895609528932802</v>
      </c>
      <c r="G30" s="164" t="s">
        <v>129</v>
      </c>
    </row>
    <row r="31" spans="1:7" ht="13.5" thickBot="1">
      <c r="A31" s="144" t="s">
        <v>119</v>
      </c>
      <c r="B31" s="133">
        <v>25.167847</v>
      </c>
      <c r="C31" s="124">
        <v>25.384522</v>
      </c>
      <c r="D31" s="124">
        <v>25.680543</v>
      </c>
      <c r="E31" s="124">
        <v>25.964356</v>
      </c>
      <c r="F31" s="125">
        <v>26.150513</v>
      </c>
      <c r="G31" s="166">
        <v>-210.45</v>
      </c>
    </row>
    <row r="32" spans="1:7" ht="15.75" thickBot="1" thickTop="1">
      <c r="A32" s="145" t="s">
        <v>120</v>
      </c>
      <c r="B32" s="139">
        <v>0.020999999716877937</v>
      </c>
      <c r="C32" s="128">
        <v>-0.2160000056028366</v>
      </c>
      <c r="D32" s="128">
        <v>0.023499995470046997</v>
      </c>
      <c r="E32" s="128">
        <v>-0.19549999572336674</v>
      </c>
      <c r="F32" s="126">
        <v>0.11699999868869781</v>
      </c>
      <c r="G32" s="131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7" bestFit="1" customWidth="1"/>
    <col min="2" max="2" width="15.66015625" style="167" bestFit="1" customWidth="1"/>
    <col min="3" max="3" width="14.83203125" style="167" bestFit="1" customWidth="1"/>
    <col min="4" max="4" width="16" style="167" bestFit="1" customWidth="1"/>
    <col min="5" max="5" width="21.33203125" style="167" bestFit="1" customWidth="1"/>
    <col min="6" max="7" width="14.83203125" style="167" bestFit="1" customWidth="1"/>
    <col min="8" max="8" width="14.16015625" style="167" bestFit="1" customWidth="1"/>
    <col min="9" max="9" width="14.83203125" style="167" bestFit="1" customWidth="1"/>
    <col min="10" max="10" width="6.33203125" style="167" bestFit="1" customWidth="1"/>
    <col min="11" max="11" width="15" style="167" bestFit="1" customWidth="1"/>
    <col min="12" max="16384" width="10.66015625" style="167" customWidth="1"/>
  </cols>
  <sheetData>
    <row r="1" spans="1:5" ht="12.75">
      <c r="A1" s="167" t="s">
        <v>192</v>
      </c>
      <c r="B1" s="167" t="s">
        <v>130</v>
      </c>
      <c r="C1" s="167" t="s">
        <v>131</v>
      </c>
      <c r="D1" s="167" t="s">
        <v>132</v>
      </c>
      <c r="E1" s="167" t="s">
        <v>133</v>
      </c>
    </row>
    <row r="3" spans="1:8" ht="12.75">
      <c r="A3" s="167" t="s">
        <v>134</v>
      </c>
      <c r="B3" s="167" t="s">
        <v>85</v>
      </c>
      <c r="C3" s="167" t="s">
        <v>86</v>
      </c>
      <c r="D3" s="167" t="s">
        <v>87</v>
      </c>
      <c r="E3" s="167" t="s">
        <v>88</v>
      </c>
      <c r="F3" s="167" t="s">
        <v>89</v>
      </c>
      <c r="G3" s="167" t="s">
        <v>135</v>
      </c>
      <c r="H3"/>
    </row>
    <row r="4" spans="1:8" ht="12.75">
      <c r="A4" s="167" t="s">
        <v>136</v>
      </c>
      <c r="B4" s="167">
        <v>0.002251</v>
      </c>
      <c r="C4" s="167">
        <v>0.003764</v>
      </c>
      <c r="D4" s="167">
        <v>0.003767</v>
      </c>
      <c r="E4" s="167">
        <v>0.003765</v>
      </c>
      <c r="F4" s="167">
        <v>0.00214</v>
      </c>
      <c r="G4" s="167">
        <v>0.011764</v>
      </c>
      <c r="H4"/>
    </row>
    <row r="5" spans="1:8" ht="12.75">
      <c r="A5" s="167" t="s">
        <v>137</v>
      </c>
      <c r="B5" s="167">
        <v>1.210671</v>
      </c>
      <c r="C5" s="167">
        <v>-0.032995</v>
      </c>
      <c r="D5" s="167">
        <v>-0.330205</v>
      </c>
      <c r="E5" s="167">
        <v>0.912434</v>
      </c>
      <c r="F5" s="167">
        <v>-2.244953</v>
      </c>
      <c r="G5" s="167">
        <v>-6.158073</v>
      </c>
      <c r="H5"/>
    </row>
    <row r="6" spans="1:8" ht="12.75">
      <c r="A6" s="167" t="s">
        <v>138</v>
      </c>
      <c r="B6" s="168">
        <v>-481.0542</v>
      </c>
      <c r="C6" s="168">
        <v>-64.31556</v>
      </c>
      <c r="D6" s="168">
        <v>-232.3169</v>
      </c>
      <c r="E6" s="168">
        <v>-127.7867</v>
      </c>
      <c r="F6" s="168">
        <v>-207.3152</v>
      </c>
      <c r="G6" s="168">
        <v>813.3259</v>
      </c>
      <c r="H6"/>
    </row>
    <row r="7" spans="1:8" ht="12.75">
      <c r="A7" s="167" t="s">
        <v>139</v>
      </c>
      <c r="B7" s="168">
        <v>10000</v>
      </c>
      <c r="C7" s="168">
        <v>10000</v>
      </c>
      <c r="D7" s="168">
        <v>10000</v>
      </c>
      <c r="E7" s="168">
        <v>10000</v>
      </c>
      <c r="F7" s="168">
        <v>10000</v>
      </c>
      <c r="G7" s="168">
        <v>10000</v>
      </c>
      <c r="H7"/>
    </row>
    <row r="8" spans="1:8" ht="12.75">
      <c r="A8" s="167" t="s">
        <v>193</v>
      </c>
      <c r="B8" s="168">
        <v>0.4977678</v>
      </c>
      <c r="C8" s="168">
        <v>0.2592654</v>
      </c>
      <c r="D8" s="168">
        <v>-0.694388</v>
      </c>
      <c r="E8" s="168">
        <v>0.1822717</v>
      </c>
      <c r="F8" s="168">
        <v>11.36731</v>
      </c>
      <c r="G8" s="168">
        <v>-9.940913</v>
      </c>
      <c r="H8"/>
    </row>
    <row r="9" spans="1:8" ht="12.75">
      <c r="A9" s="167" t="s">
        <v>94</v>
      </c>
      <c r="B9" s="168">
        <v>0.3511489</v>
      </c>
      <c r="C9" s="168">
        <v>0.312617</v>
      </c>
      <c r="D9" s="168">
        <v>0.41934</v>
      </c>
      <c r="E9" s="168">
        <v>-0.3820959</v>
      </c>
      <c r="F9" s="168">
        <v>6.406212</v>
      </c>
      <c r="G9" s="168">
        <v>-1.007866</v>
      </c>
      <c r="H9"/>
    </row>
    <row r="10" spans="1:8" ht="12.75">
      <c r="A10" s="167" t="s">
        <v>140</v>
      </c>
      <c r="B10" s="168">
        <v>-0.9448466</v>
      </c>
      <c r="C10" s="168">
        <v>-0.2512849</v>
      </c>
      <c r="D10" s="168">
        <v>0.4803041</v>
      </c>
      <c r="E10" s="168">
        <v>0.6787958</v>
      </c>
      <c r="F10" s="168">
        <v>-0.4009738</v>
      </c>
      <c r="G10" s="168">
        <v>1.94835</v>
      </c>
      <c r="H10"/>
    </row>
    <row r="11" spans="1:8" ht="12.75">
      <c r="A11" s="167" t="s">
        <v>98</v>
      </c>
      <c r="B11" s="168">
        <v>2.409619</v>
      </c>
      <c r="C11" s="168">
        <v>2.173989</v>
      </c>
      <c r="D11" s="168">
        <v>1.197564</v>
      </c>
      <c r="E11" s="168">
        <v>1.894474</v>
      </c>
      <c r="F11" s="168">
        <v>15.21112</v>
      </c>
      <c r="G11" s="168">
        <v>3.68377</v>
      </c>
      <c r="H11"/>
    </row>
    <row r="12" spans="1:8" ht="12.75">
      <c r="A12" s="167" t="s">
        <v>100</v>
      </c>
      <c r="B12" s="168">
        <v>0.1475846</v>
      </c>
      <c r="C12" s="168">
        <v>0.1375492</v>
      </c>
      <c r="D12" s="168">
        <v>0.09332961</v>
      </c>
      <c r="E12" s="168">
        <v>0.3876567</v>
      </c>
      <c r="F12" s="168">
        <v>0.1080999</v>
      </c>
      <c r="G12" s="168">
        <v>-0.4319509</v>
      </c>
      <c r="H12"/>
    </row>
    <row r="13" spans="1:8" ht="12.75">
      <c r="A13" s="167" t="s">
        <v>102</v>
      </c>
      <c r="B13" s="168">
        <v>-0.1999308</v>
      </c>
      <c r="C13" s="168">
        <v>0.1794753</v>
      </c>
      <c r="D13" s="168">
        <v>-0.04754861</v>
      </c>
      <c r="E13" s="168">
        <v>-0.2684029</v>
      </c>
      <c r="F13" s="168">
        <v>-0.3816422</v>
      </c>
      <c r="G13" s="168">
        <v>0.1134957</v>
      </c>
      <c r="H13"/>
    </row>
    <row r="14" spans="1:8" ht="12.75">
      <c r="A14" s="167" t="s">
        <v>104</v>
      </c>
      <c r="B14" s="168">
        <v>0.142391</v>
      </c>
      <c r="C14" s="168">
        <v>0.1114438</v>
      </c>
      <c r="D14" s="168">
        <v>0.02677642</v>
      </c>
      <c r="E14" s="168">
        <v>0.1273759</v>
      </c>
      <c r="F14" s="168">
        <v>0.0993282</v>
      </c>
      <c r="G14" s="168">
        <v>0.01847814</v>
      </c>
      <c r="H14"/>
    </row>
    <row r="15" spans="1:8" ht="12.75">
      <c r="A15" s="167" t="s">
        <v>106</v>
      </c>
      <c r="B15" s="168">
        <v>-0.3013158</v>
      </c>
      <c r="C15" s="168">
        <v>0.1453737</v>
      </c>
      <c r="D15" s="168">
        <v>0.1585739</v>
      </c>
      <c r="E15" s="168">
        <v>0.1827225</v>
      </c>
      <c r="F15" s="168">
        <v>-0.334148</v>
      </c>
      <c r="G15" s="168">
        <v>0.02802233</v>
      </c>
      <c r="H15"/>
    </row>
    <row r="16" spans="1:8" ht="12.75">
      <c r="A16" s="167" t="s">
        <v>108</v>
      </c>
      <c r="B16" s="168">
        <v>-0.03035887</v>
      </c>
      <c r="C16" s="168">
        <v>-0.05025116</v>
      </c>
      <c r="D16" s="168">
        <v>-0.06579452</v>
      </c>
      <c r="E16" s="168">
        <v>-0.07599083</v>
      </c>
      <c r="F16" s="168">
        <v>-0.03248076</v>
      </c>
      <c r="G16" s="168">
        <v>-0.02591721</v>
      </c>
      <c r="H16"/>
    </row>
    <row r="17" spans="1:8" ht="12.75">
      <c r="A17" s="167" t="s">
        <v>110</v>
      </c>
      <c r="B17" s="168">
        <v>0.05144801</v>
      </c>
      <c r="C17" s="168">
        <v>0.07326971</v>
      </c>
      <c r="D17" s="168">
        <v>0.08386139</v>
      </c>
      <c r="E17" s="168">
        <v>0.08736071</v>
      </c>
      <c r="F17" s="168">
        <v>0.02813221</v>
      </c>
      <c r="G17" s="168">
        <v>-0.06990989</v>
      </c>
      <c r="H17"/>
    </row>
    <row r="18" spans="1:8" ht="12.75">
      <c r="A18" s="167" t="s">
        <v>141</v>
      </c>
      <c r="B18" s="168">
        <v>0.1154509</v>
      </c>
      <c r="C18" s="168">
        <v>0.01603581</v>
      </c>
      <c r="D18" s="168">
        <v>0.0485711</v>
      </c>
      <c r="E18" s="168">
        <v>0.02187795</v>
      </c>
      <c r="F18" s="168">
        <v>-0.0007947909</v>
      </c>
      <c r="G18" s="168">
        <v>-0.1339904</v>
      </c>
      <c r="H18"/>
    </row>
    <row r="19" spans="1:8" ht="12.75">
      <c r="A19" s="167" t="s">
        <v>142</v>
      </c>
      <c r="B19" s="168">
        <v>-0.2001236</v>
      </c>
      <c r="C19" s="168">
        <v>-0.1987347</v>
      </c>
      <c r="D19" s="168">
        <v>-0.1944933</v>
      </c>
      <c r="E19" s="168">
        <v>-0.1929184</v>
      </c>
      <c r="F19" s="168">
        <v>-0.1491977</v>
      </c>
      <c r="G19" s="168">
        <v>-0.1897653</v>
      </c>
      <c r="H19"/>
    </row>
    <row r="20" spans="1:8" ht="12.75">
      <c r="A20" s="167" t="s">
        <v>116</v>
      </c>
      <c r="B20" s="168">
        <v>0.002736762</v>
      </c>
      <c r="C20" s="168">
        <v>-0.003888759</v>
      </c>
      <c r="D20" s="168">
        <v>-0.002612743</v>
      </c>
      <c r="E20" s="168">
        <v>-0.004003979</v>
      </c>
      <c r="F20" s="168">
        <v>-0.001062434</v>
      </c>
      <c r="G20" s="168">
        <v>0.00120413</v>
      </c>
      <c r="H20"/>
    </row>
    <row r="21" spans="1:8" ht="12.75">
      <c r="A21" s="167" t="s">
        <v>143</v>
      </c>
      <c r="B21" s="168">
        <v>-781.2239</v>
      </c>
      <c r="C21" s="168">
        <v>-784.6083</v>
      </c>
      <c r="D21" s="168">
        <v>-830.1459</v>
      </c>
      <c r="E21" s="168">
        <v>-792.9796</v>
      </c>
      <c r="F21" s="168">
        <v>-903.8488</v>
      </c>
      <c r="G21" s="168">
        <v>-199.1995</v>
      </c>
      <c r="H21"/>
    </row>
    <row r="22" spans="1:8" ht="12.75">
      <c r="A22" s="167" t="s">
        <v>144</v>
      </c>
      <c r="B22" s="168">
        <v>24.21346</v>
      </c>
      <c r="C22" s="168">
        <v>-0.659895</v>
      </c>
      <c r="D22" s="168">
        <v>-6.604093</v>
      </c>
      <c r="E22" s="168">
        <v>18.24869</v>
      </c>
      <c r="F22" s="168">
        <v>-44.89936</v>
      </c>
      <c r="G22" s="168">
        <v>0</v>
      </c>
      <c r="H22"/>
    </row>
    <row r="23" spans="1:8" ht="12.75">
      <c r="A23" s="167" t="s">
        <v>93</v>
      </c>
      <c r="B23" s="168">
        <v>-2.082012</v>
      </c>
      <c r="C23" s="168">
        <v>-0.1060309</v>
      </c>
      <c r="D23" s="168">
        <v>-2.382969</v>
      </c>
      <c r="E23" s="168">
        <v>-3.593338</v>
      </c>
      <c r="F23" s="168">
        <v>-60.00918</v>
      </c>
      <c r="G23" s="168">
        <v>-1.56053</v>
      </c>
      <c r="H23"/>
    </row>
    <row r="24" spans="1:8" ht="12.75">
      <c r="A24" s="167" t="s">
        <v>95</v>
      </c>
      <c r="B24" s="168">
        <v>1.63849</v>
      </c>
      <c r="C24" s="168">
        <v>2.379553</v>
      </c>
      <c r="D24" s="168">
        <v>1.910369</v>
      </c>
      <c r="E24" s="168">
        <v>3.206945</v>
      </c>
      <c r="F24" s="168">
        <v>-3.078314</v>
      </c>
      <c r="G24" s="168">
        <v>-1.614957</v>
      </c>
      <c r="H24"/>
    </row>
    <row r="25" spans="1:8" ht="12.75">
      <c r="A25" s="167" t="s">
        <v>97</v>
      </c>
      <c r="B25" s="168">
        <v>-1.249862</v>
      </c>
      <c r="C25" s="168">
        <v>-0.4826959</v>
      </c>
      <c r="D25" s="168">
        <v>-1.082995</v>
      </c>
      <c r="E25" s="168">
        <v>-1.39119</v>
      </c>
      <c r="F25" s="168">
        <v>-7.768206</v>
      </c>
      <c r="G25" s="168">
        <v>0.02770334</v>
      </c>
      <c r="H25"/>
    </row>
    <row r="26" spans="1:8" ht="12.75">
      <c r="A26" s="167" t="s">
        <v>99</v>
      </c>
      <c r="B26" s="168">
        <v>0.3532638</v>
      </c>
      <c r="C26" s="168">
        <v>-0.3427838</v>
      </c>
      <c r="D26" s="168">
        <v>0.2195282</v>
      </c>
      <c r="E26" s="168">
        <v>0.3948421</v>
      </c>
      <c r="F26" s="168">
        <v>0.2457476</v>
      </c>
      <c r="G26" s="168">
        <v>0.149444</v>
      </c>
      <c r="H26"/>
    </row>
    <row r="27" spans="1:8" ht="12.75">
      <c r="A27" s="167" t="s">
        <v>101</v>
      </c>
      <c r="B27" s="168">
        <v>0.04870196</v>
      </c>
      <c r="C27" s="168">
        <v>-0.248628</v>
      </c>
      <c r="D27" s="168">
        <v>-0.3432183</v>
      </c>
      <c r="E27" s="168">
        <v>-0.08750977</v>
      </c>
      <c r="F27" s="168">
        <v>-2.023151</v>
      </c>
      <c r="G27" s="168">
        <v>-0.1843847</v>
      </c>
      <c r="H27"/>
    </row>
    <row r="28" spans="1:8" ht="12.75">
      <c r="A28" s="167" t="s">
        <v>103</v>
      </c>
      <c r="B28" s="168">
        <v>0.327636</v>
      </c>
      <c r="C28" s="168">
        <v>-0.1307076</v>
      </c>
      <c r="D28" s="168">
        <v>-0.3186384</v>
      </c>
      <c r="E28" s="168">
        <v>-0.2196361</v>
      </c>
      <c r="F28" s="168">
        <v>0.00744915</v>
      </c>
      <c r="G28" s="168">
        <v>0.1125705</v>
      </c>
      <c r="H28"/>
    </row>
    <row r="29" spans="1:8" ht="12.75">
      <c r="A29" s="167" t="s">
        <v>105</v>
      </c>
      <c r="B29" s="168">
        <v>0.01788168</v>
      </c>
      <c r="C29" s="168">
        <v>-0.08508548</v>
      </c>
      <c r="D29" s="168">
        <v>-0.07963092</v>
      </c>
      <c r="E29" s="168">
        <v>-0.02148508</v>
      </c>
      <c r="F29" s="168">
        <v>0.1734878</v>
      </c>
      <c r="G29" s="168">
        <v>0.09772366</v>
      </c>
      <c r="H29"/>
    </row>
    <row r="30" spans="1:8" ht="12.75">
      <c r="A30" s="167" t="s">
        <v>107</v>
      </c>
      <c r="B30" s="168">
        <v>0.06712398</v>
      </c>
      <c r="C30" s="168">
        <v>0.1045187</v>
      </c>
      <c r="D30" s="168">
        <v>0.01021708</v>
      </c>
      <c r="E30" s="168">
        <v>-0.004037805</v>
      </c>
      <c r="F30" s="168">
        <v>0.1655551</v>
      </c>
      <c r="G30" s="168">
        <v>0.05877236</v>
      </c>
      <c r="H30"/>
    </row>
    <row r="31" spans="1:8" ht="12.75">
      <c r="A31" s="167" t="s">
        <v>109</v>
      </c>
      <c r="B31" s="168">
        <v>-0.02669473</v>
      </c>
      <c r="C31" s="168">
        <v>-0.004654924</v>
      </c>
      <c r="D31" s="168">
        <v>-0.0162935</v>
      </c>
      <c r="E31" s="168">
        <v>0.005246949</v>
      </c>
      <c r="F31" s="168">
        <v>-0.1343293</v>
      </c>
      <c r="G31" s="168">
        <v>0.05488398</v>
      </c>
      <c r="H31"/>
    </row>
    <row r="32" spans="1:8" ht="12.75">
      <c r="A32" s="167" t="s">
        <v>111</v>
      </c>
      <c r="B32" s="168">
        <v>-0.08468731</v>
      </c>
      <c r="C32" s="168">
        <v>-0.05809394</v>
      </c>
      <c r="D32" s="168">
        <v>-0.1138854</v>
      </c>
      <c r="E32" s="168">
        <v>-0.06373708</v>
      </c>
      <c r="F32" s="168">
        <v>0.01965626</v>
      </c>
      <c r="G32" s="168">
        <v>0.06606219</v>
      </c>
      <c r="H32"/>
    </row>
    <row r="33" spans="1:8" ht="12.75">
      <c r="A33" s="167" t="s">
        <v>113</v>
      </c>
      <c r="B33" s="168">
        <v>0.1333014</v>
      </c>
      <c r="C33" s="168">
        <v>0.1329671</v>
      </c>
      <c r="D33" s="168">
        <v>0.1446318</v>
      </c>
      <c r="E33" s="168">
        <v>0.1347565</v>
      </c>
      <c r="F33" s="168">
        <v>0.1164224</v>
      </c>
      <c r="G33" s="168">
        <v>0.03722297</v>
      </c>
      <c r="H33"/>
    </row>
    <row r="34" spans="1:8" ht="12.75">
      <c r="A34" s="167" t="s">
        <v>115</v>
      </c>
      <c r="B34" s="168">
        <v>-0.005494675</v>
      </c>
      <c r="C34" s="168">
        <v>0.008649348</v>
      </c>
      <c r="D34" s="168">
        <v>0.0002602721</v>
      </c>
      <c r="E34" s="168">
        <v>-0.001058393</v>
      </c>
      <c r="F34" s="168">
        <v>-0.03261602</v>
      </c>
      <c r="G34" s="168">
        <v>-0.003352977</v>
      </c>
      <c r="H34"/>
    </row>
    <row r="35" spans="1:8" ht="12.75">
      <c r="A35" s="167" t="s">
        <v>117</v>
      </c>
      <c r="B35" s="168">
        <v>-0.001436788</v>
      </c>
      <c r="C35" s="168">
        <v>0.004327802</v>
      </c>
      <c r="D35" s="168">
        <v>0.003916464</v>
      </c>
      <c r="E35" s="168">
        <v>0.002133175</v>
      </c>
      <c r="F35" s="168">
        <v>-0.007926775</v>
      </c>
      <c r="G35" s="168">
        <v>0.002273789</v>
      </c>
      <c r="H35"/>
    </row>
    <row r="36" spans="1:6" ht="12.75">
      <c r="A36" s="167" t="s">
        <v>145</v>
      </c>
      <c r="B36" s="168">
        <v>26.15051</v>
      </c>
      <c r="C36" s="168">
        <v>26.14136</v>
      </c>
      <c r="D36" s="168">
        <v>26.13831</v>
      </c>
      <c r="E36" s="168">
        <v>26.12</v>
      </c>
      <c r="F36" s="168">
        <v>26.11389</v>
      </c>
    </row>
    <row r="37" spans="1:6" ht="12.75">
      <c r="A37" s="167" t="s">
        <v>146</v>
      </c>
      <c r="B37" s="168">
        <v>0.2161662</v>
      </c>
      <c r="C37" s="168">
        <v>0.1424154</v>
      </c>
      <c r="D37" s="168">
        <v>0.1113892</v>
      </c>
      <c r="E37" s="168">
        <v>0.08443197</v>
      </c>
      <c r="F37" s="168">
        <v>0.04882813</v>
      </c>
    </row>
    <row r="38" spans="1:7" ht="12.75">
      <c r="A38" s="167" t="s">
        <v>147</v>
      </c>
      <c r="B38" s="168">
        <v>0.000821003</v>
      </c>
      <c r="C38" s="168">
        <v>0.0001092484</v>
      </c>
      <c r="D38" s="168">
        <v>0.0003940066</v>
      </c>
      <c r="E38" s="168">
        <v>0.0002196968</v>
      </c>
      <c r="F38" s="168">
        <v>0.0003455299</v>
      </c>
      <c r="G38" s="168">
        <v>0.000165045</v>
      </c>
    </row>
    <row r="39" spans="1:7" ht="12.75">
      <c r="A39" s="167" t="s">
        <v>148</v>
      </c>
      <c r="B39" s="168">
        <v>0.001326093</v>
      </c>
      <c r="C39" s="168">
        <v>0.001333841</v>
      </c>
      <c r="D39" s="168">
        <v>0.001411508</v>
      </c>
      <c r="E39" s="168">
        <v>0.001347664</v>
      </c>
      <c r="F39" s="168">
        <v>0.001538094</v>
      </c>
      <c r="G39" s="168">
        <v>0.0006922963</v>
      </c>
    </row>
    <row r="40" spans="2:5" ht="12.75">
      <c r="B40" s="167" t="s">
        <v>149</v>
      </c>
      <c r="C40" s="167">
        <v>0.003766</v>
      </c>
      <c r="D40" s="167" t="s">
        <v>150</v>
      </c>
      <c r="E40" s="167">
        <v>3.124176</v>
      </c>
    </row>
    <row r="42" ht="12.75">
      <c r="A42" s="167" t="s">
        <v>151</v>
      </c>
    </row>
    <row r="50" spans="1:8" ht="12.75">
      <c r="A50" s="167" t="s">
        <v>152</v>
      </c>
      <c r="B50" s="167">
        <f>-0.017/(B7*B7+B22*B22)*(B21*B22+B6*B7)</f>
        <v>0.0008210030692487265</v>
      </c>
      <c r="C50" s="167">
        <f>-0.017/(C7*C7+C22*C22)*(C21*C22+C6*C7)</f>
        <v>0.0001092484324782634</v>
      </c>
      <c r="D50" s="167">
        <f>-0.017/(D7*D7+D22*D22)*(D21*D22+D6*D7)</f>
        <v>0.0003940065568341869</v>
      </c>
      <c r="E50" s="167">
        <f>-0.017/(E7*E7+E22*E22)*(E21*E22+E6*E7)</f>
        <v>0.00021969670099016253</v>
      </c>
      <c r="F50" s="167">
        <f>-0.017/(F7*F7+F22*F22)*(F21*F22+F6*F7)</f>
        <v>0.00034552989472970023</v>
      </c>
      <c r="G50" s="167">
        <f>(B50*B$4+C50*C$4+D50*D$4+E50*E$4+F50*F$4)/SUM(B$4:F$4)</f>
        <v>0.00033850345905979276</v>
      </c>
      <c r="H50"/>
    </row>
    <row r="51" spans="1:8" ht="12.75">
      <c r="A51" s="167" t="s">
        <v>153</v>
      </c>
      <c r="B51" s="167">
        <f>-0.017/(B7*B7+B22*B22)*(B21*B7-B6*B22)</f>
        <v>0.0013260926975022871</v>
      </c>
      <c r="C51" s="167">
        <f>-0.017/(C7*C7+C22*C22)*(C21*C7-C6*C22)</f>
        <v>0.001333841319249435</v>
      </c>
      <c r="D51" s="167">
        <f>-0.017/(D7*D7+D22*D22)*(D21*D7-D6*D22)</f>
        <v>0.0014115082355943944</v>
      </c>
      <c r="E51" s="167">
        <f>-0.017/(E7*E7+E22*E22)*(E21*E7-E6*E22)</f>
        <v>0.001347664402300961</v>
      </c>
      <c r="F51" s="167">
        <f>-0.017/(F7*F7+F22*F22)*(F21*F7-F6*F22)</f>
        <v>0.0015380943671134233</v>
      </c>
      <c r="G51" s="167">
        <f>(B51*B$4+C51*C$4+D51*D$4+E51*E$4+F51*F$4)/SUM(B$4:F$4)</f>
        <v>0.0013825615689107191</v>
      </c>
      <c r="H51"/>
    </row>
    <row r="58" ht="12.75">
      <c r="A58" s="167" t="s">
        <v>154</v>
      </c>
    </row>
    <row r="60" spans="2:6" ht="12.75">
      <c r="B60" s="167" t="s">
        <v>85</v>
      </c>
      <c r="C60" s="167" t="s">
        <v>86</v>
      </c>
      <c r="D60" s="167" t="s">
        <v>87</v>
      </c>
      <c r="E60" s="167" t="s">
        <v>88</v>
      </c>
      <c r="F60" s="167" t="s">
        <v>89</v>
      </c>
    </row>
    <row r="61" spans="1:6" ht="12.75">
      <c r="A61" s="167" t="s">
        <v>156</v>
      </c>
      <c r="B61" s="167">
        <f>B6+(1/0.017)*(B7*B50-B22*B51)</f>
        <v>0</v>
      </c>
      <c r="C61" s="167">
        <f>C6+(1/0.017)*(C7*C50-C22*C51)</f>
        <v>0</v>
      </c>
      <c r="D61" s="167">
        <f>D6+(1/0.017)*(D7*D50-D22*D51)</f>
        <v>0</v>
      </c>
      <c r="E61" s="167">
        <f>E6+(1/0.017)*(E7*E50-E22*E51)</f>
        <v>0</v>
      </c>
      <c r="F61" s="167">
        <f>F6+(1/0.017)*(F7*F50-F22*F51)</f>
        <v>0</v>
      </c>
    </row>
    <row r="62" spans="1:6" ht="12.75">
      <c r="A62" s="167" t="s">
        <v>159</v>
      </c>
      <c r="B62" s="167">
        <f>B7+(2/0.017)*(B8*B50-B23*B51)</f>
        <v>10000.372895270692</v>
      </c>
      <c r="C62" s="167">
        <f>C7+(2/0.017)*(C8*C50-C23*C51)</f>
        <v>10000.019970909892</v>
      </c>
      <c r="D62" s="167">
        <f>D7+(2/0.017)*(D8*D50-D23*D51)</f>
        <v>10000.363527875727</v>
      </c>
      <c r="E62" s="167">
        <f>E7+(2/0.017)*(E8*E50-E23*E51)</f>
        <v>10000.574430376377</v>
      </c>
      <c r="F62" s="167">
        <f>F7+(2/0.017)*(F8*F50-F23*F51)</f>
        <v>10011.320885548324</v>
      </c>
    </row>
    <row r="63" spans="1:6" ht="12.75">
      <c r="A63" s="167" t="s">
        <v>160</v>
      </c>
      <c r="B63" s="167">
        <f>B8+(3/0.017)*(B9*B50-B24*B51)</f>
        <v>0.16520980601166912</v>
      </c>
      <c r="C63" s="167">
        <f>C8+(3/0.017)*(C9*C50-C24*C51)</f>
        <v>-0.2948157521519812</v>
      </c>
      <c r="D63" s="167">
        <f>D8+(3/0.017)*(D9*D50-D24*D51)</f>
        <v>-1.141084270643773</v>
      </c>
      <c r="E63" s="167">
        <f>E8+(3/0.017)*(E9*E50-E24*E51)</f>
        <v>-0.5952278574109862</v>
      </c>
      <c r="F63" s="167">
        <f>F8+(3/0.017)*(F9*F50-F24*F51)</f>
        <v>12.593476208514565</v>
      </c>
    </row>
    <row r="64" spans="1:6" ht="12.75">
      <c r="A64" s="167" t="s">
        <v>161</v>
      </c>
      <c r="B64" s="167">
        <f>B9+(4/0.017)*(B10*B50-B25*B51)</f>
        <v>0.5586102911803246</v>
      </c>
      <c r="C64" s="167">
        <f>C9+(4/0.017)*(C10*C50-C25*C51)</f>
        <v>0.45764929520513786</v>
      </c>
      <c r="D64" s="167">
        <f>D9+(4/0.017)*(D10*D50-D25*D51)</f>
        <v>0.823551606183975</v>
      </c>
      <c r="E64" s="167">
        <f>E9+(4/0.017)*(E10*E50-E25*E51)</f>
        <v>0.09413620299836517</v>
      </c>
      <c r="F64" s="167">
        <f>F9+(4/0.017)*(F10*F50-F25*F51)</f>
        <v>9.184961519123137</v>
      </c>
    </row>
    <row r="65" spans="1:6" ht="12.75">
      <c r="A65" s="167" t="s">
        <v>162</v>
      </c>
      <c r="B65" s="167">
        <f>B10+(5/0.017)*(B11*B50-B26*B51)</f>
        <v>-0.500774820809371</v>
      </c>
      <c r="C65" s="167">
        <f>C10+(5/0.017)*(C11*C50-C26*C51)</f>
        <v>-0.04695428632814058</v>
      </c>
      <c r="D65" s="167">
        <f>D10+(5/0.017)*(D11*D50-D26*D51)</f>
        <v>0.5279459252892245</v>
      </c>
      <c r="E65" s="167">
        <f>E10+(5/0.017)*(E11*E50-E26*E51)</f>
        <v>0.644706107415259</v>
      </c>
      <c r="F65" s="167">
        <f>F10+(5/0.017)*(F11*F50-F26*F51)</f>
        <v>1.0337066979497629</v>
      </c>
    </row>
    <row r="66" spans="1:6" ht="12.75">
      <c r="A66" s="167" t="s">
        <v>163</v>
      </c>
      <c r="B66" s="167">
        <f>B11+(6/0.017)*(B12*B50-B27*B51)</f>
        <v>2.4295898574342814</v>
      </c>
      <c r="C66" s="167">
        <f>C11+(6/0.017)*(C12*C50-C27*C51)</f>
        <v>2.2963386472979956</v>
      </c>
      <c r="D66" s="167">
        <f>D11+(6/0.017)*(D12*D50-D27*D51)</f>
        <v>1.3815268007094654</v>
      </c>
      <c r="E66" s="167">
        <f>E11+(6/0.017)*(E12*E50-E27*E51)</f>
        <v>1.9661565999962156</v>
      </c>
      <c r="F66" s="167">
        <f>F11+(6/0.017)*(F12*F50-F27*F51)</f>
        <v>16.322584319054297</v>
      </c>
    </row>
    <row r="67" spans="1:6" ht="12.75">
      <c r="A67" s="167" t="s">
        <v>164</v>
      </c>
      <c r="B67" s="167">
        <f>B12+(7/0.017)*(B13*B50-B28*B51)</f>
        <v>-0.09890578543138165</v>
      </c>
      <c r="C67" s="167">
        <f>C12+(7/0.017)*(C13*C50-C28*C51)</f>
        <v>0.21741120880555614</v>
      </c>
      <c r="D67" s="167">
        <f>D12+(7/0.017)*(D13*D50-D28*D51)</f>
        <v>0.270811011863405</v>
      </c>
      <c r="E67" s="167">
        <f>E12+(7/0.017)*(E13*E50-E28*E51)</f>
        <v>0.48525667954989127</v>
      </c>
      <c r="F67" s="167">
        <f>F12+(7/0.017)*(F13*F50-F28*F51)</f>
        <v>0.04908319447550829</v>
      </c>
    </row>
    <row r="68" spans="1:6" ht="12.75">
      <c r="A68" s="167" t="s">
        <v>165</v>
      </c>
      <c r="B68" s="167">
        <f>B13+(8/0.017)*(B14*B50-B29*B51)</f>
        <v>-0.15607636105114225</v>
      </c>
      <c r="C68" s="167">
        <f>C13+(8/0.017)*(C14*C50-C29*C51)</f>
        <v>0.23861204793016116</v>
      </c>
      <c r="D68" s="167">
        <f>D13+(8/0.017)*(D14*D50-D29*D51)</f>
        <v>0.01031011208776679</v>
      </c>
      <c r="E68" s="167">
        <f>E13+(8/0.017)*(E14*E50-E29*E51)</f>
        <v>-0.24160819764129826</v>
      </c>
      <c r="F68" s="167">
        <f>F13+(8/0.017)*(F14*F50-F29*F51)</f>
        <v>-0.4910632566838633</v>
      </c>
    </row>
    <row r="69" spans="1:6" ht="12.75">
      <c r="A69" s="167" t="s">
        <v>166</v>
      </c>
      <c r="B69" s="167">
        <f>B14+(9/0.017)*(B15*B50-B30*B51)</f>
        <v>-0.03569984393328382</v>
      </c>
      <c r="C69" s="167">
        <f>C14+(9/0.017)*(C15*C50-C30*C51)</f>
        <v>0.046045823140527326</v>
      </c>
      <c r="D69" s="167">
        <f>D14+(9/0.017)*(D15*D50-D30*D51)</f>
        <v>0.05221871258890453</v>
      </c>
      <c r="E69" s="167">
        <f>E14+(9/0.017)*(E15*E50-E30*E51)</f>
        <v>0.1515092075633806</v>
      </c>
      <c r="F69" s="167">
        <f>F14+(9/0.017)*(F15*F50-F30*F51)</f>
        <v>-0.09660576530525611</v>
      </c>
    </row>
    <row r="70" spans="1:6" ht="12.75">
      <c r="A70" s="167" t="s">
        <v>167</v>
      </c>
      <c r="B70" s="167">
        <f>B15+(10/0.017)*(B16*B50-B31*B51)</f>
        <v>-0.29515405819654583</v>
      </c>
      <c r="C70" s="167">
        <f>C15+(10/0.017)*(C16*C50-C31*C51)</f>
        <v>0.14579668206408908</v>
      </c>
      <c r="D70" s="167">
        <f>D15+(10/0.017)*(D16*D50-D31*D51)</f>
        <v>0.15685327479582306</v>
      </c>
      <c r="E70" s="167">
        <f>E15+(10/0.017)*(E16*E50-E31*E51)</f>
        <v>0.16874246409147478</v>
      </c>
      <c r="F70" s="167">
        <f>F15+(10/0.017)*(F16*F50-F31*F51)</f>
        <v>-0.2192138434795597</v>
      </c>
    </row>
    <row r="71" spans="1:6" ht="12.75">
      <c r="A71" s="167" t="s">
        <v>168</v>
      </c>
      <c r="B71" s="167">
        <f>B16+(11/0.017)*(B17*B50-B32*B51)</f>
        <v>0.06963902248631573</v>
      </c>
      <c r="C71" s="167">
        <f>C16+(11/0.017)*(C17*C50-C32*C51)</f>
        <v>0.005067644934822292</v>
      </c>
      <c r="D71" s="167">
        <f>D16+(11/0.017)*(D17*D50-D32*D51)</f>
        <v>0.05960037958418224</v>
      </c>
      <c r="E71" s="167">
        <f>E16+(11/0.017)*(E17*E50-E32*E51)</f>
        <v>-0.007992030608033232</v>
      </c>
      <c r="F71" s="167">
        <f>F16+(11/0.017)*(F17*F50-F32*F51)</f>
        <v>-0.045753659733631394</v>
      </c>
    </row>
    <row r="72" spans="1:6" ht="12.75">
      <c r="A72" s="167" t="s">
        <v>169</v>
      </c>
      <c r="B72" s="167">
        <f>B17+(12/0.017)*(B18*B50-B33*B51)</f>
        <v>-0.006423380488920154</v>
      </c>
      <c r="C72" s="167">
        <f>C17+(12/0.017)*(C18*C50-C33*C51)</f>
        <v>-0.05068684880570749</v>
      </c>
      <c r="D72" s="167">
        <f>D17+(12/0.017)*(D18*D50-D33*D51)</f>
        <v>-0.04673506526319461</v>
      </c>
      <c r="E72" s="167">
        <f>E17+(12/0.017)*(E18*E50-E33*E51)</f>
        <v>-0.03743930735711182</v>
      </c>
      <c r="F72" s="167">
        <f>F17+(12/0.017)*(F18*F50-F33*F51)</f>
        <v>-0.0984630335260011</v>
      </c>
    </row>
    <row r="73" spans="1:6" ht="12.75">
      <c r="A73" s="167" t="s">
        <v>170</v>
      </c>
      <c r="B73" s="167">
        <f>B18+(13/0.017)*(B19*B50-B34*B51)</f>
        <v>-0.004619884627878171</v>
      </c>
      <c r="C73" s="167">
        <f>C18+(13/0.017)*(C19*C50-C34*C51)</f>
        <v>-0.009389369918415887</v>
      </c>
      <c r="D73" s="167">
        <f>D18+(13/0.017)*(D19*D50-D34*D51)</f>
        <v>-0.01031049716167836</v>
      </c>
      <c r="E73" s="167">
        <f>E18+(13/0.017)*(E19*E50-E34*E51)</f>
        <v>-0.009442244536307563</v>
      </c>
      <c r="F73" s="167">
        <f>F18+(13/0.017)*(F19*F50-F34*F51)</f>
        <v>-0.0018544812622535386</v>
      </c>
    </row>
    <row r="74" spans="1:6" ht="12.75">
      <c r="A74" s="167" t="s">
        <v>171</v>
      </c>
      <c r="B74" s="167">
        <f>B19+(14/0.017)*(B20*B50-B35*B51)</f>
        <v>-0.1967041378193841</v>
      </c>
      <c r="C74" s="167">
        <f>C19+(14/0.017)*(C20*C50-C35*C51)</f>
        <v>-0.2038384757269603</v>
      </c>
      <c r="D74" s="167">
        <f>D19+(14/0.017)*(D20*D50-D35*D51)</f>
        <v>-0.19989364275836718</v>
      </c>
      <c r="E74" s="167">
        <f>E19+(14/0.017)*(E20*E50-E35*E51)</f>
        <v>-0.19601031234348065</v>
      </c>
      <c r="F74" s="167">
        <f>F19+(14/0.017)*(F20*F50-F35*F51)</f>
        <v>-0.13945944389636614</v>
      </c>
    </row>
    <row r="75" spans="1:6" ht="12.75">
      <c r="A75" s="167" t="s">
        <v>172</v>
      </c>
      <c r="B75" s="168">
        <f>B20</f>
        <v>0.002736762</v>
      </c>
      <c r="C75" s="168">
        <f>C20</f>
        <v>-0.003888759</v>
      </c>
      <c r="D75" s="168">
        <f>D20</f>
        <v>-0.002612743</v>
      </c>
      <c r="E75" s="168">
        <f>E20</f>
        <v>-0.004003979</v>
      </c>
      <c r="F75" s="168">
        <f>F20</f>
        <v>-0.001062434</v>
      </c>
    </row>
    <row r="78" ht="12.75">
      <c r="A78" s="167" t="s">
        <v>154</v>
      </c>
    </row>
    <row r="80" spans="2:6" ht="12.75">
      <c r="B80" s="167" t="s">
        <v>85</v>
      </c>
      <c r="C80" s="167" t="s">
        <v>86</v>
      </c>
      <c r="D80" s="167" t="s">
        <v>87</v>
      </c>
      <c r="E80" s="167" t="s">
        <v>88</v>
      </c>
      <c r="F80" s="167" t="s">
        <v>89</v>
      </c>
    </row>
    <row r="81" spans="1:6" ht="12.75">
      <c r="A81" s="167" t="s">
        <v>173</v>
      </c>
      <c r="B81" s="167">
        <f>B21+(1/0.017)*(B7*B51+B22*B50)</f>
        <v>0</v>
      </c>
      <c r="C81" s="167">
        <f>C21+(1/0.017)*(C7*C51+C22*C50)</f>
        <v>0</v>
      </c>
      <c r="D81" s="167">
        <f>D21+(1/0.017)*(D7*D51+D22*D50)</f>
        <v>0</v>
      </c>
      <c r="E81" s="167">
        <f>E21+(1/0.017)*(E7*E51+E22*E50)</f>
        <v>0</v>
      </c>
      <c r="F81" s="167">
        <f>F21+(1/0.017)*(F7*F51+F22*F50)</f>
        <v>0</v>
      </c>
    </row>
    <row r="82" spans="1:6" ht="12.75">
      <c r="A82" s="167" t="s">
        <v>174</v>
      </c>
      <c r="B82" s="167">
        <f>B22+(2/0.017)*(B8*B51+B23*B50)</f>
        <v>24.090018588519897</v>
      </c>
      <c r="C82" s="167">
        <f>C22+(2/0.017)*(C8*C51+C23*C50)</f>
        <v>-0.6205732125232385</v>
      </c>
      <c r="D82" s="167">
        <f>D22+(2/0.017)*(D8*D51+D23*D50)</f>
        <v>-6.82986238722712</v>
      </c>
      <c r="E82" s="167">
        <f>E22+(2/0.017)*(E8*E51+E23*E50)</f>
        <v>18.184713126764034</v>
      </c>
      <c r="F82" s="167">
        <f>F22+(2/0.017)*(F8*F51+F23*F50)</f>
        <v>-45.2818270785863</v>
      </c>
    </row>
    <row r="83" spans="1:6" ht="12.75">
      <c r="A83" s="167" t="s">
        <v>175</v>
      </c>
      <c r="B83" s="167">
        <f>B23+(3/0.017)*(B9*B51+B24*B50)</f>
        <v>-1.7624482392424756</v>
      </c>
      <c r="C83" s="167">
        <f>C23+(3/0.017)*(C9*C51+C24*C50)</f>
        <v>0.013429789461544064</v>
      </c>
      <c r="D83" s="167">
        <f>D23+(3/0.017)*(D9*D51+D24*D50)</f>
        <v>-2.1456866866787787</v>
      </c>
      <c r="E83" s="167">
        <f>E23+(3/0.017)*(E9*E51+E24*E50)</f>
        <v>-3.5598759657538093</v>
      </c>
      <c r="F83" s="167">
        <f>F23+(3/0.017)*(F9*F51+F24*F50)</f>
        <v>-58.458054868346565</v>
      </c>
    </row>
    <row r="84" spans="1:6" ht="12.75">
      <c r="A84" s="167" t="s">
        <v>176</v>
      </c>
      <c r="B84" s="167">
        <f>B24+(4/0.017)*(B10*B51+B25*B50)</f>
        <v>1.102232420080655</v>
      </c>
      <c r="C84" s="167">
        <f>C24+(4/0.017)*(C10*C51+C25*C50)</f>
        <v>2.288280540479495</v>
      </c>
      <c r="D84" s="167">
        <f>D24+(4/0.017)*(D10*D51+D25*D50)</f>
        <v>1.9694857204049678</v>
      </c>
      <c r="E84" s="167">
        <f>E24+(4/0.017)*(E10*E51+E25*E50)</f>
        <v>3.350274195915506</v>
      </c>
      <c r="F84" s="167">
        <f>F24+(4/0.017)*(F10*F51+F25*F50)</f>
        <v>-3.8549923398961625</v>
      </c>
    </row>
    <row r="85" spans="1:6" ht="12.75">
      <c r="A85" s="167" t="s">
        <v>177</v>
      </c>
      <c r="B85" s="167">
        <f>B25+(5/0.017)*(B11*B51+B26*B50)</f>
        <v>-0.22474175773022576</v>
      </c>
      <c r="C85" s="167">
        <f>C25+(5/0.017)*(C11*C51+C26*C50)</f>
        <v>0.359159324401417</v>
      </c>
      <c r="D85" s="167">
        <f>D25+(5/0.017)*(D11*D51+D26*D50)</f>
        <v>-0.5603870591584199</v>
      </c>
      <c r="E85" s="167">
        <f>E25+(5/0.017)*(E11*E51+E26*E50)</f>
        <v>-0.6147603889215474</v>
      </c>
      <c r="F85" s="167">
        <f>F25+(5/0.017)*(F11*F51+F26*F50)</f>
        <v>-0.8620144906339968</v>
      </c>
    </row>
    <row r="86" spans="1:6" ht="12.75">
      <c r="A86" s="167" t="s">
        <v>178</v>
      </c>
      <c r="B86" s="167">
        <f>B26+(6/0.017)*(B12*B51+B27*B50)</f>
        <v>0.43645038316313817</v>
      </c>
      <c r="C86" s="167">
        <f>C26+(6/0.017)*(C12*C51+C27*C50)</f>
        <v>-0.2876167692519417</v>
      </c>
      <c r="D86" s="167">
        <f>D26+(6/0.017)*(D12*D51+D27*D50)</f>
        <v>0.21829475971093998</v>
      </c>
      <c r="E86" s="167">
        <f>E26+(6/0.017)*(E12*E51+E27*E50)</f>
        <v>0.5724440507517841</v>
      </c>
      <c r="F86" s="167">
        <f>F26+(6/0.017)*(F12*F51+F27*F50)</f>
        <v>0.057703610078789436</v>
      </c>
    </row>
    <row r="87" spans="1:6" ht="12.75">
      <c r="A87" s="167" t="s">
        <v>179</v>
      </c>
      <c r="B87" s="167">
        <f>B27+(7/0.017)*(B13*B51+B28*B50)</f>
        <v>0.05029276670435873</v>
      </c>
      <c r="C87" s="167">
        <f>C27+(7/0.017)*(C13*C51+C28*C50)</f>
        <v>-0.1559348356716561</v>
      </c>
      <c r="D87" s="167">
        <f>D27+(7/0.017)*(D13*D51+D28*D50)</f>
        <v>-0.42254924789744364</v>
      </c>
      <c r="E87" s="167">
        <f>E27+(7/0.017)*(E13*E51+E28*E50)</f>
        <v>-0.25632109486757826</v>
      </c>
      <c r="F87" s="167">
        <f>F27+(7/0.017)*(F13*F51+F28*F50)</f>
        <v>-2.2637977469648316</v>
      </c>
    </row>
    <row r="88" spans="1:6" ht="12.75">
      <c r="A88" s="167" t="s">
        <v>180</v>
      </c>
      <c r="B88" s="167">
        <f>B28+(8/0.017)*(B14*B51+B29*B50)</f>
        <v>0.42340286091923374</v>
      </c>
      <c r="C88" s="167">
        <f>C28+(8/0.017)*(C14*C51+C29*C50)</f>
        <v>-0.06512976945999553</v>
      </c>
      <c r="D88" s="167">
        <f>D28+(8/0.017)*(D14*D51+D29*D50)</f>
        <v>-0.3156172081209431</v>
      </c>
      <c r="E88" s="167">
        <f>E28+(8/0.017)*(E14*E51+E29*E50)</f>
        <v>-0.14107621061433545</v>
      </c>
      <c r="F88" s="167">
        <f>F28+(8/0.017)*(F14*F51+F29*F50)</f>
        <v>0.1075533223230131</v>
      </c>
    </row>
    <row r="89" spans="1:6" ht="12.75">
      <c r="A89" s="167" t="s">
        <v>181</v>
      </c>
      <c r="B89" s="167">
        <f>B29+(9/0.017)*(B15*B51+B30*B50)</f>
        <v>-0.16448144916451912</v>
      </c>
      <c r="C89" s="167">
        <f>C29+(9/0.017)*(C15*C51+C30*C50)</f>
        <v>0.02361543572861982</v>
      </c>
      <c r="D89" s="167">
        <f>D29+(9/0.017)*(D15*D51+D30*D50)</f>
        <v>0.04099764828283484</v>
      </c>
      <c r="E89" s="167">
        <f>E29+(9/0.017)*(E15*E51+E30*E50)</f>
        <v>0.10841219334148598</v>
      </c>
      <c r="F89" s="167">
        <f>F29+(9/0.017)*(F15*F51+F30*F50)</f>
        <v>-0.06831939310383883</v>
      </c>
    </row>
    <row r="90" spans="1:6" ht="12.75">
      <c r="A90" s="167" t="s">
        <v>182</v>
      </c>
      <c r="B90" s="167">
        <f>B30+(10/0.017)*(B16*B51+B31*B50)</f>
        <v>0.030550373485772164</v>
      </c>
      <c r="C90" s="167">
        <f>C30+(10/0.017)*(C16*C51+C31*C50)</f>
        <v>0.06479186664792949</v>
      </c>
      <c r="D90" s="167">
        <f>D30+(10/0.017)*(D16*D51+D31*D50)</f>
        <v>-0.048188362747504654</v>
      </c>
      <c r="E90" s="167">
        <f>E30+(10/0.017)*(E16*E51+E31*E50)</f>
        <v>-0.06360098094514136</v>
      </c>
      <c r="F90" s="167">
        <f>F30+(10/0.017)*(F16*F51+F31*F50)</f>
        <v>0.10886494536254276</v>
      </c>
    </row>
    <row r="91" spans="1:6" ht="12.75">
      <c r="A91" s="167" t="s">
        <v>183</v>
      </c>
      <c r="B91" s="167">
        <f>B31+(11/0.017)*(B17*B51+B32*B50)</f>
        <v>-0.02753830775401947</v>
      </c>
      <c r="C91" s="167">
        <f>C31+(11/0.017)*(C17*C51+C32*C50)</f>
        <v>0.0544755726132535</v>
      </c>
      <c r="D91" s="167">
        <f>D31+(11/0.017)*(D17*D51+D32*D50)</f>
        <v>0.03126496655075306</v>
      </c>
      <c r="E91" s="167">
        <f>E31+(11/0.017)*(E17*E51+E32*E50)</f>
        <v>0.07236642082470038</v>
      </c>
      <c r="F91" s="167">
        <f>F31+(11/0.017)*(F17*F51+F32*F50)</f>
        <v>-0.10193635817503843</v>
      </c>
    </row>
    <row r="92" spans="1:6" ht="12.75">
      <c r="A92" s="167" t="s">
        <v>184</v>
      </c>
      <c r="B92" s="167">
        <f>B32+(12/0.017)*(B18*B51+B33*B50)</f>
        <v>0.10063465749074281</v>
      </c>
      <c r="C92" s="167">
        <f>C32+(12/0.017)*(C18*C51+C33*C50)</f>
        <v>-0.03274170008577851</v>
      </c>
      <c r="D92" s="167">
        <f>D32+(12/0.017)*(D18*D51+D33*D50)</f>
        <v>-0.02526583398451085</v>
      </c>
      <c r="E92" s="167">
        <f>E32+(12/0.017)*(E18*E51+E33*E50)</f>
        <v>-0.02202670854308155</v>
      </c>
      <c r="F92" s="167">
        <f>F32+(12/0.017)*(F18*F51+F33*F50)</f>
        <v>0.04718917026578073</v>
      </c>
    </row>
    <row r="93" spans="1:6" ht="12.75">
      <c r="A93" s="167" t="s">
        <v>185</v>
      </c>
      <c r="B93" s="167">
        <f>B33+(13/0.017)*(B19*B51+B34*B50)</f>
        <v>-0.073087815574477</v>
      </c>
      <c r="C93" s="167">
        <f>C33+(13/0.017)*(C19*C51+C34*C50)</f>
        <v>-0.06901896748999181</v>
      </c>
      <c r="D93" s="167">
        <f>D33+(13/0.017)*(D19*D51+D34*D50)</f>
        <v>-0.06522364090891838</v>
      </c>
      <c r="E93" s="167">
        <f>E33+(13/0.017)*(E19*E51+E34*E50)</f>
        <v>-0.06423663022535375</v>
      </c>
      <c r="F93" s="167">
        <f>F33+(13/0.017)*(F19*F51+F34*F50)</f>
        <v>-0.06768050440434951</v>
      </c>
    </row>
    <row r="94" spans="1:6" ht="12.75">
      <c r="A94" s="167" t="s">
        <v>186</v>
      </c>
      <c r="B94" s="167">
        <f>B34+(14/0.017)*(B20*B51+B35*B50)</f>
        <v>-0.0034773633275301057</v>
      </c>
      <c r="C94" s="167">
        <f>C34+(14/0.017)*(C20*C51+C35*C50)</f>
        <v>0.004767080593930854</v>
      </c>
      <c r="D94" s="167">
        <f>D34+(14/0.017)*(D20*D51+D35*D50)</f>
        <v>-0.0015060302958477534</v>
      </c>
      <c r="E94" s="167">
        <f>E34+(14/0.017)*(E20*E51+E35*E50)</f>
        <v>-0.005116225845891926</v>
      </c>
      <c r="F94" s="167">
        <f>F34+(14/0.017)*(F20*F51+F35*F50)</f>
        <v>-0.03621736474998596</v>
      </c>
    </row>
    <row r="95" spans="1:6" ht="12.75">
      <c r="A95" s="167" t="s">
        <v>187</v>
      </c>
      <c r="B95" s="168">
        <f>B35</f>
        <v>-0.001436788</v>
      </c>
      <c r="C95" s="168">
        <f>C35</f>
        <v>0.004327802</v>
      </c>
      <c r="D95" s="168">
        <f>D35</f>
        <v>0.003916464</v>
      </c>
      <c r="E95" s="168">
        <f>E35</f>
        <v>0.002133175</v>
      </c>
      <c r="F95" s="168">
        <f>F35</f>
        <v>-0.007926775</v>
      </c>
    </row>
    <row r="98" ht="12.75">
      <c r="A98" s="167" t="s">
        <v>155</v>
      </c>
    </row>
    <row r="100" spans="2:11" ht="12.75">
      <c r="B100" s="167" t="s">
        <v>85</v>
      </c>
      <c r="C100" s="167" t="s">
        <v>86</v>
      </c>
      <c r="D100" s="167" t="s">
        <v>87</v>
      </c>
      <c r="E100" s="167" t="s">
        <v>88</v>
      </c>
      <c r="F100" s="167" t="s">
        <v>89</v>
      </c>
      <c r="G100" s="167" t="s">
        <v>157</v>
      </c>
      <c r="H100" s="167" t="s">
        <v>158</v>
      </c>
      <c r="I100" s="167" t="s">
        <v>194</v>
      </c>
      <c r="K100" s="167" t="s">
        <v>188</v>
      </c>
    </row>
    <row r="101" spans="1:9" ht="12.75">
      <c r="A101" s="167" t="s">
        <v>156</v>
      </c>
      <c r="B101" s="167">
        <f>B61*10000/B62</f>
        <v>0</v>
      </c>
      <c r="C101" s="167">
        <f>C61*10000/C62</f>
        <v>0</v>
      </c>
      <c r="D101" s="167">
        <f>D61*10000/D62</f>
        <v>0</v>
      </c>
      <c r="E101" s="167">
        <f>E61*10000/E62</f>
        <v>0</v>
      </c>
      <c r="F101" s="167">
        <f>F61*10000/F62</f>
        <v>0</v>
      </c>
      <c r="G101" s="167">
        <f>AVERAGE(C101:E101)</f>
        <v>0</v>
      </c>
      <c r="H101" s="167">
        <f>STDEV(C101:E101)</f>
        <v>0</v>
      </c>
      <c r="I101" s="167">
        <f>(B101*B4+C101*C4+D101*D4+E101*E4+F101*F4)/SUM(B4:F4)</f>
        <v>0</v>
      </c>
    </row>
    <row r="102" spans="1:9" ht="12.75">
      <c r="A102" s="167" t="s">
        <v>159</v>
      </c>
      <c r="B102" s="167">
        <f>B62*10000/B62</f>
        <v>10000</v>
      </c>
      <c r="C102" s="167">
        <f>C62*10000/C62</f>
        <v>10000</v>
      </c>
      <c r="D102" s="167">
        <f>D62*10000/D62</f>
        <v>10000</v>
      </c>
      <c r="E102" s="167">
        <f>E62*10000/E62</f>
        <v>10000</v>
      </c>
      <c r="F102" s="167">
        <f>F62*10000/F62</f>
        <v>10000</v>
      </c>
      <c r="G102" s="167">
        <f>AVERAGE(C102:E102)</f>
        <v>10000</v>
      </c>
      <c r="H102" s="167">
        <f>STDEV(C102:E102)</f>
        <v>0</v>
      </c>
      <c r="I102" s="167">
        <f>(B102*B4+C102*C4+D102*D4+E102*E4+F102*F4)/SUM(B4:F4)</f>
        <v>10000</v>
      </c>
    </row>
    <row r="103" spans="1:11" ht="12.75">
      <c r="A103" s="167" t="s">
        <v>160</v>
      </c>
      <c r="B103" s="167">
        <f>B63*10000/B62</f>
        <v>0.16520364564585288</v>
      </c>
      <c r="C103" s="167">
        <f>C63*10000/C62</f>
        <v>-0.2948151633792749</v>
      </c>
      <c r="D103" s="167">
        <f>D63*10000/D62</f>
        <v>-1.1410427905575966</v>
      </c>
      <c r="E103" s="167">
        <f>E63*10000/E62</f>
        <v>-0.5951936676787319</v>
      </c>
      <c r="F103" s="167">
        <f>F63*10000/F62</f>
        <v>12.57923540008958</v>
      </c>
      <c r="G103" s="167">
        <f>AVERAGE(C103:E103)</f>
        <v>-0.6770172072052011</v>
      </c>
      <c r="H103" s="167">
        <f>STDEV(C103:E103)</f>
        <v>0.42900654769530405</v>
      </c>
      <c r="I103" s="167">
        <f>(B103*B4+C103*C4+D103*D4+E103*E4+F103*F4)/SUM(B4:F4)</f>
        <v>1.2521540470924992</v>
      </c>
      <c r="K103" s="167">
        <f>(LN(H103)+LN(H123))/2-LN(K114*K115^3)</f>
        <v>-4.007952199543109</v>
      </c>
    </row>
    <row r="104" spans="1:11" ht="12.75">
      <c r="A104" s="167" t="s">
        <v>161</v>
      </c>
      <c r="B104" s="167">
        <f>B64*10000/B62</f>
        <v>0.5585894616434741</v>
      </c>
      <c r="C104" s="167">
        <f>C64*10000/C62</f>
        <v>0.45764838123967944</v>
      </c>
      <c r="D104" s="167">
        <f>D64*10000/D62</f>
        <v>0.823521668875685</v>
      </c>
      <c r="E104" s="167">
        <f>E64*10000/E62</f>
        <v>0.0941307958395169</v>
      </c>
      <c r="F104" s="167">
        <f>F64*10000/F62</f>
        <v>9.174575087670933</v>
      </c>
      <c r="G104" s="167">
        <f>AVERAGE(C104:E104)</f>
        <v>0.4584336153182938</v>
      </c>
      <c r="H104" s="167">
        <f>STDEV(C104:E104)</f>
        <v>0.3646960705320726</v>
      </c>
      <c r="I104" s="167">
        <f>(B104*B4+C104*C4+D104*D4+E104*E4+F104*F4)/SUM(B4:F4)</f>
        <v>1.6618966434469242</v>
      </c>
      <c r="K104" s="167">
        <f>(LN(H104)+LN(H124))/2-LN(K114*K115^4)</f>
        <v>-3.9538380227010856</v>
      </c>
    </row>
    <row r="105" spans="1:11" ht="12.75">
      <c r="A105" s="167" t="s">
        <v>162</v>
      </c>
      <c r="B105" s="167">
        <f>B65*10000/B62</f>
        <v>-0.5007561478494407</v>
      </c>
      <c r="C105" s="167">
        <f>C65*10000/C62</f>
        <v>-0.04695419255634572</v>
      </c>
      <c r="D105" s="167">
        <f>D65*10000/D62</f>
        <v>0.5279267336808211</v>
      </c>
      <c r="E105" s="167">
        <f>E65*10000/E62</f>
        <v>0.6446690756652818</v>
      </c>
      <c r="F105" s="167">
        <f>F65*10000/F62</f>
        <v>1.0325377737536643</v>
      </c>
      <c r="G105" s="167">
        <f>AVERAGE(C105:E105)</f>
        <v>0.37521387226325237</v>
      </c>
      <c r="H105" s="167">
        <f>STDEV(C105:E105)</f>
        <v>0.3702385714889083</v>
      </c>
      <c r="I105" s="167">
        <f>(B105*B4+C105*C4+D105*D4+E105*E4+F105*F4)/SUM(B4:F4)</f>
        <v>0.3392345408234273</v>
      </c>
      <c r="K105" s="167">
        <f>(LN(H105)+LN(H125))/2-LN(K114*K115^5)</f>
        <v>-3.494148463676922</v>
      </c>
    </row>
    <row r="106" spans="1:11" ht="12.75">
      <c r="A106" s="167" t="s">
        <v>163</v>
      </c>
      <c r="B106" s="167">
        <f>B66*10000/B62</f>
        <v>2.429499262555766</v>
      </c>
      <c r="C106" s="167">
        <f>C66*10000/C62</f>
        <v>2.2963340613099334</v>
      </c>
      <c r="D106" s="167">
        <f>D66*10000/D62</f>
        <v>1.3814765801848092</v>
      </c>
      <c r="E106" s="167">
        <f>E66*10000/E62</f>
        <v>1.9660436644759998</v>
      </c>
      <c r="F106" s="167">
        <f>F66*10000/F62</f>
        <v>16.30412660392945</v>
      </c>
      <c r="G106" s="167">
        <f>AVERAGE(C106:E106)</f>
        <v>1.881284768656914</v>
      </c>
      <c r="H106" s="167">
        <f>STDEV(C106:E106)</f>
        <v>0.46328080632377316</v>
      </c>
      <c r="I106" s="167">
        <f>(B106*B4+C106*C4+D106*D4+E106*E4+F106*F4)/SUM(B4:F4)</f>
        <v>3.9274056131510777</v>
      </c>
      <c r="K106" s="167">
        <f>(LN(H106)+LN(H126))/2-LN(K114*K115^6)</f>
        <v>-2.908709927884248</v>
      </c>
    </row>
    <row r="107" spans="1:11" ht="12.75">
      <c r="A107" s="167" t="s">
        <v>164</v>
      </c>
      <c r="B107" s="167">
        <f>B67*10000/B62</f>
        <v>-0.09890209741894275</v>
      </c>
      <c r="C107" s="167">
        <f>C67*10000/C62</f>
        <v>0.2174107746164572</v>
      </c>
      <c r="D107" s="167">
        <f>D67*10000/D62</f>
        <v>0.27080116748608896</v>
      </c>
      <c r="E107" s="167">
        <f>E67*10000/E62</f>
        <v>0.48522880653329475</v>
      </c>
      <c r="F107" s="167">
        <f>F67*10000/F62</f>
        <v>0.04902769078789745</v>
      </c>
      <c r="G107" s="167">
        <f>AVERAGE(C107:E107)</f>
        <v>0.3244802495452803</v>
      </c>
      <c r="H107" s="167">
        <f>STDEV(C107:E107)</f>
        <v>0.1417487475887886</v>
      </c>
      <c r="I107" s="167">
        <f>(B107*B4+C107*C4+D107*D4+E107*E4+F107*F4)/SUM(B4:F4)</f>
        <v>0.22615026755723575</v>
      </c>
      <c r="K107" s="167">
        <f>(LN(H107)+LN(H127))/2-LN(K114*K115^7)</f>
        <v>-3.492692434064185</v>
      </c>
    </row>
    <row r="108" spans="1:9" ht="12.75">
      <c r="A108" s="167" t="s">
        <v>165</v>
      </c>
      <c r="B108" s="167">
        <f>B68*10000/B62</f>
        <v>-0.15607054125446945</v>
      </c>
      <c r="C108" s="167">
        <f>C68*10000/C62</f>
        <v>0.238611571401142</v>
      </c>
      <c r="D108" s="167">
        <f>D68*10000/D62</f>
        <v>0.01030973730007679</v>
      </c>
      <c r="E108" s="167">
        <f>E68*10000/E62</f>
        <v>-0.241594319729697</v>
      </c>
      <c r="F108" s="167">
        <f>F68*10000/F62</f>
        <v>-0.4905079582382876</v>
      </c>
      <c r="G108" s="167">
        <f>AVERAGE(C108:E108)</f>
        <v>0.0024423296571739286</v>
      </c>
      <c r="H108" s="167">
        <f>STDEV(C108:E108)</f>
        <v>0.24019959730702195</v>
      </c>
      <c r="I108" s="167">
        <f>(B108*B4+C108*C4+D108*D4+E108*E4+F108*F4)/SUM(B4:F4)</f>
        <v>-0.08756509833701584</v>
      </c>
    </row>
    <row r="109" spans="1:9" ht="12.75">
      <c r="A109" s="167" t="s">
        <v>166</v>
      </c>
      <c r="B109" s="167">
        <f>B69*10000/B62</f>
        <v>-0.0356985127526262</v>
      </c>
      <c r="C109" s="167">
        <f>C69*10000/C62</f>
        <v>0.04604573118301249</v>
      </c>
      <c r="D109" s="167">
        <f>D69*10000/D62</f>
        <v>0.0522168143621443</v>
      </c>
      <c r="E109" s="167">
        <f>E69*10000/E62</f>
        <v>0.1515005049141747</v>
      </c>
      <c r="F109" s="167">
        <f>F69*10000/F62</f>
        <v>-0.09649652269633047</v>
      </c>
      <c r="G109" s="167">
        <f>AVERAGE(C109:E109)</f>
        <v>0.08325435015311049</v>
      </c>
      <c r="H109" s="167">
        <f>STDEV(C109:E109)</f>
        <v>0.059183391222996706</v>
      </c>
      <c r="I109" s="167">
        <f>(B109*B4+C109*C4+D109*D4+E109*E4+F109*F4)/SUM(B4:F4)</f>
        <v>0.04166229120294611</v>
      </c>
    </row>
    <row r="110" spans="1:11" ht="12.75">
      <c r="A110" s="167" t="s">
        <v>167</v>
      </c>
      <c r="B110" s="167">
        <f>B70*10000/B62</f>
        <v>-0.2951430524517022</v>
      </c>
      <c r="C110" s="167">
        <f>C70*10000/C62</f>
        <v>0.14579639089543056</v>
      </c>
      <c r="D110" s="167">
        <f>D70*10000/D62</f>
        <v>0.15684757294932236</v>
      </c>
      <c r="E110" s="167">
        <f>E70*10000/E62</f>
        <v>0.16873277156852687</v>
      </c>
      <c r="F110" s="167">
        <f>F70*10000/F62</f>
        <v>-0.21896595462842688</v>
      </c>
      <c r="G110" s="167">
        <f>AVERAGE(C110:E110)</f>
        <v>0.15712557847109324</v>
      </c>
      <c r="H110" s="167">
        <f>STDEV(C110:E110)</f>
        <v>0.011470717279137496</v>
      </c>
      <c r="I110" s="167">
        <f>(B110*B4+C110*C4+D110*D4+E110*E4+F110*F4)/SUM(B4:F4)</f>
        <v>0.04092223838926413</v>
      </c>
      <c r="K110" s="167">
        <f>EXP(AVERAGE(K103:K107))</f>
        <v>0.028114545318451766</v>
      </c>
    </row>
    <row r="111" spans="1:9" ht="12.75">
      <c r="A111" s="167" t="s">
        <v>168</v>
      </c>
      <c r="B111" s="167">
        <f>B71*10000/B62</f>
        <v>0.06963642577693173</v>
      </c>
      <c r="C111" s="167">
        <f>C71*10000/C62</f>
        <v>0.005067634814294468</v>
      </c>
      <c r="D111" s="167">
        <f>D71*10000/D62</f>
        <v>0.0595982130230045</v>
      </c>
      <c r="E111" s="167">
        <f>E71*10000/E62</f>
        <v>-0.007991571547888023</v>
      </c>
      <c r="F111" s="167">
        <f>F71*10000/F62</f>
        <v>-0.04570192111180686</v>
      </c>
      <c r="G111" s="167">
        <f>AVERAGE(C111:E111)</f>
        <v>0.018891425429803647</v>
      </c>
      <c r="H111" s="167">
        <f>STDEV(C111:E111)</f>
        <v>0.03585272144232562</v>
      </c>
      <c r="I111" s="167">
        <f>(B111*B4+C111*C4+D111*D4+E111*E4+F111*F4)/SUM(B4:F4)</f>
        <v>0.017367390977591032</v>
      </c>
    </row>
    <row r="112" spans="1:9" ht="12.75">
      <c r="A112" s="167" t="s">
        <v>169</v>
      </c>
      <c r="B112" s="167">
        <f>B72*10000/B62</f>
        <v>-0.006423140973030971</v>
      </c>
      <c r="C112" s="167">
        <f>C72*10000/C62</f>
        <v>-0.05068674757966063</v>
      </c>
      <c r="D112" s="167">
        <f>D72*10000/D62</f>
        <v>-0.04673336637505422</v>
      </c>
      <c r="E112" s="167">
        <f>E72*10000/E62</f>
        <v>-0.03743715685310166</v>
      </c>
      <c r="F112" s="167">
        <f>F72*10000/F62</f>
        <v>-0.09835169070260825</v>
      </c>
      <c r="G112" s="167">
        <f>AVERAGE(C112:E112)</f>
        <v>-0.044952423602605505</v>
      </c>
      <c r="H112" s="167">
        <f>STDEV(C112:E112)</f>
        <v>0.00680196526559662</v>
      </c>
      <c r="I112" s="167">
        <f>(B112*B4+C112*C4+D112*D4+E112*E4+F112*F4)/SUM(B4:F4)</f>
        <v>-0.046708198700227826</v>
      </c>
    </row>
    <row r="113" spans="1:9" ht="12.75">
      <c r="A113" s="167" t="s">
        <v>170</v>
      </c>
      <c r="B113" s="167">
        <f>B73*10000/B62</f>
        <v>-0.0046197123609890344</v>
      </c>
      <c r="C113" s="167">
        <f>C73*10000/C62</f>
        <v>-0.009389351167027276</v>
      </c>
      <c r="D113" s="167">
        <f>D73*10000/D62</f>
        <v>-0.01031012235999036</v>
      </c>
      <c r="E113" s="167">
        <f>E73*10000/E62</f>
        <v>-0.00944170217625409</v>
      </c>
      <c r="F113" s="167">
        <f>F73*10000/F62</f>
        <v>-0.001852384199302356</v>
      </c>
      <c r="G113" s="167">
        <f>AVERAGE(C113:E113)</f>
        <v>-0.009713725234423909</v>
      </c>
      <c r="H113" s="167">
        <f>STDEV(C113:E113)</f>
        <v>0.0005171579116476307</v>
      </c>
      <c r="I113" s="167">
        <f>(B113*B4+C113*C4+D113*D4+E113*E4+F113*F4)/SUM(B4:F4)</f>
        <v>-0.007910424690983894</v>
      </c>
    </row>
    <row r="114" spans="1:11" ht="12.75">
      <c r="A114" s="167" t="s">
        <v>171</v>
      </c>
      <c r="B114" s="167">
        <f>B74*10000/B62</f>
        <v>-0.19669680308862092</v>
      </c>
      <c r="C114" s="167">
        <f>C74*10000/C62</f>
        <v>-0.20383806864379014</v>
      </c>
      <c r="D114" s="167">
        <f>D74*10000/D62</f>
        <v>-0.19988637633138975</v>
      </c>
      <c r="E114" s="167">
        <f>E74*10000/E62</f>
        <v>-0.1959990535624699</v>
      </c>
      <c r="F114" s="167">
        <f>F74*10000/F62</f>
        <v>-0.13930174198859263</v>
      </c>
      <c r="G114" s="167">
        <f>AVERAGE(C114:E114)</f>
        <v>-0.1999078328458833</v>
      </c>
      <c r="H114" s="167">
        <f>STDEV(C114:E114)</f>
        <v>0.003919551587591424</v>
      </c>
      <c r="I114" s="167">
        <f>(B114*B4+C114*C4+D114*D4+E114*E4+F114*F4)/SUM(B4:F4)</f>
        <v>-0.19117901053651715</v>
      </c>
      <c r="J114" s="167" t="s">
        <v>189</v>
      </c>
      <c r="K114" s="167">
        <v>285</v>
      </c>
    </row>
    <row r="115" spans="1:11" ht="12.75">
      <c r="A115" s="167" t="s">
        <v>172</v>
      </c>
      <c r="B115" s="167">
        <f>B75*10000/B62</f>
        <v>0.0027366599512446688</v>
      </c>
      <c r="C115" s="167">
        <f>C75*10000/C62</f>
        <v>-0.003888751233809951</v>
      </c>
      <c r="D115" s="167">
        <f>D75*10000/D62</f>
        <v>-0.0026126480229614188</v>
      </c>
      <c r="E115" s="167">
        <f>E75*10000/E62</f>
        <v>-0.004003749012494784</v>
      </c>
      <c r="F115" s="167">
        <f>F75*10000/F62</f>
        <v>-0.0010612325907300192</v>
      </c>
      <c r="G115" s="167">
        <f>AVERAGE(C115:E115)</f>
        <v>-0.0035017160897553843</v>
      </c>
      <c r="H115" s="167">
        <f>STDEV(C115:E115)</f>
        <v>0.0007720995031860738</v>
      </c>
      <c r="I115" s="167">
        <f>(B115*B4+C115*C4+D115*D4+E115*E4+F115*F4)/SUM(B4:F4)</f>
        <v>-0.0022734771449295387</v>
      </c>
      <c r="J115" s="167" t="s">
        <v>190</v>
      </c>
      <c r="K115" s="167">
        <v>0.5536</v>
      </c>
    </row>
    <row r="118" ht="12.75">
      <c r="A118" s="167" t="s">
        <v>155</v>
      </c>
    </row>
    <row r="120" spans="2:9" ht="12.75">
      <c r="B120" s="167" t="s">
        <v>85</v>
      </c>
      <c r="C120" s="167" t="s">
        <v>86</v>
      </c>
      <c r="D120" s="167" t="s">
        <v>87</v>
      </c>
      <c r="E120" s="167" t="s">
        <v>88</v>
      </c>
      <c r="F120" s="167" t="s">
        <v>89</v>
      </c>
      <c r="G120" s="167" t="s">
        <v>157</v>
      </c>
      <c r="H120" s="167" t="s">
        <v>158</v>
      </c>
      <c r="I120" s="167" t="s">
        <v>194</v>
      </c>
    </row>
    <row r="121" spans="1:9" ht="12.75">
      <c r="A121" s="167" t="s">
        <v>173</v>
      </c>
      <c r="B121" s="167">
        <f>B81*10000/B62</f>
        <v>0</v>
      </c>
      <c r="C121" s="167">
        <f>C81*10000/C62</f>
        <v>0</v>
      </c>
      <c r="D121" s="167">
        <f>D81*10000/D62</f>
        <v>0</v>
      </c>
      <c r="E121" s="167">
        <f>E81*10000/E62</f>
        <v>0</v>
      </c>
      <c r="F121" s="167">
        <f>F81*10000/F62</f>
        <v>0</v>
      </c>
      <c r="G121" s="167">
        <f>AVERAGE(C121:E121)</f>
        <v>0</v>
      </c>
      <c r="H121" s="167">
        <f>STDEV(C121:E121)</f>
        <v>0</v>
      </c>
      <c r="I121" s="167">
        <f>(B121*B4+C121*C4+D121*D4+E121*E4+F121*F4)/SUM(B4:F4)</f>
        <v>0</v>
      </c>
    </row>
    <row r="122" spans="1:9" ht="12.75">
      <c r="A122" s="167" t="s">
        <v>174</v>
      </c>
      <c r="B122" s="167">
        <f>B82*10000/B62</f>
        <v>24.089120316615777</v>
      </c>
      <c r="C122" s="167">
        <f>C82*10000/C62</f>
        <v>-0.6205719731845426</v>
      </c>
      <c r="D122" s="167">
        <f>D82*10000/D62</f>
        <v>-6.829614111716114</v>
      </c>
      <c r="E122" s="167">
        <f>E82*10000/E62</f>
        <v>18.18366860160416</v>
      </c>
      <c r="F122" s="167">
        <f>F82*10000/F62</f>
        <v>-45.23062200908187</v>
      </c>
      <c r="G122" s="167">
        <f>AVERAGE(C122:E122)</f>
        <v>3.5778275055678344</v>
      </c>
      <c r="H122" s="167">
        <f>STDEV(C122:E122)</f>
        <v>13.024438439392037</v>
      </c>
      <c r="I122" s="167">
        <f>(B122*B4+C122*C4+D122*D4+E122*E4+F122*F4)/SUM(B4:F4)</f>
        <v>-0.13835648929652766</v>
      </c>
    </row>
    <row r="123" spans="1:9" ht="12.75">
      <c r="A123" s="167" t="s">
        <v>175</v>
      </c>
      <c r="B123" s="167">
        <f>B83*10000/B62</f>
        <v>-1.762382520831759</v>
      </c>
      <c r="C123" s="167">
        <f>C83*10000/C62</f>
        <v>0.013429762641086106</v>
      </c>
      <c r="D123" s="167">
        <f>D83*10000/D62</f>
        <v>-2.145608687821936</v>
      </c>
      <c r="E123" s="167">
        <f>E83*10000/E62</f>
        <v>-3.5596714874105806</v>
      </c>
      <c r="F123" s="167">
        <f>F83*10000/F62</f>
        <v>-58.391950010045846</v>
      </c>
      <c r="G123" s="167">
        <f>AVERAGE(C123:E123)</f>
        <v>-1.89728347086381</v>
      </c>
      <c r="H123" s="167">
        <f>STDEV(C123:E123)</f>
        <v>1.79944774745286</v>
      </c>
      <c r="I123" s="167">
        <f>(B123*B4+C123*C4+D123*D4+E123*E4+F123*F4)/SUM(B4:F4)</f>
        <v>-9.585007810699013</v>
      </c>
    </row>
    <row r="124" spans="1:9" ht="12.75">
      <c r="A124" s="167" t="s">
        <v>176</v>
      </c>
      <c r="B124" s="167">
        <f>B84*10000/B62</f>
        <v>1.1021913198875966</v>
      </c>
      <c r="C124" s="167">
        <f>C84*10000/C62</f>
        <v>2.288275970584173</v>
      </c>
      <c r="D124" s="167">
        <f>D84*10000/D62</f>
        <v>1.9694141267115768</v>
      </c>
      <c r="E124" s="167">
        <f>E84*10000/E62</f>
        <v>3.350081757043047</v>
      </c>
      <c r="F124" s="167">
        <f>F84*10000/F62</f>
        <v>-3.8506330822548827</v>
      </c>
      <c r="G124" s="167">
        <f>AVERAGE(C124:E124)</f>
        <v>2.5359239514462657</v>
      </c>
      <c r="H124" s="167">
        <f>STDEV(C124:E124)</f>
        <v>0.7228816764727709</v>
      </c>
      <c r="I124" s="167">
        <f>(B124*B4+C124*C4+D124*D4+E124*E4+F124*F4)/SUM(B4:F4)</f>
        <v>1.4588888537585223</v>
      </c>
    </row>
    <row r="125" spans="1:9" ht="12.75">
      <c r="A125" s="167" t="s">
        <v>177</v>
      </c>
      <c r="B125" s="167">
        <f>B85*10000/B62</f>
        <v>-0.22473337752886105</v>
      </c>
      <c r="C125" s="167">
        <f>C85*10000/C62</f>
        <v>0.359158607128999</v>
      </c>
      <c r="D125" s="167">
        <f>D85*10000/D62</f>
        <v>-0.5603666882672386</v>
      </c>
      <c r="E125" s="167">
        <f>E85*10000/E62</f>
        <v>-0.6147250772457983</v>
      </c>
      <c r="F125" s="167">
        <f>F85*10000/F62</f>
        <v>-0.8610397174246442</v>
      </c>
      <c r="G125" s="167">
        <f>AVERAGE(C125:E125)</f>
        <v>-0.27197771946134597</v>
      </c>
      <c r="H125" s="167">
        <f>STDEV(C125:E125)</f>
        <v>0.5472554300046295</v>
      </c>
      <c r="I125" s="167">
        <f>(B125*B4+C125*C4+D125*D4+E125*E4+F125*F4)/SUM(B4:F4)</f>
        <v>-0.3456344783199956</v>
      </c>
    </row>
    <row r="126" spans="1:9" ht="12.75">
      <c r="A126" s="167" t="s">
        <v>178</v>
      </c>
      <c r="B126" s="167">
        <f>B86*10000/B62</f>
        <v>0.4364341087416263</v>
      </c>
      <c r="C126" s="167">
        <f>C86*10000/C62</f>
        <v>-0.2876161948562306</v>
      </c>
      <c r="D126" s="167">
        <f>D86*10000/D62</f>
        <v>0.21828682437638353</v>
      </c>
      <c r="E126" s="167">
        <f>E86*10000/E62</f>
        <v>0.5724111697154178</v>
      </c>
      <c r="F126" s="167">
        <f>F86*10000/F62</f>
        <v>0.0576383583529787</v>
      </c>
      <c r="G126" s="167">
        <f>AVERAGE(C126:E126)</f>
        <v>0.16769393307852357</v>
      </c>
      <c r="H126" s="167">
        <f>STDEV(C126:E126)</f>
        <v>0.43224009235657623</v>
      </c>
      <c r="I126" s="167">
        <f>(B126*B4+C126*C4+D126*D4+E126*E4+F126*F4)/SUM(B4:F4)</f>
        <v>0.19127853825577285</v>
      </c>
    </row>
    <row r="127" spans="1:9" ht="12.75">
      <c r="A127" s="167" t="s">
        <v>179</v>
      </c>
      <c r="B127" s="167">
        <f>B87*10000/B62</f>
        <v>0.050290891380803254</v>
      </c>
      <c r="C127" s="167">
        <f>C87*10000/C62</f>
        <v>-0.1559345242562228</v>
      </c>
      <c r="D127" s="167">
        <f>D87*10000/D62</f>
        <v>-0.422533887612785</v>
      </c>
      <c r="E127" s="167">
        <f>E87*10000/E62</f>
        <v>-0.25630637185101324</v>
      </c>
      <c r="F127" s="167">
        <f>F87*10000/F62</f>
        <v>-2.2612378255028256</v>
      </c>
      <c r="G127" s="167">
        <f>AVERAGE(C127:E127)</f>
        <v>-0.278258261240007</v>
      </c>
      <c r="H127" s="167">
        <f>STDEV(C127:E127)</f>
        <v>0.13464850248458404</v>
      </c>
      <c r="I127" s="167">
        <f>(B127*B4+C127*C4+D127*D4+E127*E4+F127*F4)/SUM(B4:F4)</f>
        <v>-0.5016548953933007</v>
      </c>
    </row>
    <row r="128" spans="1:9" ht="12.75">
      <c r="A128" s="167" t="s">
        <v>180</v>
      </c>
      <c r="B128" s="167">
        <f>B88*10000/B62</f>
        <v>0.42338707301551376</v>
      </c>
      <c r="C128" s="167">
        <f>C88*10000/C62</f>
        <v>-0.06512963939017957</v>
      </c>
      <c r="D128" s="167">
        <f>D88*10000/D62</f>
        <v>-0.31560573497270294</v>
      </c>
      <c r="E128" s="167">
        <f>E88*10000/E62</f>
        <v>-0.14106810723374213</v>
      </c>
      <c r="F128" s="167">
        <f>F88*10000/F62</f>
        <v>0.10743170012487553</v>
      </c>
      <c r="G128" s="167">
        <f>AVERAGE(C128:E128)</f>
        <v>-0.17393449386554152</v>
      </c>
      <c r="H128" s="167">
        <f>STDEV(C128:E128)</f>
        <v>0.12843176453759228</v>
      </c>
      <c r="I128" s="167">
        <f>(B128*B4+C128*C4+D128*D4+E128*E4+F128*F4)/SUM(B4:F4)</f>
        <v>-0.04986345702917651</v>
      </c>
    </row>
    <row r="129" spans="1:9" ht="12.75">
      <c r="A129" s="167" t="s">
        <v>181</v>
      </c>
      <c r="B129" s="167">
        <f>B89*10000/B62</f>
        <v>-0.1644753159577725</v>
      </c>
      <c r="C129" s="167">
        <f>C89*10000/C62</f>
        <v>0.023615388566540108</v>
      </c>
      <c r="D129" s="167">
        <f>D89*10000/D62</f>
        <v>0.040996157958213285</v>
      </c>
      <c r="E129" s="167">
        <f>E89*10000/E62</f>
        <v>0.10840596617349092</v>
      </c>
      <c r="F129" s="167">
        <f>F89*10000/F62</f>
        <v>-0.06824213696162726</v>
      </c>
      <c r="G129" s="167">
        <f>AVERAGE(C129:E129)</f>
        <v>0.05767250423274811</v>
      </c>
      <c r="H129" s="167">
        <f>STDEV(C129:E129)</f>
        <v>0.04478767583310423</v>
      </c>
      <c r="I129" s="167">
        <f>(B129*B4+C129*C4+D129*D4+E129*E4+F129*F4)/SUM(B4:F4)</f>
        <v>0.008618423083917356</v>
      </c>
    </row>
    <row r="130" spans="1:9" ht="12.75">
      <c r="A130" s="167" t="s">
        <v>182</v>
      </c>
      <c r="B130" s="167">
        <f>B90*10000/B62</f>
        <v>0.030549234319272076</v>
      </c>
      <c r="C130" s="167">
        <f>C90*10000/C62</f>
        <v>0.06479173725293484</v>
      </c>
      <c r="D130" s="167">
        <f>D90*10000/D62</f>
        <v>-0.048186611029870034</v>
      </c>
      <c r="E130" s="167">
        <f>E90*10000/E62</f>
        <v>-0.0635973277214514</v>
      </c>
      <c r="F130" s="167">
        <f>F90*10000/F62</f>
        <v>0.10874183997008122</v>
      </c>
      <c r="G130" s="167">
        <f>AVERAGE(C130:E130)</f>
        <v>-0.01566406716612886</v>
      </c>
      <c r="H130" s="167">
        <f>STDEV(C130:E130)</f>
        <v>0.07010153276338556</v>
      </c>
      <c r="I130" s="167">
        <f>(B130*B4+C130*C4+D130*D4+E130*E4+F130*F4)/SUM(B4:F4)</f>
        <v>0.007929308369217637</v>
      </c>
    </row>
    <row r="131" spans="1:9" ht="12.75">
      <c r="A131" s="167" t="s">
        <v>183</v>
      </c>
      <c r="B131" s="167">
        <f>B91*10000/B62</f>
        <v>-0.02753728090183787</v>
      </c>
      <c r="C131" s="167">
        <f>C91*10000/C62</f>
        <v>0.05447546382079558</v>
      </c>
      <c r="D131" s="167">
        <f>D91*10000/D62</f>
        <v>0.03126383002338151</v>
      </c>
      <c r="E131" s="167">
        <f>E91*10000/E62</f>
        <v>0.07236226411643919</v>
      </c>
      <c r="F131" s="167">
        <f>F91*10000/F62</f>
        <v>-0.10182108768702736</v>
      </c>
      <c r="G131" s="167">
        <f>AVERAGE(C131:E131)</f>
        <v>0.05270051932020542</v>
      </c>
      <c r="H131" s="167">
        <f>STDEV(C131:E131)</f>
        <v>0.020606628598838862</v>
      </c>
      <c r="I131" s="167">
        <f>(B131*B4+C131*C4+D131*D4+E131*E4+F131*F4)/SUM(B4:F4)</f>
        <v>0.02010434569756299</v>
      </c>
    </row>
    <row r="132" spans="1:9" ht="12.75">
      <c r="A132" s="167" t="s">
        <v>184</v>
      </c>
      <c r="B132" s="167">
        <f>B92*10000/B62</f>
        <v>0.10063090501188637</v>
      </c>
      <c r="C132" s="167">
        <f>C92*10000/C62</f>
        <v>-0.03274163469775488</v>
      </c>
      <c r="D132" s="167">
        <f>D92*10000/D62</f>
        <v>-0.025264915534403385</v>
      </c>
      <c r="E132" s="167">
        <f>E92*10000/E62</f>
        <v>-0.022025443334711087</v>
      </c>
      <c r="F132" s="167">
        <f>F92*10000/F62</f>
        <v>0.04713580835661743</v>
      </c>
      <c r="G132" s="167">
        <f>AVERAGE(C132:E132)</f>
        <v>-0.02667733118895645</v>
      </c>
      <c r="H132" s="167">
        <f>STDEV(C132:E132)</f>
        <v>0.0054959419409473026</v>
      </c>
      <c r="I132" s="167">
        <f>(B132*B4+C132*C4+D132*D4+E132*E4+F132*F4)/SUM(B4:F4)</f>
        <v>0.001660773448669813</v>
      </c>
    </row>
    <row r="133" spans="1:9" ht="12.75">
      <c r="A133" s="167" t="s">
        <v>185</v>
      </c>
      <c r="B133" s="167">
        <f>B93*10000/B62</f>
        <v>-0.07308509026602517</v>
      </c>
      <c r="C133" s="167">
        <f>C93*10000/C62</f>
        <v>-0.06901882965310903</v>
      </c>
      <c r="D133" s="167">
        <f>D93*10000/D62</f>
        <v>-0.06522126993394727</v>
      </c>
      <c r="E133" s="167">
        <f>E93*10000/E62</f>
        <v>-0.06423294049013559</v>
      </c>
      <c r="F133" s="167">
        <f>F93*10000/F62</f>
        <v>-0.06760397072283297</v>
      </c>
      <c r="G133" s="167">
        <f>AVERAGE(C133:E133)</f>
        <v>-0.06615768002573062</v>
      </c>
      <c r="H133" s="167">
        <f>STDEV(C133:E133)</f>
        <v>0.0025266245595778375</v>
      </c>
      <c r="I133" s="167">
        <f>(B133*B4+C133*C4+D133*D4+E133*E4+F133*F4)/SUM(B4:F4)</f>
        <v>-0.0673487253864045</v>
      </c>
    </row>
    <row r="134" spans="1:9" ht="12.75">
      <c r="A134" s="167" t="s">
        <v>186</v>
      </c>
      <c r="B134" s="167">
        <f>B94*10000/B62</f>
        <v>-0.0034772336631312987</v>
      </c>
      <c r="C134" s="167">
        <f>C94*10000/C62</f>
        <v>0.004767071073656168</v>
      </c>
      <c r="D134" s="167">
        <f>D94*10000/D62</f>
        <v>-0.001505975549438515</v>
      </c>
      <c r="E134" s="167">
        <f>E94*10000/E62</f>
        <v>-0.005115931971219152</v>
      </c>
      <c r="F134" s="167">
        <f>F94*10000/F62</f>
        <v>-0.036176409850439344</v>
      </c>
      <c r="G134" s="167">
        <f>AVERAGE(C134:E134)</f>
        <v>-0.0006182788156671662</v>
      </c>
      <c r="H134" s="167">
        <f>STDEV(C134:E134)</f>
        <v>0.0050009440523380135</v>
      </c>
      <c r="I134" s="167">
        <f>(B134*B4+C134*C4+D134*D4+E134*E4+F134*F4)/SUM(B4:F4)</f>
        <v>-0.005879773589646327</v>
      </c>
    </row>
    <row r="135" spans="1:9" ht="12.75">
      <c r="A135" s="167" t="s">
        <v>187</v>
      </c>
      <c r="B135" s="167">
        <f>B95*10000/B62</f>
        <v>-0.0014367344248527732</v>
      </c>
      <c r="C135" s="167">
        <f>C95*10000/C62</f>
        <v>0.004327793357002884</v>
      </c>
      <c r="D135" s="167">
        <f>D95*10000/D62</f>
        <v>0.003916321630791689</v>
      </c>
      <c r="E135" s="167">
        <f>E95*10000/E62</f>
        <v>0.0021330524709866263</v>
      </c>
      <c r="F135" s="167">
        <f>F95*10000/F62</f>
        <v>-0.007917811336406733</v>
      </c>
      <c r="G135" s="167">
        <f>AVERAGE(C135:E135)</f>
        <v>0.0034590558195937327</v>
      </c>
      <c r="H135" s="167">
        <f>STDEV(C135:E135)</f>
        <v>0.001166636578269236</v>
      </c>
      <c r="I135" s="167">
        <f>(B135*B4+C135*C4+D135*D4+E135*E4+F135*F4)/SUM(B4:F4)</f>
        <v>0.0012045218895876714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2003-08-18T15:57:21Z</cp:lastPrinted>
  <dcterms:created xsi:type="dcterms:W3CDTF">1999-06-17T15:15:05Z</dcterms:created>
  <dcterms:modified xsi:type="dcterms:W3CDTF">2003-09-26T12:58:02Z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1817634273</vt:i4>
  </property>
  <property fmtid="{D5CDD505-2E9C-101B-9397-08002B2CF9AE}" pid="3" name="_EmailSubject">
    <vt:lpwstr>WFM results of apertures  75 and 76 without connection box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