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76_pos5ap2" sheetId="2" r:id="rId2"/>
    <sheet name="HCMQAP076_pos2ap2" sheetId="3" r:id="rId3"/>
    <sheet name="HCMQAP076_pos3ap2" sheetId="4" r:id="rId4"/>
    <sheet name="HCMQAP076_pos4ap2" sheetId="5" r:id="rId5"/>
    <sheet name="HCMQAP076_pos1ap2" sheetId="6" r:id="rId6"/>
    <sheet name="Lmag_hcmqap" sheetId="7" r:id="rId7"/>
    <sheet name="Result_HCMQAP" sheetId="8" r:id="rId8"/>
  </sheets>
  <definedNames>
    <definedName name="_xlnm.Print_Area" localSheetId="5">'HCMQAP076_pos1ap2'!$A$1:$N$28</definedName>
    <definedName name="_xlnm.Print_Area" localSheetId="2">'HCMQAP076_pos2ap2'!$A$1:$N$28</definedName>
    <definedName name="_xlnm.Print_Area" localSheetId="3">'HCMQAP076_pos3ap2'!$A$1:$N$28</definedName>
    <definedName name="_xlnm.Print_Area" localSheetId="4">'HCMQAP076_pos4ap2'!$A$1:$N$28</definedName>
    <definedName name="_xlnm.Print_Area" localSheetId="1">'HCMQAP076_pos5ap2'!$A$1:$N$28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<sst xmlns="http://schemas.openxmlformats.org/spreadsheetml/2006/main" count="510" uniqueCount="194">
  <si>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</si>
  <si>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</si>
  <si>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</si>
  <si>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</si>
  <si>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</si>
  <si>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</si>
  <si>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</si>
  <si>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</si>
  <si>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</si>
  <si>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</si>
  <si>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</si>
  <si>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</si>
  <si>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</si>
  <si>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</si>
  <si>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</si>
  <si>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</si>
  <si>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</si>
  <si>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</si>
  <si>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</si>
  <si>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</si>
  <si>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</si>
  <si>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</si>
  <si>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</si>
  <si>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</si>
  <si>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</si>
  <si>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</si>
  <si>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</si>
  <si>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</si>
  <si>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</si>
  <si>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</si>
  <si>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</si>
  <si>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</si>
  <si>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</si>
  <si>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</si>
  <si>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</si>
  <si>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</si>
  <si>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</si>
  <si>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</si>
  <si>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</si>
  <si>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</si>
  <si>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</si>
  <si>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</si>
  <si>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</si>
  <si>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</si>
  <si>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</si>
  <si>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</si>
  <si>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</si>
  <si>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</si>
  <si>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</si>
  <si>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</si>
  <si>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</si>
  <si>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</si>
  <si>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</si>
  <si>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</si>
  <si>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</si>
  <si>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</si>
  <si>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</si>
  <si>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</si>
  <si>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</si>
  <si>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</si>
  <si>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</si>
  <si>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</si>
  <si>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</si>
  <si>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</si>
  <si>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</si>
  <si>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</si>
  <si>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</si>
  <si>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</si>
  <si>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HCMQAP076_pos5ap2</t>
  </si>
  <si>
    <t>21/08/2003</t>
  </si>
  <si>
    <t>±12.5</t>
  </si>
  <si>
    <t>THCMQAP076_pos5ap2.xls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</si>
  <si>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</si>
  <si>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HCMQAP076_pos2ap2</t>
  </si>
  <si>
    <t>THCMQAP076_pos2ap2.xls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</si>
  <si>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</si>
  <si>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HCMQAP076_pos3ap2</t>
  </si>
  <si>
    <t>THCMQAP076_pos3ap2.xls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</si>
  <si>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-3.765 mT)</t>
    </r>
  </si>
  <si>
    <t>HCMQAP076_pos4ap2</t>
  </si>
  <si>
    <t>THCMQAP076_pos4ap2.xls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</si>
  <si>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-2.265 mT)</t>
    </r>
  </si>
  <si>
    <t>HCMQAP076_pos1ap2</t>
  </si>
  <si>
    <t>THCMQAP076_pos1ap2.xls</t>
  </si>
  <si>
    <t>Sommaire : Valeurs intégrales calculées avec les fichiers: HCMQAP076_pos5ap2+HCMQAP076_pos2ap2+HCMQAP076_pos3ap2+HCMQAP076_pos4ap2+HCMQAP076_pos1ap2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</si>
  <si>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</si>
  <si>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</si>
  <si>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</si>
  <si>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</si>
  <si>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</si>
  <si>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</si>
  <si>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</si>
  <si>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</si>
  <si>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</si>
  <si>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</si>
  <si>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</si>
  <si>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</si>
  <si>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</si>
  <si>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</si>
  <si>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</si>
  <si>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</si>
  <si>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</si>
  <si>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</si>
  <si>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</si>
  <si>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</si>
  <si>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</si>
  <si>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</si>
  <si>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</si>
  <si>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</si>
  <si>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</si>
  <si>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</si>
  <si>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</si>
  <si>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</si>
  <si>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</si>
  <si>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</si>
  <si>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</si>
  <si>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</si>
  <si>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</si>
  <si>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</si>
  <si>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</si>
  <si>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</si>
  <si>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</si>
  <si>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</si>
  <si>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</si>
  <si>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</si>
  <si>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</si>
  <si>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</si>
  <si>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</si>
  <si>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</si>
  <si>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</si>
  <si>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Thu 21/08/2003       15:44:40</t>
  </si>
  <si>
    <t>LISSNER</t>
  </si>
  <si>
    <t>HCMQAP076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</si>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</sst>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4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4875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2167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2167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2167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2167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2167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1.5257106E-05</v>
      </c>
      <c r="L2" s="54">
        <v>6.196381104677318E-07</v>
      </c>
      <c r="M2" s="54">
        <v>0.00011478736</v>
      </c>
      <c r="N2" s="55">
        <v>2.301149699572981E-07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-3.093428E-05</v>
      </c>
      <c r="L3" s="54">
        <v>1.5640196360634123E-07</v>
      </c>
      <c r="M3" s="54">
        <v>9.65676E-06</v>
      </c>
      <c r="N3" s="55">
        <v>9.579718889403127E-08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-0.002082754785909762</v>
      </c>
      <c r="L4" s="54">
        <v>-2.465416456648947E-05</v>
      </c>
      <c r="M4" s="54">
        <v>4.31770602349733E-08</v>
      </c>
      <c r="N4" s="55">
        <v>5.918366699999999</v>
      </c>
    </row>
    <row r="5" spans="1:14" ht="15" customHeight="1" thickBot="1">
      <c r="A5" t="s">
        <v>18</v>
      </c>
      <c r="B5" s="58">
        <v>37854.6525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-0.53462124</v>
      </c>
      <c r="E8" s="77">
        <v>0.014136709193316374</v>
      </c>
      <c r="F8" s="78">
        <v>8.167032600000002</v>
      </c>
      <c r="G8" s="77">
        <v>0.03565357879692231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-4.0632255</v>
      </c>
      <c r="E9" s="80">
        <v>0.03495130500418457</v>
      </c>
      <c r="F9" s="80">
        <v>1.07853222</v>
      </c>
      <c r="G9" s="80">
        <v>0.030965125620244834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0.06191565000000001</v>
      </c>
      <c r="E10" s="80">
        <v>0.03459367484630682</v>
      </c>
      <c r="F10" s="85">
        <v>-9.5138496</v>
      </c>
      <c r="G10" s="80">
        <v>0.026414974282202946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13.897060999999999</v>
      </c>
      <c r="E11" s="77">
        <v>0.011755228371325687</v>
      </c>
      <c r="F11" s="78">
        <v>1.9084046999999997</v>
      </c>
      <c r="G11" s="77">
        <v>0.015919910343987386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-0.10877702600000001</v>
      </c>
      <c r="E12" s="80">
        <v>0.008637757105702481</v>
      </c>
      <c r="F12" s="80">
        <v>0.56233434</v>
      </c>
      <c r="G12" s="80">
        <v>0.008756405251948993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28.103639</v>
      </c>
      <c r="D13" s="84">
        <v>-0.117679048</v>
      </c>
      <c r="E13" s="80">
        <v>0.0051556643435570265</v>
      </c>
      <c r="F13" s="80">
        <v>-0.00313440113</v>
      </c>
      <c r="G13" s="80">
        <v>0.006953033640422284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0.30115847</v>
      </c>
      <c r="E14" s="80">
        <v>0.004464914974173315</v>
      </c>
      <c r="F14" s="80">
        <v>0.20271859</v>
      </c>
      <c r="G14" s="80">
        <v>0.005225219653698522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-0.20021616</v>
      </c>
      <c r="E15" s="77">
        <v>0.004055063078103834</v>
      </c>
      <c r="F15" s="77">
        <v>0.24074834000000003</v>
      </c>
      <c r="G15" s="77">
        <v>0.002106756936003423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12.506899999999998</v>
      </c>
      <c r="D16" s="84">
        <v>0.014147903</v>
      </c>
      <c r="E16" s="80">
        <v>0.002666167803433608</v>
      </c>
      <c r="F16" s="80">
        <v>0.0184726133</v>
      </c>
      <c r="G16" s="80">
        <v>0.005193093672145884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0.42500001192092896</v>
      </c>
      <c r="D17" s="84">
        <v>0.08975866699999999</v>
      </c>
      <c r="E17" s="80">
        <v>0.0019510011953190235</v>
      </c>
      <c r="F17" s="80">
        <v>0.0403319671</v>
      </c>
      <c r="G17" s="80">
        <v>0.0014821400205499722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22.88800048828125</v>
      </c>
      <c r="D18" s="84">
        <v>-0.024758984999999997</v>
      </c>
      <c r="E18" s="80">
        <v>0.0027330833297907592</v>
      </c>
      <c r="F18" s="80">
        <v>0.11836401</v>
      </c>
      <c r="G18" s="80">
        <v>0.001230101275260915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0.07500000298023224</v>
      </c>
      <c r="D19" s="84">
        <v>-0.14527679</v>
      </c>
      <c r="E19" s="80">
        <v>0.0015313463512212323</v>
      </c>
      <c r="F19" s="80">
        <v>-0.030039653</v>
      </c>
      <c r="G19" s="80">
        <v>0.001444851118259602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0.11343390000000002</v>
      </c>
      <c r="D20" s="90">
        <v>-0.00135376116</v>
      </c>
      <c r="E20" s="91">
        <v>0.0017440307210685306</v>
      </c>
      <c r="F20" s="91">
        <v>0.008571209899999998</v>
      </c>
      <c r="G20" s="91">
        <v>0.0006326858230166581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0.938242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0.33909771994435933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-2.0829007</v>
      </c>
      <c r="I25" s="103" t="s">
        <v>65</v>
      </c>
      <c r="J25" s="104"/>
      <c r="K25" s="103"/>
      <c r="L25" s="106">
        <v>14.027484198412168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8.18451228600226</v>
      </c>
      <c r="I26" s="108" t="s">
        <v>67</v>
      </c>
      <c r="J26" s="109"/>
      <c r="K26" s="108"/>
      <c r="L26" s="111">
        <v>0.3131234164637024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HCMQAP076_pos5ap2res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-2.14851087E-05</v>
      </c>
      <c r="L2" s="54">
        <v>3.166159373715824E-07</v>
      </c>
      <c r="M2" s="54">
        <v>0.00014186916000000002</v>
      </c>
      <c r="N2" s="55">
        <v>1.9799100332476167E-07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-2.9426017300000004E-05</v>
      </c>
      <c r="L3" s="54">
        <v>8.527259572538696E-08</v>
      </c>
      <c r="M3" s="54">
        <v>1.2551880000000006E-05</v>
      </c>
      <c r="N3" s="55">
        <v>9.416312760321061E-08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-0.0037608485232186292</v>
      </c>
      <c r="L4" s="54">
        <v>-3.426348822606772E-05</v>
      </c>
      <c r="M4" s="54">
        <v>8.764153675393269E-08</v>
      </c>
      <c r="N4" s="55">
        <v>4.5551609</v>
      </c>
    </row>
    <row r="5" spans="1:14" ht="15" customHeight="1" thickBot="1">
      <c r="A5" t="s">
        <v>18</v>
      </c>
      <c r="B5" s="58">
        <v>37854.638703703706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0.69346073</v>
      </c>
      <c r="E8" s="77">
        <v>0.02092997913667463</v>
      </c>
      <c r="F8" s="77">
        <v>-3.8643324999999997</v>
      </c>
      <c r="G8" s="77">
        <v>0.013810756094519143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-0.6071457248999999</v>
      </c>
      <c r="E9" s="80">
        <v>0.0267021298331366</v>
      </c>
      <c r="F9" s="80">
        <v>-2.1100822999999997</v>
      </c>
      <c r="G9" s="80">
        <v>0.01738578388113726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-0.20528873</v>
      </c>
      <c r="E10" s="80">
        <v>0.004085343536913544</v>
      </c>
      <c r="F10" s="85">
        <v>-2.3547325</v>
      </c>
      <c r="G10" s="80">
        <v>0.0072149363129118795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3.6665335999999997</v>
      </c>
      <c r="E11" s="77">
        <v>0.002911142875603292</v>
      </c>
      <c r="F11" s="77">
        <v>0.4965179</v>
      </c>
      <c r="G11" s="77">
        <v>0.00263406686265956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-0.10853827099999999</v>
      </c>
      <c r="E12" s="80">
        <v>0.0015722024100461999</v>
      </c>
      <c r="F12" s="80">
        <v>0.28927449</v>
      </c>
      <c r="G12" s="80">
        <v>0.0019529264923206888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28.271485</v>
      </c>
      <c r="D13" s="84">
        <v>-0.059860496</v>
      </c>
      <c r="E13" s="80">
        <v>0.00386682914971227</v>
      </c>
      <c r="F13" s="80">
        <v>0.18583027000000002</v>
      </c>
      <c r="G13" s="80">
        <v>0.0023551590896571644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-0.129972103</v>
      </c>
      <c r="E14" s="80">
        <v>0.0011763222534872126</v>
      </c>
      <c r="F14" s="80">
        <v>-0.029019640000000003</v>
      </c>
      <c r="G14" s="80">
        <v>0.0021744428024967092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0.006179189999999999</v>
      </c>
      <c r="E15" s="77">
        <v>0.0021766976947660906</v>
      </c>
      <c r="F15" s="77">
        <v>0.035631447</v>
      </c>
      <c r="G15" s="77">
        <v>0.0018836033347379934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12.506699999999999</v>
      </c>
      <c r="D16" s="84">
        <v>0.048319952</v>
      </c>
      <c r="E16" s="80">
        <v>0.0008586407885174916</v>
      </c>
      <c r="F16" s="80">
        <v>-0.006418603489999999</v>
      </c>
      <c r="G16" s="80">
        <v>0.003812426294130942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-0.10899999737739563</v>
      </c>
      <c r="D17" s="84">
        <v>0.09471348499999999</v>
      </c>
      <c r="E17" s="80">
        <v>0.0018191666154486908</v>
      </c>
      <c r="F17" s="80">
        <v>0.052594221</v>
      </c>
      <c r="G17" s="80">
        <v>0.001289070856153545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23.905000686645508</v>
      </c>
      <c r="D18" s="84">
        <v>-0.01220754484</v>
      </c>
      <c r="E18" s="80">
        <v>0.0006175532890169603</v>
      </c>
      <c r="F18" s="80">
        <v>0.13497262000000002</v>
      </c>
      <c r="G18" s="80">
        <v>0.0008227701286490451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-0.1860000044107437</v>
      </c>
      <c r="D19" s="83">
        <v>-0.18860402</v>
      </c>
      <c r="E19" s="80">
        <v>0.0003557499368925983</v>
      </c>
      <c r="F19" s="80">
        <v>0.00323528152</v>
      </c>
      <c r="G19" s="80">
        <v>0.0007369958636584192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-0.1029379</v>
      </c>
      <c r="D20" s="90">
        <v>0.008892671</v>
      </c>
      <c r="E20" s="91">
        <v>0.0004423941059165426</v>
      </c>
      <c r="F20" s="91">
        <v>-5.9617E-05</v>
      </c>
      <c r="G20" s="91">
        <v>0.0014301965910478531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0.6403445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0.2609917150232844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-3.7610046</v>
      </c>
      <c r="I25" s="103" t="s">
        <v>65</v>
      </c>
      <c r="J25" s="104"/>
      <c r="K25" s="103"/>
      <c r="L25" s="106">
        <v>3.699999819587748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3.926060806280053</v>
      </c>
      <c r="I26" s="108" t="s">
        <v>67</v>
      </c>
      <c r="J26" s="109"/>
      <c r="K26" s="108"/>
      <c r="L26" s="111">
        <v>0.036163274248468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1.89596809E-05</v>
      </c>
      <c r="L2" s="54">
        <v>4.649235305245407E-07</v>
      </c>
      <c r="M2" s="54">
        <v>0.00017183731</v>
      </c>
      <c r="N2" s="55">
        <v>3.009706055384795E-07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-2.81475951E-05</v>
      </c>
      <c r="L3" s="54">
        <v>2.905366862036333E-08</v>
      </c>
      <c r="M3" s="54">
        <v>1.099885E-05</v>
      </c>
      <c r="N3" s="55">
        <v>1.439216905126009E-07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-0.003761713313408037</v>
      </c>
      <c r="L4" s="54">
        <v>-4.9554536672415946E-05</v>
      </c>
      <c r="M4" s="54">
        <v>4.8116084776610376E-08</v>
      </c>
      <c r="N4" s="55">
        <v>6.586316699999999</v>
      </c>
    </row>
    <row r="5" spans="1:14" ht="15" customHeight="1" thickBot="1">
      <c r="A5" t="s">
        <v>18</v>
      </c>
      <c r="B5" s="58">
        <v>37854.643483796295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1.3033034000000001</v>
      </c>
      <c r="E8" s="77">
        <v>0.012407652269461125</v>
      </c>
      <c r="F8" s="77">
        <v>-4.691009800000001</v>
      </c>
      <c r="G8" s="77">
        <v>0.020824734439094206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-0.7950059700000001</v>
      </c>
      <c r="E9" s="80">
        <v>0.021406800356861544</v>
      </c>
      <c r="F9" s="80">
        <v>-1.3897488</v>
      </c>
      <c r="G9" s="80">
        <v>0.013281640627579819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-0.50943911</v>
      </c>
      <c r="E10" s="80">
        <v>0.004599141703121929</v>
      </c>
      <c r="F10" s="85">
        <v>-2.8976132999999997</v>
      </c>
      <c r="G10" s="80">
        <v>0.008545174138821679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3.3492356</v>
      </c>
      <c r="E11" s="77">
        <v>0.005895774939633414</v>
      </c>
      <c r="F11" s="77">
        <v>0.25814418</v>
      </c>
      <c r="G11" s="77">
        <v>0.004759612506770859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0.10084352599999999</v>
      </c>
      <c r="E12" s="80">
        <v>0.0043158666323085204</v>
      </c>
      <c r="F12" s="80">
        <v>0.14898636</v>
      </c>
      <c r="G12" s="80">
        <v>0.007072674891670232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28.164674</v>
      </c>
      <c r="D13" s="84">
        <v>-0.126621246</v>
      </c>
      <c r="E13" s="80">
        <v>0.0025643827252248516</v>
      </c>
      <c r="F13" s="80">
        <v>0.30381892</v>
      </c>
      <c r="G13" s="80">
        <v>0.0032884846689015044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-0.0668738606</v>
      </c>
      <c r="E14" s="80">
        <v>0.0012771357370794482</v>
      </c>
      <c r="F14" s="80">
        <v>-0.0824240636</v>
      </c>
      <c r="G14" s="80">
        <v>0.002435588869758193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0.078020099</v>
      </c>
      <c r="E15" s="77">
        <v>0.0025068648085155507</v>
      </c>
      <c r="F15" s="77">
        <v>0.034869312</v>
      </c>
      <c r="G15" s="77">
        <v>0.001913759572737923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12.506899999999998</v>
      </c>
      <c r="D16" s="84">
        <v>0.014990572399999999</v>
      </c>
      <c r="E16" s="80">
        <v>0.0029573724051611414</v>
      </c>
      <c r="F16" s="80">
        <v>-0.010867883580000001</v>
      </c>
      <c r="G16" s="80">
        <v>0.003299859504609664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0.39899998903274536</v>
      </c>
      <c r="D17" s="84">
        <v>0.12581336999999998</v>
      </c>
      <c r="E17" s="80">
        <v>0.001664051800756376</v>
      </c>
      <c r="F17" s="80">
        <v>0.01776418756</v>
      </c>
      <c r="G17" s="80">
        <v>0.002725088163760043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-8.647000312805176</v>
      </c>
      <c r="D18" s="84">
        <v>0.03225829139999999</v>
      </c>
      <c r="E18" s="80">
        <v>0.001566045605202535</v>
      </c>
      <c r="F18" s="85">
        <v>0.16736098</v>
      </c>
      <c r="G18" s="80">
        <v>0.0015603510594091312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0.12300000339746475</v>
      </c>
      <c r="D19" s="83">
        <v>-0.20057314999999995</v>
      </c>
      <c r="E19" s="80">
        <v>0.0010044728871512372</v>
      </c>
      <c r="F19" s="80">
        <v>0.008217998399999999</v>
      </c>
      <c r="G19" s="80">
        <v>0.00140838223397707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0.0754523</v>
      </c>
      <c r="D20" s="90">
        <v>0.00274178162</v>
      </c>
      <c r="E20" s="91">
        <v>0.0004744988536758932</v>
      </c>
      <c r="F20" s="91">
        <v>-0.0020470542400000003</v>
      </c>
      <c r="G20" s="91">
        <v>0.0010388603719506582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0.7775539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0.3773684681960408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-3.7620397</v>
      </c>
      <c r="I25" s="103" t="s">
        <v>65</v>
      </c>
      <c r="J25" s="104"/>
      <c r="K25" s="103"/>
      <c r="L25" s="106">
        <v>3.3591691713837863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4.868693119939642</v>
      </c>
      <c r="I26" s="108" t="s">
        <v>67</v>
      </c>
      <c r="J26" s="109"/>
      <c r="K26" s="108"/>
      <c r="L26" s="111">
        <v>0.08545761971482206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-2.3655584900000002E-05</v>
      </c>
      <c r="L2" s="54">
        <v>5.549718172389495E-07</v>
      </c>
      <c r="M2" s="54">
        <v>0.00014777784</v>
      </c>
      <c r="N2" s="55">
        <v>2.085036292329484E-07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-2.88444791E-05</v>
      </c>
      <c r="L3" s="54">
        <v>1.7638743685137401E-07</v>
      </c>
      <c r="M3" s="54">
        <v>1.0138219999999997E-05</v>
      </c>
      <c r="N3" s="55">
        <v>2.592993802538189E-07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-0.003764611153313639</v>
      </c>
      <c r="L4" s="54">
        <v>-4.22294618786156E-05</v>
      </c>
      <c r="M4" s="54">
        <v>7.282921691845502E-08</v>
      </c>
      <c r="N4" s="55">
        <v>5.6085063</v>
      </c>
    </row>
    <row r="5" spans="1:14" ht="15" customHeight="1" thickBot="1">
      <c r="A5" t="s">
        <v>18</v>
      </c>
      <c r="B5" s="58">
        <v>37854.64796296296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2.5717344</v>
      </c>
      <c r="E8" s="77">
        <v>0.01799657305268093</v>
      </c>
      <c r="F8" s="77">
        <v>-3.8754154</v>
      </c>
      <c r="G8" s="77">
        <v>0.013077022632767105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-0.8474384199999999</v>
      </c>
      <c r="E9" s="80">
        <v>0.04209626484079847</v>
      </c>
      <c r="F9" s="80">
        <v>-0.9958651100000001</v>
      </c>
      <c r="G9" s="80">
        <v>0.032083034379763745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-0.6341459199999999</v>
      </c>
      <c r="E10" s="80">
        <v>0.0040469829003512035</v>
      </c>
      <c r="F10" s="85">
        <v>-2.3798707</v>
      </c>
      <c r="G10" s="80">
        <v>0.007342780819182302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2.9645121000000003</v>
      </c>
      <c r="E11" s="77">
        <v>0.0072101515336926</v>
      </c>
      <c r="F11" s="77">
        <v>0.5368809000000001</v>
      </c>
      <c r="G11" s="77">
        <v>0.00456956761542384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0.19481544</v>
      </c>
      <c r="E12" s="80">
        <v>0.0033454893632171205</v>
      </c>
      <c r="F12" s="80">
        <v>0.2179037</v>
      </c>
      <c r="G12" s="80">
        <v>0.0032687737708480334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28.118897</v>
      </c>
      <c r="D13" s="84">
        <v>0.010855875999999999</v>
      </c>
      <c r="E13" s="80">
        <v>0.0017368124605995849</v>
      </c>
      <c r="F13" s="80">
        <v>0.25209101</v>
      </c>
      <c r="G13" s="80">
        <v>0.00224819427327626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0.0003005089999999995</v>
      </c>
      <c r="E14" s="80">
        <v>0.002257552702588359</v>
      </c>
      <c r="F14" s="80">
        <v>-0.12853251</v>
      </c>
      <c r="G14" s="80">
        <v>0.001962980874749665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0.131172207</v>
      </c>
      <c r="E15" s="77">
        <v>0.0019423604602919783</v>
      </c>
      <c r="F15" s="77">
        <v>0.053981905</v>
      </c>
      <c r="G15" s="77">
        <v>0.0018813328004529386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12.5068</v>
      </c>
      <c r="D16" s="84">
        <v>0.003976332399999999</v>
      </c>
      <c r="E16" s="80">
        <v>0.002882124088386401</v>
      </c>
      <c r="F16" s="80">
        <v>-0.000909648464</v>
      </c>
      <c r="G16" s="80">
        <v>0.0027505157906248176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-0.014999999664723873</v>
      </c>
      <c r="D17" s="84">
        <v>0.10647483400000002</v>
      </c>
      <c r="E17" s="80">
        <v>0.0020198951628340508</v>
      </c>
      <c r="F17" s="80">
        <v>0.054787399</v>
      </c>
      <c r="G17" s="80">
        <v>0.002921406598632568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158.6909942626953</v>
      </c>
      <c r="D18" s="84">
        <v>-0.0051739761999999995</v>
      </c>
      <c r="E18" s="80">
        <v>0.0017414020014427636</v>
      </c>
      <c r="F18" s="85">
        <v>0.15183855000000002</v>
      </c>
      <c r="G18" s="80">
        <v>0.0017492556768513175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-0.3059999942779541</v>
      </c>
      <c r="D19" s="83">
        <v>-0.20179922</v>
      </c>
      <c r="E19" s="80">
        <v>0.0012810861561980366</v>
      </c>
      <c r="F19" s="80">
        <v>0.0046023025499999995</v>
      </c>
      <c r="G19" s="80">
        <v>0.0008210158984169969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-0.11426669999999998</v>
      </c>
      <c r="D20" s="90">
        <v>0.0039171102499999996</v>
      </c>
      <c r="E20" s="91">
        <v>0.0010396839235968316</v>
      </c>
      <c r="F20" s="91">
        <v>-0.00073384853</v>
      </c>
      <c r="G20" s="91">
        <v>0.0009507404477981452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0.6660459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0.32134401179020816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-3.764848</v>
      </c>
      <c r="I25" s="103" t="s">
        <v>65</v>
      </c>
      <c r="J25" s="104"/>
      <c r="K25" s="103"/>
      <c r="L25" s="106">
        <v>3.0127351512921314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4.651092597089475</v>
      </c>
      <c r="I26" s="108" t="s">
        <v>67</v>
      </c>
      <c r="J26" s="109"/>
      <c r="K26" s="108"/>
      <c r="L26" s="111">
        <v>0.14184566950273764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7.8895707E-05</v>
      </c>
      <c r="L2" s="54">
        <v>3.805588563750944E-07</v>
      </c>
      <c r="M2" s="54">
        <v>0.00010823250100000001</v>
      </c>
      <c r="N2" s="55">
        <v>3.2084036294405607E-07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-3.1898433E-05</v>
      </c>
      <c r="L3" s="54">
        <v>2.0637026802796252E-07</v>
      </c>
      <c r="M3" s="54">
        <v>1.3630138999999998E-05</v>
      </c>
      <c r="N3" s="55">
        <v>1.695776894937528E-07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-0.002265231423713448</v>
      </c>
      <c r="L4" s="54">
        <v>-1.0679928122657697E-05</v>
      </c>
      <c r="M4" s="54">
        <v>2.8685207759045972E-08</v>
      </c>
      <c r="N4" s="55">
        <v>2.3573417</v>
      </c>
    </row>
    <row r="5" spans="1:14" ht="15" customHeight="1" thickBot="1">
      <c r="A5" t="s">
        <v>18</v>
      </c>
      <c r="B5" s="58">
        <v>37854.63429398148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1.6109206999999999</v>
      </c>
      <c r="E8" s="77">
        <v>0.027270404383877213</v>
      </c>
      <c r="F8" s="77">
        <v>-2.694979</v>
      </c>
      <c r="G8" s="77">
        <v>0.02825908982965507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-0.97608198</v>
      </c>
      <c r="E9" s="80">
        <v>0.05915445222696703</v>
      </c>
      <c r="F9" s="80">
        <v>-1.354852</v>
      </c>
      <c r="G9" s="80">
        <v>0.0378921204830237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-0.36031729</v>
      </c>
      <c r="E10" s="80">
        <v>0.01714386793665222</v>
      </c>
      <c r="F10" s="80">
        <v>-2.1508101</v>
      </c>
      <c r="G10" s="80">
        <v>0.013258777648812513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2.5691938</v>
      </c>
      <c r="E11" s="77">
        <v>0.008405189097205994</v>
      </c>
      <c r="F11" s="77">
        <v>0.79414251</v>
      </c>
      <c r="G11" s="77">
        <v>0.004326886417550823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-0.5061384600000001</v>
      </c>
      <c r="E12" s="80">
        <v>0.009193472838724143</v>
      </c>
      <c r="F12" s="80">
        <v>0.22482539999999998</v>
      </c>
      <c r="G12" s="80">
        <v>0.006382108849510967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28.341676</v>
      </c>
      <c r="D13" s="84">
        <v>0.08548375999999999</v>
      </c>
      <c r="E13" s="80">
        <v>0.004237828732215381</v>
      </c>
      <c r="F13" s="80">
        <v>-0.36098111</v>
      </c>
      <c r="G13" s="80">
        <v>0.00898208591516493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0.127205328</v>
      </c>
      <c r="E14" s="80">
        <v>0.0050581707491003</v>
      </c>
      <c r="F14" s="80">
        <v>0.173439918</v>
      </c>
      <c r="G14" s="80">
        <v>0.0005252579029928855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-0.14558769</v>
      </c>
      <c r="E15" s="77">
        <v>0.0030971573370299123</v>
      </c>
      <c r="F15" s="77">
        <v>0.047877440800000004</v>
      </c>
      <c r="G15" s="77">
        <v>0.004083573524087717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12.506699999999999</v>
      </c>
      <c r="D16" s="116">
        <v>-0.1515846</v>
      </c>
      <c r="E16" s="80">
        <v>0.0046564390383631695</v>
      </c>
      <c r="F16" s="80">
        <v>0.081431597</v>
      </c>
      <c r="G16" s="80">
        <v>0.003011968072255563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-0.11999999731779099</v>
      </c>
      <c r="D17" s="84">
        <v>0.057781499</v>
      </c>
      <c r="E17" s="80">
        <v>0.0014448580785303873</v>
      </c>
      <c r="F17" s="85">
        <v>-0.22323764000000001</v>
      </c>
      <c r="G17" s="80">
        <v>0.0033344108423211437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36.62099838256836</v>
      </c>
      <c r="D18" s="84">
        <v>0.126897558</v>
      </c>
      <c r="E18" s="80">
        <v>0.00242838204729941</v>
      </c>
      <c r="F18" s="85">
        <v>0.16673039</v>
      </c>
      <c r="G18" s="80">
        <v>0.0025059924777203076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-0.375</v>
      </c>
      <c r="D19" s="83">
        <v>-0.20532542999999998</v>
      </c>
      <c r="E19" s="80">
        <v>0.003030662104161653</v>
      </c>
      <c r="F19" s="80">
        <v>-0.0006920927</v>
      </c>
      <c r="G19" s="80">
        <v>0.00194222379535986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0.5882286</v>
      </c>
      <c r="D20" s="90">
        <v>6.817380000000003E-05</v>
      </c>
      <c r="E20" s="91">
        <v>0.0010599575910618594</v>
      </c>
      <c r="F20" s="91">
        <v>0.0069824995</v>
      </c>
      <c r="G20" s="91">
        <v>0.0011271570050852295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0.8150226999999999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0.13506584436543279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-2.2652566</v>
      </c>
      <c r="I25" s="103" t="s">
        <v>65</v>
      </c>
      <c r="J25" s="104"/>
      <c r="K25" s="103"/>
      <c r="L25" s="106">
        <v>2.689129805001525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3.1397415995794127</v>
      </c>
      <c r="I26" s="108" t="s">
        <v>67</v>
      </c>
      <c r="J26" s="109"/>
      <c r="K26" s="108"/>
      <c r="L26" s="111">
        <v>0.15325803345043157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HCMQAP076_pos1ap2res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121</v>
      </c>
      <c r="B1" s="132" t="s">
        <v>82</v>
      </c>
      <c r="C1" s="122" t="s">
        <v>73</v>
      </c>
      <c r="D1" s="122" t="s">
        <v>76</v>
      </c>
      <c r="E1" s="122" t="s">
        <v>79</v>
      </c>
      <c r="F1" s="129" t="s">
        <v>68</v>
      </c>
      <c r="G1" s="165" t="s">
        <v>122</v>
      </c>
    </row>
    <row r="2" spans="1:7" ht="13.5" thickBot="1">
      <c r="A2" s="142" t="s">
        <v>91</v>
      </c>
      <c r="B2" s="133">
        <v>-2.2652566</v>
      </c>
      <c r="C2" s="124">
        <v>-3.7610046</v>
      </c>
      <c r="D2" s="124">
        <v>-3.7620397</v>
      </c>
      <c r="E2" s="124">
        <v>-3.764848</v>
      </c>
      <c r="F2" s="130">
        <v>-2.0829007</v>
      </c>
      <c r="G2" s="166">
        <v>3.1162966345027936</v>
      </c>
    </row>
    <row r="3" spans="1:7" ht="14.25" thickBot="1" thickTop="1">
      <c r="A3" s="150" t="s">
        <v>90</v>
      </c>
      <c r="B3" s="151" t="s">
        <v>85</v>
      </c>
      <c r="C3" s="152" t="s">
        <v>86</v>
      </c>
      <c r="D3" s="152" t="s">
        <v>87</v>
      </c>
      <c r="E3" s="152" t="s">
        <v>88</v>
      </c>
      <c r="F3" s="153" t="s">
        <v>89</v>
      </c>
      <c r="G3" s="160" t="s">
        <v>123</v>
      </c>
    </row>
    <row r="4" spans="1:7" ht="12.75">
      <c r="A4" s="147" t="s">
        <v>92</v>
      </c>
      <c r="B4" s="148">
        <v>1.6109206999999999</v>
      </c>
      <c r="C4" s="149">
        <v>0.69346073</v>
      </c>
      <c r="D4" s="149">
        <v>1.3033034000000001</v>
      </c>
      <c r="E4" s="149">
        <v>2.5717344</v>
      </c>
      <c r="F4" s="154">
        <v>-0.53462124</v>
      </c>
      <c r="G4" s="161">
        <v>1.261761348754374</v>
      </c>
    </row>
    <row r="5" spans="1:7" ht="12.75">
      <c r="A5" s="142" t="s">
        <v>94</v>
      </c>
      <c r="B5" s="135">
        <v>-0.97608198</v>
      </c>
      <c r="C5" s="119">
        <v>-0.6071457248999999</v>
      </c>
      <c r="D5" s="119">
        <v>-0.7950059700000001</v>
      </c>
      <c r="E5" s="119">
        <v>-0.8474384199999999</v>
      </c>
      <c r="F5" s="155">
        <v>-4.0632255</v>
      </c>
      <c r="G5" s="162">
        <v>-1.2240412764679593</v>
      </c>
    </row>
    <row r="6" spans="1:7" ht="12.75">
      <c r="A6" s="142" t="s">
        <v>96</v>
      </c>
      <c r="B6" s="135">
        <v>-0.36031729</v>
      </c>
      <c r="C6" s="119">
        <v>-0.20528873</v>
      </c>
      <c r="D6" s="119">
        <v>-0.50943911</v>
      </c>
      <c r="E6" s="119">
        <v>-0.6341459199999999</v>
      </c>
      <c r="F6" s="156">
        <v>0.06191565000000001</v>
      </c>
      <c r="G6" s="162">
        <v>-0.36859258757861985</v>
      </c>
    </row>
    <row r="7" spans="1:7" ht="12.75">
      <c r="A7" s="142" t="s">
        <v>98</v>
      </c>
      <c r="B7" s="134">
        <v>2.5691938</v>
      </c>
      <c r="C7" s="118">
        <v>3.6665335999999997</v>
      </c>
      <c r="D7" s="118">
        <v>3.3492356</v>
      </c>
      <c r="E7" s="118">
        <v>2.9645121000000003</v>
      </c>
      <c r="F7" s="157">
        <v>13.897060999999999</v>
      </c>
      <c r="G7" s="162">
        <v>4.625006163650214</v>
      </c>
    </row>
    <row r="8" spans="1:7" ht="12.75">
      <c r="A8" s="142" t="s">
        <v>100</v>
      </c>
      <c r="B8" s="135">
        <v>-0.5061384600000001</v>
      </c>
      <c r="C8" s="119">
        <v>-0.10853827099999999</v>
      </c>
      <c r="D8" s="119">
        <v>0.10084352599999999</v>
      </c>
      <c r="E8" s="119">
        <v>0.19481544</v>
      </c>
      <c r="F8" s="156">
        <v>-0.10877702600000001</v>
      </c>
      <c r="G8" s="162">
        <v>-0.04275314521783678</v>
      </c>
    </row>
    <row r="9" spans="1:7" ht="12.75">
      <c r="A9" s="142" t="s">
        <v>102</v>
      </c>
      <c r="B9" s="135">
        <v>0.08548375999999999</v>
      </c>
      <c r="C9" s="119">
        <v>-0.059860496</v>
      </c>
      <c r="D9" s="119">
        <v>-0.126621246</v>
      </c>
      <c r="E9" s="119">
        <v>0.010855875999999999</v>
      </c>
      <c r="F9" s="156">
        <v>-0.117679048</v>
      </c>
      <c r="G9" s="162">
        <v>-0.045541563900169356</v>
      </c>
    </row>
    <row r="10" spans="1:7" ht="12.75">
      <c r="A10" s="142" t="s">
        <v>104</v>
      </c>
      <c r="B10" s="135">
        <v>0.127205328</v>
      </c>
      <c r="C10" s="119">
        <v>-0.129972103</v>
      </c>
      <c r="D10" s="119">
        <v>-0.0668738606</v>
      </c>
      <c r="E10" s="119">
        <v>0.0003005089999999995</v>
      </c>
      <c r="F10" s="156">
        <v>0.30115847</v>
      </c>
      <c r="G10" s="162">
        <v>0.011266238997130466</v>
      </c>
    </row>
    <row r="11" spans="1:7" ht="12.75">
      <c r="A11" s="142" t="s">
        <v>106</v>
      </c>
      <c r="B11" s="134">
        <v>-0.14558769</v>
      </c>
      <c r="C11" s="118">
        <v>0.006179189999999999</v>
      </c>
      <c r="D11" s="118">
        <v>0.078020099</v>
      </c>
      <c r="E11" s="118">
        <v>0.131172207</v>
      </c>
      <c r="F11" s="158">
        <v>-0.20021616</v>
      </c>
      <c r="G11" s="162">
        <v>0.0040786668752428555</v>
      </c>
    </row>
    <row r="12" spans="1:7" ht="12.75">
      <c r="A12" s="142" t="s">
        <v>108</v>
      </c>
      <c r="B12" s="136">
        <v>-0.1515846</v>
      </c>
      <c r="C12" s="119">
        <v>0.048319952</v>
      </c>
      <c r="D12" s="119">
        <v>0.014990572399999999</v>
      </c>
      <c r="E12" s="119">
        <v>0.003976332399999999</v>
      </c>
      <c r="F12" s="156">
        <v>0.014147903</v>
      </c>
      <c r="G12" s="162">
        <v>-0.0038892407468667308</v>
      </c>
    </row>
    <row r="13" spans="1:7" ht="12.75">
      <c r="A13" s="142" t="s">
        <v>110</v>
      </c>
      <c r="B13" s="135">
        <v>0.057781499</v>
      </c>
      <c r="C13" s="119">
        <v>0.09471348499999999</v>
      </c>
      <c r="D13" s="119">
        <v>0.12581336999999998</v>
      </c>
      <c r="E13" s="119">
        <v>0.10647483400000002</v>
      </c>
      <c r="F13" s="156">
        <v>0.08975866699999999</v>
      </c>
      <c r="G13" s="162">
        <v>0.09901750526719116</v>
      </c>
    </row>
    <row r="14" spans="1:7" ht="12.75">
      <c r="A14" s="142" t="s">
        <v>112</v>
      </c>
      <c r="B14" s="135">
        <v>0.126897558</v>
      </c>
      <c r="C14" s="119">
        <v>-0.01220754484</v>
      </c>
      <c r="D14" s="119">
        <v>0.03225829139999999</v>
      </c>
      <c r="E14" s="119">
        <v>-0.0051739761999999995</v>
      </c>
      <c r="F14" s="156">
        <v>-0.024758984999999997</v>
      </c>
      <c r="G14" s="162">
        <v>0.018665208778181282</v>
      </c>
    </row>
    <row r="15" spans="1:7" ht="12.75">
      <c r="A15" s="142" t="s">
        <v>114</v>
      </c>
      <c r="B15" s="137">
        <v>-0.20532542999999998</v>
      </c>
      <c r="C15" s="120">
        <v>-0.18860402</v>
      </c>
      <c r="D15" s="120">
        <v>-0.20057314999999995</v>
      </c>
      <c r="E15" s="120">
        <v>-0.20179922</v>
      </c>
      <c r="F15" s="156">
        <v>-0.14527679</v>
      </c>
      <c r="G15" s="163">
        <v>-0.19131175196011133</v>
      </c>
    </row>
    <row r="16" spans="1:7" ht="12.75">
      <c r="A16" s="142" t="s">
        <v>116</v>
      </c>
      <c r="B16" s="135">
        <v>6.817380000000003E-05</v>
      </c>
      <c r="C16" s="119">
        <v>0.008892671</v>
      </c>
      <c r="D16" s="119">
        <v>0.00274178162</v>
      </c>
      <c r="E16" s="119">
        <v>0.0039171102499999996</v>
      </c>
      <c r="F16" s="156">
        <v>-0.00135376116</v>
      </c>
      <c r="G16" s="162">
        <v>0.003571367131858496</v>
      </c>
    </row>
    <row r="17" spans="1:7" ht="12.75">
      <c r="A17" s="142" t="s">
        <v>93</v>
      </c>
      <c r="B17" s="134">
        <v>-2.694979</v>
      </c>
      <c r="C17" s="118">
        <v>-3.8643324999999997</v>
      </c>
      <c r="D17" s="118">
        <v>-4.691009800000001</v>
      </c>
      <c r="E17" s="118">
        <v>-3.8754154</v>
      </c>
      <c r="F17" s="157">
        <v>8.167032600000002</v>
      </c>
      <c r="G17" s="162">
        <v>-2.293775556591118</v>
      </c>
    </row>
    <row r="18" spans="1:7" ht="12.75">
      <c r="A18" s="142" t="s">
        <v>95</v>
      </c>
      <c r="B18" s="135">
        <v>-1.354852</v>
      </c>
      <c r="C18" s="119">
        <v>-2.1100822999999997</v>
      </c>
      <c r="D18" s="119">
        <v>-1.3897488</v>
      </c>
      <c r="E18" s="119">
        <v>-0.9958651100000001</v>
      </c>
      <c r="F18" s="156">
        <v>1.07853222</v>
      </c>
      <c r="G18" s="162">
        <v>-1.1343154144235936</v>
      </c>
    </row>
    <row r="19" spans="1:7" ht="12.75">
      <c r="A19" s="142" t="s">
        <v>97</v>
      </c>
      <c r="B19" s="135">
        <v>-2.1508101</v>
      </c>
      <c r="C19" s="120">
        <v>-2.3547325</v>
      </c>
      <c r="D19" s="120">
        <v>-2.8976132999999997</v>
      </c>
      <c r="E19" s="120">
        <v>-2.3798707</v>
      </c>
      <c r="F19" s="155">
        <v>-9.5138496</v>
      </c>
      <c r="G19" s="163">
        <v>-3.415535868163113</v>
      </c>
    </row>
    <row r="20" spans="1:7" ht="12.75">
      <c r="A20" s="142" t="s">
        <v>99</v>
      </c>
      <c r="B20" s="134">
        <v>0.79414251</v>
      </c>
      <c r="C20" s="118">
        <v>0.4965179</v>
      </c>
      <c r="D20" s="118">
        <v>0.25814418</v>
      </c>
      <c r="E20" s="118">
        <v>0.5368809000000001</v>
      </c>
      <c r="F20" s="157">
        <v>1.9084046999999997</v>
      </c>
      <c r="G20" s="162">
        <v>0.6800812265011518</v>
      </c>
    </row>
    <row r="21" spans="1:7" ht="12.75">
      <c r="A21" s="142" t="s">
        <v>101</v>
      </c>
      <c r="B21" s="135">
        <v>0.22482539999999998</v>
      </c>
      <c r="C21" s="119">
        <v>0.28927449</v>
      </c>
      <c r="D21" s="119">
        <v>0.14898636</v>
      </c>
      <c r="E21" s="119">
        <v>0.2179037</v>
      </c>
      <c r="F21" s="156">
        <v>0.56233434</v>
      </c>
      <c r="G21" s="162">
        <v>0.26537415239373663</v>
      </c>
    </row>
    <row r="22" spans="1:7" ht="12.75">
      <c r="A22" s="142" t="s">
        <v>103</v>
      </c>
      <c r="B22" s="135">
        <v>-0.36098111</v>
      </c>
      <c r="C22" s="119">
        <v>0.18583027000000002</v>
      </c>
      <c r="D22" s="119">
        <v>0.30381892</v>
      </c>
      <c r="E22" s="119">
        <v>0.25209101</v>
      </c>
      <c r="F22" s="156">
        <v>-0.00313440113</v>
      </c>
      <c r="G22" s="162">
        <v>0.12578165430904378</v>
      </c>
    </row>
    <row r="23" spans="1:7" ht="12.75">
      <c r="A23" s="142" t="s">
        <v>105</v>
      </c>
      <c r="B23" s="135">
        <v>0.173439918</v>
      </c>
      <c r="C23" s="119">
        <v>-0.029019640000000003</v>
      </c>
      <c r="D23" s="119">
        <v>-0.0824240636</v>
      </c>
      <c r="E23" s="119">
        <v>-0.12853251</v>
      </c>
      <c r="F23" s="156">
        <v>0.20271859</v>
      </c>
      <c r="G23" s="162">
        <v>-0.005628170319335462</v>
      </c>
    </row>
    <row r="24" spans="1:7" ht="12.75">
      <c r="A24" s="142" t="s">
        <v>107</v>
      </c>
      <c r="B24" s="134">
        <v>0.047877440800000004</v>
      </c>
      <c r="C24" s="118">
        <v>0.035631447</v>
      </c>
      <c r="D24" s="118">
        <v>0.034869312</v>
      </c>
      <c r="E24" s="118">
        <v>0.053981905</v>
      </c>
      <c r="F24" s="158">
        <v>0.24074834000000003</v>
      </c>
      <c r="G24" s="162">
        <v>0.06896454292879257</v>
      </c>
    </row>
    <row r="25" spans="1:7" ht="12.75">
      <c r="A25" s="142" t="s">
        <v>109</v>
      </c>
      <c r="B25" s="135">
        <v>0.081431597</v>
      </c>
      <c r="C25" s="119">
        <v>-0.006418603489999999</v>
      </c>
      <c r="D25" s="119">
        <v>-0.010867883580000001</v>
      </c>
      <c r="E25" s="119">
        <v>-0.000909648464</v>
      </c>
      <c r="F25" s="156">
        <v>0.0184726133</v>
      </c>
      <c r="G25" s="162">
        <v>0.00988034642659306</v>
      </c>
    </row>
    <row r="26" spans="1:7" ht="12.75">
      <c r="A26" s="142" t="s">
        <v>111</v>
      </c>
      <c r="B26" s="137">
        <v>-0.22323764000000001</v>
      </c>
      <c r="C26" s="119">
        <v>0.052594221</v>
      </c>
      <c r="D26" s="119">
        <v>0.01776418756</v>
      </c>
      <c r="E26" s="119">
        <v>0.054787399</v>
      </c>
      <c r="F26" s="156">
        <v>0.0403319671</v>
      </c>
      <c r="G26" s="162">
        <v>0.003147845004935119</v>
      </c>
    </row>
    <row r="27" spans="1:7" ht="12.75">
      <c r="A27" s="142" t="s">
        <v>113</v>
      </c>
      <c r="B27" s="137">
        <v>0.16673039</v>
      </c>
      <c r="C27" s="119">
        <v>0.13497262000000002</v>
      </c>
      <c r="D27" s="120">
        <v>0.16736098</v>
      </c>
      <c r="E27" s="120">
        <v>0.15183855000000002</v>
      </c>
      <c r="F27" s="156">
        <v>0.11836401</v>
      </c>
      <c r="G27" s="163">
        <v>0.14921466817470566</v>
      </c>
    </row>
    <row r="28" spans="1:7" ht="12.75">
      <c r="A28" s="142" t="s">
        <v>115</v>
      </c>
      <c r="B28" s="135">
        <v>-0.0006920927</v>
      </c>
      <c r="C28" s="119">
        <v>0.00323528152</v>
      </c>
      <c r="D28" s="119">
        <v>0.008217998399999999</v>
      </c>
      <c r="E28" s="119">
        <v>0.0046023025499999995</v>
      </c>
      <c r="F28" s="156">
        <v>-0.030039653</v>
      </c>
      <c r="G28" s="162">
        <v>-0.00023829979106935401</v>
      </c>
    </row>
    <row r="29" spans="1:7" ht="13.5" thickBot="1">
      <c r="A29" s="143" t="s">
        <v>117</v>
      </c>
      <c r="B29" s="138">
        <v>0.0069824995</v>
      </c>
      <c r="C29" s="121">
        <v>-5.9617E-05</v>
      </c>
      <c r="D29" s="121">
        <v>-0.0020470542400000003</v>
      </c>
      <c r="E29" s="121">
        <v>-0.00073384853</v>
      </c>
      <c r="F29" s="159">
        <v>0.008571209899999998</v>
      </c>
      <c r="G29" s="164">
        <v>0.0014698076217910985</v>
      </c>
    </row>
    <row r="30" spans="1:7" ht="13.5" thickTop="1">
      <c r="A30" s="144" t="s">
        <v>118</v>
      </c>
      <c r="B30" s="139">
        <v>0.13506584436543279</v>
      </c>
      <c r="C30" s="127">
        <v>0.2609917150232844</v>
      </c>
      <c r="D30" s="127">
        <v>0.3773684681960408</v>
      </c>
      <c r="E30" s="127">
        <v>0.32134401179020816</v>
      </c>
      <c r="F30" s="123">
        <v>0.33909771994435933</v>
      </c>
      <c r="G30" s="165" t="s">
        <v>129</v>
      </c>
    </row>
    <row r="31" spans="1:7" ht="13.5" thickBot="1">
      <c r="A31" s="145" t="s">
        <v>119</v>
      </c>
      <c r="B31" s="133">
        <v>28.341676</v>
      </c>
      <c r="C31" s="124">
        <v>28.271485</v>
      </c>
      <c r="D31" s="124">
        <v>28.164674</v>
      </c>
      <c r="E31" s="124">
        <v>28.118897</v>
      </c>
      <c r="F31" s="125">
        <v>28.103639</v>
      </c>
      <c r="G31" s="167">
        <v>-210.18</v>
      </c>
    </row>
    <row r="32" spans="1:7" ht="15.75" thickBot="1" thickTop="1">
      <c r="A32" s="146" t="s">
        <v>120</v>
      </c>
      <c r="B32" s="140">
        <v>-0.2474999986588955</v>
      </c>
      <c r="C32" s="128">
        <v>-0.14750000089406967</v>
      </c>
      <c r="D32" s="128">
        <v>0.26099999621510506</v>
      </c>
      <c r="E32" s="128">
        <v>-0.160499996971339</v>
      </c>
      <c r="F32" s="126">
        <v>0.2500000074505806</v>
      </c>
      <c r="G32" s="131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5.3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130</v>
      </c>
      <c r="B1" s="168" t="s">
        <v>131</v>
      </c>
      <c r="C1" s="168" t="s">
        <v>132</v>
      </c>
      <c r="D1" s="168" t="s">
        <v>133</v>
      </c>
      <c r="E1" s="168" t="s">
        <v>134</v>
      </c>
    </row>
    <row r="3" spans="1:7" ht="12.75">
      <c r="A3" s="168" t="s">
        <v>135</v>
      </c>
      <c r="B3" s="168" t="s">
        <v>85</v>
      </c>
      <c r="C3" s="168" t="s">
        <v>86</v>
      </c>
      <c r="D3" s="168" t="s">
        <v>87</v>
      </c>
      <c r="E3" s="168" t="s">
        <v>88</v>
      </c>
      <c r="F3" s="168" t="s">
        <v>89</v>
      </c>
      <c r="G3" s="168" t="s">
        <v>136</v>
      </c>
    </row>
    <row r="4" spans="1:7" ht="12.75">
      <c r="A4" s="168" t="s">
        <v>137</v>
      </c>
      <c r="B4" s="168">
        <v>0.002264</v>
      </c>
      <c r="C4" s="168">
        <v>0.003759</v>
      </c>
      <c r="D4" s="168">
        <v>0.00376</v>
      </c>
      <c r="E4" s="168">
        <v>0.003763</v>
      </c>
      <c r="F4" s="168">
        <v>0.002082</v>
      </c>
      <c r="G4" s="168">
        <v>0.011719</v>
      </c>
    </row>
    <row r="5" spans="1:7" ht="12.75">
      <c r="A5" s="168" t="s">
        <v>138</v>
      </c>
      <c r="B5" s="168">
        <v>2.924038</v>
      </c>
      <c r="C5" s="168">
        <v>0.788593</v>
      </c>
      <c r="D5" s="168">
        <v>-1.427057</v>
      </c>
      <c r="E5" s="168">
        <v>-0.726307</v>
      </c>
      <c r="F5" s="168">
        <v>-0.80323</v>
      </c>
      <c r="G5" s="168">
        <v>-5.03957</v>
      </c>
    </row>
    <row r="6" spans="1:7" ht="12.75">
      <c r="A6" s="168" t="s">
        <v>139</v>
      </c>
      <c r="B6" s="169">
        <v>-384.442</v>
      </c>
      <c r="C6" s="169">
        <v>18.60733</v>
      </c>
      <c r="D6" s="169">
        <v>-90.51885</v>
      </c>
      <c r="E6" s="169">
        <v>22.89177</v>
      </c>
      <c r="F6" s="169">
        <v>-112.361</v>
      </c>
      <c r="G6" s="169">
        <v>876.0364</v>
      </c>
    </row>
    <row r="7" spans="1:7" ht="12.75">
      <c r="A7" s="168" t="s">
        <v>140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92</v>
      </c>
      <c r="B8" s="169">
        <v>1.579651</v>
      </c>
      <c r="C8" s="169">
        <v>0.6953666</v>
      </c>
      <c r="D8" s="169">
        <v>1.300635</v>
      </c>
      <c r="E8" s="169">
        <v>2.588907</v>
      </c>
      <c r="F8" s="169">
        <v>-0.5630685</v>
      </c>
      <c r="G8" s="169">
        <v>-2.307167</v>
      </c>
    </row>
    <row r="9" spans="1:7" ht="12.75">
      <c r="A9" s="168" t="s">
        <v>94</v>
      </c>
      <c r="B9" s="169">
        <v>-0.9397723</v>
      </c>
      <c r="C9" s="169">
        <v>-0.6466566</v>
      </c>
      <c r="D9" s="169">
        <v>-0.7785799</v>
      </c>
      <c r="E9" s="169">
        <v>-0.8620089</v>
      </c>
      <c r="F9" s="169">
        <v>-3.67162</v>
      </c>
      <c r="G9" s="169">
        <v>1.175656</v>
      </c>
    </row>
    <row r="10" spans="1:7" ht="12.75">
      <c r="A10" s="168" t="s">
        <v>141</v>
      </c>
      <c r="B10" s="169">
        <v>0.01869658</v>
      </c>
      <c r="C10" s="169">
        <v>-0.3772434</v>
      </c>
      <c r="D10" s="169">
        <v>-0.5367485</v>
      </c>
      <c r="E10" s="169">
        <v>-0.8011372</v>
      </c>
      <c r="F10" s="169">
        <v>0.1024781</v>
      </c>
      <c r="G10" s="169">
        <v>3.326142</v>
      </c>
    </row>
    <row r="11" spans="1:7" ht="12.75">
      <c r="A11" s="168" t="s">
        <v>98</v>
      </c>
      <c r="B11" s="169">
        <v>2.457334</v>
      </c>
      <c r="C11" s="169">
        <v>3.678628</v>
      </c>
      <c r="D11" s="169">
        <v>3.348937</v>
      </c>
      <c r="E11" s="169">
        <v>2.958292</v>
      </c>
      <c r="F11" s="169">
        <v>13.86508</v>
      </c>
      <c r="G11" s="169">
        <v>4.605966</v>
      </c>
    </row>
    <row r="12" spans="1:7" ht="12.75">
      <c r="A12" s="168" t="s">
        <v>100</v>
      </c>
      <c r="B12" s="169">
        <v>-0.4831747</v>
      </c>
      <c r="C12" s="169">
        <v>-0.1043733</v>
      </c>
      <c r="D12" s="169">
        <v>0.09253649</v>
      </c>
      <c r="E12" s="169">
        <v>0.1979526</v>
      </c>
      <c r="F12" s="169">
        <v>-0.1151161</v>
      </c>
      <c r="G12" s="169">
        <v>0.2472773</v>
      </c>
    </row>
    <row r="13" spans="1:7" ht="12.75">
      <c r="A13" s="168" t="s">
        <v>102</v>
      </c>
      <c r="B13" s="169">
        <v>0.09977209</v>
      </c>
      <c r="C13" s="169">
        <v>-0.05800525</v>
      </c>
      <c r="D13" s="169">
        <v>-0.12813</v>
      </c>
      <c r="E13" s="169">
        <v>0.003490119</v>
      </c>
      <c r="F13" s="169">
        <v>-0.1320832</v>
      </c>
      <c r="G13" s="169">
        <v>0.04709474</v>
      </c>
    </row>
    <row r="14" spans="1:7" ht="12.75">
      <c r="A14" s="168" t="s">
        <v>104</v>
      </c>
      <c r="B14" s="169">
        <v>0.08607712</v>
      </c>
      <c r="C14" s="169">
        <v>-0.1209402</v>
      </c>
      <c r="D14" s="169">
        <v>-0.06097792</v>
      </c>
      <c r="E14" s="169">
        <v>-0.004133151</v>
      </c>
      <c r="F14" s="169">
        <v>0.2783875</v>
      </c>
      <c r="G14" s="169">
        <v>0.0112981</v>
      </c>
    </row>
    <row r="15" spans="1:7" ht="12.75">
      <c r="A15" s="168" t="s">
        <v>106</v>
      </c>
      <c r="B15" s="169">
        <v>-0.1905865</v>
      </c>
      <c r="C15" s="169">
        <v>0.0006415257</v>
      </c>
      <c r="D15" s="169">
        <v>0.07773263</v>
      </c>
      <c r="E15" s="169">
        <v>0.1306592</v>
      </c>
      <c r="F15" s="169">
        <v>-0.2041076</v>
      </c>
      <c r="G15" s="169">
        <v>-0.004494835</v>
      </c>
    </row>
    <row r="16" spans="1:7" ht="12.75">
      <c r="A16" s="168" t="s">
        <v>108</v>
      </c>
      <c r="B16" s="169">
        <v>-0.1204826</v>
      </c>
      <c r="C16" s="169">
        <v>0.04203806</v>
      </c>
      <c r="D16" s="169">
        <v>0.01626969</v>
      </c>
      <c r="E16" s="169">
        <v>-0.005320971</v>
      </c>
      <c r="F16" s="169">
        <v>0.01204967</v>
      </c>
      <c r="G16" s="169">
        <v>-0.004066538</v>
      </c>
    </row>
    <row r="17" spans="1:7" ht="12.75">
      <c r="A17" s="168" t="s">
        <v>142</v>
      </c>
      <c r="B17" s="169">
        <v>0.1018636</v>
      </c>
      <c r="C17" s="169">
        <v>0.1067506</v>
      </c>
      <c r="D17" s="169">
        <v>0.1247741</v>
      </c>
      <c r="E17" s="169">
        <v>0.1167397</v>
      </c>
      <c r="F17" s="169">
        <v>0.07528995</v>
      </c>
      <c r="G17" s="169">
        <v>-0.108592</v>
      </c>
    </row>
    <row r="18" spans="1:7" ht="12.75">
      <c r="A18" s="168" t="s">
        <v>143</v>
      </c>
      <c r="B18" s="169">
        <v>0.09469506</v>
      </c>
      <c r="C18" s="169">
        <v>-0.006515923</v>
      </c>
      <c r="D18" s="169">
        <v>0.03443005</v>
      </c>
      <c r="E18" s="169">
        <v>0.004336278</v>
      </c>
      <c r="F18" s="169">
        <v>-0.02389974</v>
      </c>
      <c r="G18" s="169">
        <v>-0.1501354</v>
      </c>
    </row>
    <row r="19" spans="1:7" ht="12.75">
      <c r="A19" s="168" t="s">
        <v>144</v>
      </c>
      <c r="B19" s="169">
        <v>-0.2055554</v>
      </c>
      <c r="C19" s="169">
        <v>-0.1887944</v>
      </c>
      <c r="D19" s="169">
        <v>-0.2002814</v>
      </c>
      <c r="E19" s="169">
        <v>-0.2016415</v>
      </c>
      <c r="F19" s="169">
        <v>-0.1457245</v>
      </c>
      <c r="G19" s="169">
        <v>-0.1913416</v>
      </c>
    </row>
    <row r="20" spans="1:7" ht="12.75">
      <c r="A20" s="168" t="s">
        <v>116</v>
      </c>
      <c r="B20" s="169">
        <v>-0.0003075206</v>
      </c>
      <c r="C20" s="169">
        <v>0.009071476</v>
      </c>
      <c r="D20" s="169">
        <v>0.00270539</v>
      </c>
      <c r="E20" s="169">
        <v>0.003827362</v>
      </c>
      <c r="F20" s="169">
        <v>-0.0009446595</v>
      </c>
      <c r="G20" s="169">
        <v>0.001476505</v>
      </c>
    </row>
    <row r="21" spans="1:7" ht="12.75">
      <c r="A21" s="168" t="s">
        <v>145</v>
      </c>
      <c r="B21" s="169">
        <v>-917.9226</v>
      </c>
      <c r="C21" s="169">
        <v>-815.0046</v>
      </c>
      <c r="D21" s="169">
        <v>-894.9549</v>
      </c>
      <c r="E21" s="169">
        <v>-830.1916</v>
      </c>
      <c r="F21" s="169">
        <v>-989.3623</v>
      </c>
      <c r="G21" s="169">
        <v>-82.44435</v>
      </c>
    </row>
    <row r="22" spans="1:7" ht="12.75">
      <c r="A22" s="168" t="s">
        <v>146</v>
      </c>
      <c r="B22" s="169">
        <v>58.48143</v>
      </c>
      <c r="C22" s="169">
        <v>15.77187</v>
      </c>
      <c r="D22" s="169">
        <v>-28.54121</v>
      </c>
      <c r="E22" s="169">
        <v>-14.52616</v>
      </c>
      <c r="F22" s="169">
        <v>-16.06462</v>
      </c>
      <c r="G22" s="169">
        <v>0</v>
      </c>
    </row>
    <row r="23" spans="1:7" ht="12.75">
      <c r="A23" s="168" t="s">
        <v>93</v>
      </c>
      <c r="B23" s="169">
        <v>-2.832948</v>
      </c>
      <c r="C23" s="169">
        <v>-3.793644</v>
      </c>
      <c r="D23" s="169">
        <v>-4.706226</v>
      </c>
      <c r="E23" s="169">
        <v>-3.841486</v>
      </c>
      <c r="F23" s="169">
        <v>8.0536</v>
      </c>
      <c r="G23" s="169">
        <v>-1.25745</v>
      </c>
    </row>
    <row r="24" spans="1:7" ht="12.75">
      <c r="A24" s="168" t="s">
        <v>95</v>
      </c>
      <c r="B24" s="169">
        <v>-1.61921</v>
      </c>
      <c r="C24" s="169">
        <v>-2.006183</v>
      </c>
      <c r="D24" s="169">
        <v>-1.393596</v>
      </c>
      <c r="E24" s="169">
        <v>-0.8755417</v>
      </c>
      <c r="F24" s="169">
        <v>1.008075</v>
      </c>
      <c r="G24" s="169">
        <v>1.128988</v>
      </c>
    </row>
    <row r="25" spans="1:7" ht="12.75">
      <c r="A25" s="168" t="s">
        <v>97</v>
      </c>
      <c r="B25" s="169">
        <v>-1.967278</v>
      </c>
      <c r="C25" s="169">
        <v>-2.49093</v>
      </c>
      <c r="D25" s="169">
        <v>-2.858962</v>
      </c>
      <c r="E25" s="169">
        <v>-2.471821</v>
      </c>
      <c r="F25" s="169">
        <v>-8.699313</v>
      </c>
      <c r="G25" s="169">
        <v>-0.3962143</v>
      </c>
    </row>
    <row r="26" spans="1:7" ht="12.75">
      <c r="A26" s="168" t="s">
        <v>99</v>
      </c>
      <c r="B26" s="169">
        <v>0.8540267</v>
      </c>
      <c r="C26" s="169">
        <v>0.4967463</v>
      </c>
      <c r="D26" s="169">
        <v>0.2265427</v>
      </c>
      <c r="E26" s="169">
        <v>0.5019014</v>
      </c>
      <c r="F26" s="169">
        <v>1.838606</v>
      </c>
      <c r="G26" s="169">
        <v>0.6638354</v>
      </c>
    </row>
    <row r="27" spans="1:7" ht="12.75">
      <c r="A27" s="168" t="s">
        <v>101</v>
      </c>
      <c r="B27" s="169">
        <v>0.1519489</v>
      </c>
      <c r="C27" s="169">
        <v>0.2800716</v>
      </c>
      <c r="D27" s="169">
        <v>0.1501535</v>
      </c>
      <c r="E27" s="169">
        <v>0.1987456</v>
      </c>
      <c r="F27" s="169">
        <v>0.5548687</v>
      </c>
      <c r="G27" s="169">
        <v>0.04053398</v>
      </c>
    </row>
    <row r="28" spans="1:7" ht="12.75">
      <c r="A28" s="168" t="s">
        <v>103</v>
      </c>
      <c r="B28" s="169">
        <v>-0.3187176</v>
      </c>
      <c r="C28" s="169">
        <v>0.189985</v>
      </c>
      <c r="D28" s="169">
        <v>0.2996811</v>
      </c>
      <c r="E28" s="169">
        <v>0.259802</v>
      </c>
      <c r="F28" s="169">
        <v>0.02280296</v>
      </c>
      <c r="G28" s="169">
        <v>-0.1372139</v>
      </c>
    </row>
    <row r="29" spans="1:7" ht="12.75">
      <c r="A29" s="168" t="s">
        <v>105</v>
      </c>
      <c r="B29" s="169">
        <v>0.177581</v>
      </c>
      <c r="C29" s="169">
        <v>-0.03577583</v>
      </c>
      <c r="D29" s="169">
        <v>-0.08195705</v>
      </c>
      <c r="E29" s="169">
        <v>-0.140078</v>
      </c>
      <c r="F29" s="169">
        <v>0.187851</v>
      </c>
      <c r="G29" s="169">
        <v>0.004803103</v>
      </c>
    </row>
    <row r="30" spans="1:7" ht="12.75">
      <c r="A30" s="168" t="s">
        <v>107</v>
      </c>
      <c r="B30" s="169">
        <v>0.05497162</v>
      </c>
      <c r="C30" s="169">
        <v>0.03504016</v>
      </c>
      <c r="D30" s="169">
        <v>0.03520555</v>
      </c>
      <c r="E30" s="169">
        <v>0.05437788</v>
      </c>
      <c r="F30" s="169">
        <v>0.2456587</v>
      </c>
      <c r="G30" s="169">
        <v>0.07068243</v>
      </c>
    </row>
    <row r="31" spans="1:7" ht="12.75">
      <c r="A31" s="168" t="s">
        <v>109</v>
      </c>
      <c r="B31" s="169">
        <v>0.01384552</v>
      </c>
      <c r="C31" s="169">
        <v>-0.0182987</v>
      </c>
      <c r="D31" s="169">
        <v>-0.009869334</v>
      </c>
      <c r="E31" s="169">
        <v>-0.01223894</v>
      </c>
      <c r="F31" s="169">
        <v>0.02740379</v>
      </c>
      <c r="G31" s="169">
        <v>0.003103959</v>
      </c>
    </row>
    <row r="32" spans="1:7" ht="12.75">
      <c r="A32" s="168" t="s">
        <v>111</v>
      </c>
      <c r="B32" s="169">
        <v>-0.1534663</v>
      </c>
      <c r="C32" s="169">
        <v>0.03896599</v>
      </c>
      <c r="D32" s="169">
        <v>0.01878407</v>
      </c>
      <c r="E32" s="169">
        <v>0.03536901</v>
      </c>
      <c r="F32" s="169">
        <v>0.03993219</v>
      </c>
      <c r="G32" s="169">
        <v>-0.00551053</v>
      </c>
    </row>
    <row r="33" spans="1:7" ht="12.75">
      <c r="A33" s="168" t="s">
        <v>113</v>
      </c>
      <c r="B33" s="169">
        <v>0.1679921</v>
      </c>
      <c r="C33" s="169">
        <v>0.1398003</v>
      </c>
      <c r="D33" s="169">
        <v>0.165564</v>
      </c>
      <c r="E33" s="169">
        <v>0.1555183</v>
      </c>
      <c r="F33" s="169">
        <v>0.1117639</v>
      </c>
      <c r="G33" s="169">
        <v>0.0182718</v>
      </c>
    </row>
    <row r="34" spans="1:7" ht="12.75">
      <c r="A34" s="168" t="s">
        <v>115</v>
      </c>
      <c r="B34" s="169">
        <v>-0.00905833</v>
      </c>
      <c r="C34" s="169">
        <v>0.0010887</v>
      </c>
      <c r="D34" s="169">
        <v>0.01219947</v>
      </c>
      <c r="E34" s="169">
        <v>0.006654984</v>
      </c>
      <c r="F34" s="169">
        <v>-0.02839989</v>
      </c>
      <c r="G34" s="169">
        <v>-0.0003284428</v>
      </c>
    </row>
    <row r="35" spans="1:7" ht="12.75">
      <c r="A35" s="168" t="s">
        <v>117</v>
      </c>
      <c r="B35" s="169">
        <v>0.00696974</v>
      </c>
      <c r="C35" s="169">
        <v>5.813776E-05</v>
      </c>
      <c r="D35" s="169">
        <v>-0.002104846</v>
      </c>
      <c r="E35" s="169">
        <v>-0.0007833098</v>
      </c>
      <c r="F35" s="169">
        <v>0.008610912</v>
      </c>
      <c r="G35" s="169">
        <v>-0.003583759</v>
      </c>
    </row>
    <row r="36" spans="1:6" ht="12.75">
      <c r="A36" s="168" t="s">
        <v>147</v>
      </c>
      <c r="B36" s="169">
        <v>28.10364</v>
      </c>
      <c r="C36" s="169">
        <v>28.10669</v>
      </c>
      <c r="D36" s="169">
        <v>28.11585</v>
      </c>
      <c r="E36" s="169">
        <v>28.1189</v>
      </c>
      <c r="F36" s="169">
        <v>28.1311</v>
      </c>
    </row>
    <row r="37" spans="1:6" ht="12.75">
      <c r="A37" s="168" t="s">
        <v>148</v>
      </c>
      <c r="B37" s="169">
        <v>0.2812704</v>
      </c>
      <c r="C37" s="169">
        <v>0.2126058</v>
      </c>
      <c r="D37" s="169">
        <v>0.18514</v>
      </c>
      <c r="E37" s="169">
        <v>0.1622518</v>
      </c>
      <c r="F37" s="169">
        <v>0.1434326</v>
      </c>
    </row>
    <row r="38" spans="1:7" ht="12.75">
      <c r="A38" s="168" t="s">
        <v>149</v>
      </c>
      <c r="B38" s="169">
        <v>0.0006626546</v>
      </c>
      <c r="C38" s="169">
        <v>-2.944718E-05</v>
      </c>
      <c r="D38" s="169">
        <v>0.0001495385</v>
      </c>
      <c r="E38" s="169">
        <v>-4.096604E-05</v>
      </c>
      <c r="F38" s="169">
        <v>0.0001883112</v>
      </c>
      <c r="G38" s="169">
        <v>6.632583E-05</v>
      </c>
    </row>
    <row r="39" spans="1:7" ht="12.75">
      <c r="A39" s="168" t="s">
        <v>150</v>
      </c>
      <c r="B39" s="169">
        <v>0.001556593</v>
      </c>
      <c r="C39" s="169">
        <v>0.001385554</v>
      </c>
      <c r="D39" s="169">
        <v>0.00152185</v>
      </c>
      <c r="E39" s="169">
        <v>0.001411266</v>
      </c>
      <c r="F39" s="169">
        <v>0.001682218</v>
      </c>
      <c r="G39" s="169">
        <v>0.0007449429</v>
      </c>
    </row>
    <row r="40" spans="2:5" ht="12.75">
      <c r="B40" s="168" t="s">
        <v>151</v>
      </c>
      <c r="C40" s="168">
        <v>0.003761</v>
      </c>
      <c r="D40" s="168" t="s">
        <v>152</v>
      </c>
      <c r="E40" s="168">
        <v>3.116298</v>
      </c>
    </row>
    <row r="42" ht="12.75">
      <c r="A42" s="168" t="s">
        <v>153</v>
      </c>
    </row>
    <row r="50" spans="1:7" ht="12.75">
      <c r="A50" s="168" t="s">
        <v>154</v>
      </c>
      <c r="B50" s="168">
        <f>-0.017/(B7*B7+B22*B22)*(B21*B22+B6*B7)</f>
        <v>0.0006626545791659533</v>
      </c>
      <c r="C50" s="168">
        <f>-0.017/(C7*C7+C22*C22)*(C21*C22+C6*C7)</f>
        <v>-2.9447182827475806E-05</v>
      </c>
      <c r="D50" s="168">
        <f>-0.017/(D7*D7+D22*D22)*(D21*D22+D6*D7)</f>
        <v>0.00014953850058233202</v>
      </c>
      <c r="E50" s="168">
        <f>-0.017/(E7*E7+E22*E22)*(E21*E22+E6*E7)</f>
        <v>-4.09660368799259E-05</v>
      </c>
      <c r="F50" s="168">
        <f>-0.017/(F7*F7+F22*F22)*(F21*F22+F6*F7)</f>
        <v>0.00018831128002467335</v>
      </c>
      <c r="G50" s="168">
        <f>(B50*B$4+C50*C$4+D50*D$4+E50*E$4+F50*F$4)/SUM(B$4:F$4)</f>
        <v>0.00014011592381654814</v>
      </c>
    </row>
    <row r="51" spans="1:7" ht="12.75">
      <c r="A51" s="168" t="s">
        <v>155</v>
      </c>
      <c r="B51" s="168">
        <f>-0.017/(B7*B7+B22*B22)*(B21*B7-B6*B22)</f>
        <v>0.001556593121261433</v>
      </c>
      <c r="C51" s="168">
        <f>-0.017/(C7*C7+C22*C22)*(C21*C7-C6*C22)</f>
        <v>0.0013855542637139422</v>
      </c>
      <c r="D51" s="168">
        <f>-0.017/(D7*D7+D22*D22)*(D21*D7-D6*D22)</f>
        <v>0.0015218501309748203</v>
      </c>
      <c r="E51" s="168">
        <f>-0.017/(E7*E7+E22*E22)*(E21*E7-E6*E22)</f>
        <v>0.0014112662120793719</v>
      </c>
      <c r="F51" s="168">
        <f>-0.017/(F7*F7+F22*F22)*(F21*F7-F6*F22)</f>
        <v>0.001682218424915531</v>
      </c>
      <c r="G51" s="168">
        <f>(B51*B$4+C51*C$4+D51*D$4+E51*E$4+F51*F$4)/SUM(B$4:F$4)</f>
        <v>0.0014888376831987927</v>
      </c>
    </row>
    <row r="58" ht="12.75">
      <c r="A58" s="168" t="s">
        <v>157</v>
      </c>
    </row>
    <row r="60" spans="2:6" ht="12.75">
      <c r="B60" s="168" t="s">
        <v>85</v>
      </c>
      <c r="C60" s="168" t="s">
        <v>86</v>
      </c>
      <c r="D60" s="168" t="s">
        <v>87</v>
      </c>
      <c r="E60" s="168" t="s">
        <v>88</v>
      </c>
      <c r="F60" s="168" t="s">
        <v>89</v>
      </c>
    </row>
    <row r="61" spans="1:6" ht="12.75">
      <c r="A61" s="168" t="s">
        <v>159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162</v>
      </c>
      <c r="B62" s="168">
        <f>B7+(2/0.017)*(B8*B50-B23*B51)</f>
        <v>10000.641942392744</v>
      </c>
      <c r="C62" s="168">
        <f>C7+(2/0.017)*(C8*C50-C23*C51)</f>
        <v>10000.615979180213</v>
      </c>
      <c r="D62" s="168">
        <f>D7+(2/0.017)*(D8*D50-D23*D51)</f>
        <v>10000.865490077906</v>
      </c>
      <c r="E62" s="168">
        <f>E7+(2/0.017)*(E8*E50-E23*E51)</f>
        <v>10000.625329663098</v>
      </c>
      <c r="F62" s="168">
        <f>F7+(2/0.017)*(F8*F50-F23*F51)</f>
        <v>9998.393653358014</v>
      </c>
    </row>
    <row r="63" spans="1:6" ht="12.75">
      <c r="A63" s="168" t="s">
        <v>163</v>
      </c>
      <c r="B63" s="168">
        <f>B8+(3/0.017)*(B9*B50-B24*B51)</f>
        <v>1.914540422925189</v>
      </c>
      <c r="C63" s="168">
        <f>C8+(3/0.017)*(C9*C50-C24*C51)</f>
        <v>1.1892579455118626</v>
      </c>
      <c r="D63" s="168">
        <f>D8+(3/0.017)*(D9*D50-D24*D51)</f>
        <v>1.6543555736993723</v>
      </c>
      <c r="E63" s="168">
        <f>E8+(3/0.017)*(E9*E50-E24*E51)</f>
        <v>2.8131897365055454</v>
      </c>
      <c r="F63" s="168">
        <f>F8+(3/0.017)*(F9*F50-F24*F51)</f>
        <v>-0.9843408177636909</v>
      </c>
    </row>
    <row r="64" spans="1:6" ht="12.75">
      <c r="A64" s="168" t="s">
        <v>164</v>
      </c>
      <c r="B64" s="168">
        <f>B9+(4/0.017)*(B10*B50-B25*B51)</f>
        <v>-0.21632741135042555</v>
      </c>
      <c r="C64" s="168">
        <f>C9+(4/0.017)*(C10*C50-C25*C51)</f>
        <v>0.16803220881958314</v>
      </c>
      <c r="D64" s="168">
        <f>D9+(4/0.017)*(D10*D50-D25*D51)</f>
        <v>0.22627824782875727</v>
      </c>
      <c r="E64" s="168">
        <f>E9+(4/0.017)*(E10*E50-E25*E51)</f>
        <v>-0.033487282190746925</v>
      </c>
      <c r="F64" s="168">
        <f>F9+(4/0.017)*(F10*F50-F25*F51)</f>
        <v>-0.223751201201718</v>
      </c>
    </row>
    <row r="65" spans="1:6" ht="12.75">
      <c r="A65" s="168" t="s">
        <v>165</v>
      </c>
      <c r="B65" s="168">
        <f>B10+(5/0.017)*(B11*B50-B26*B51)</f>
        <v>0.10663526854311385</v>
      </c>
      <c r="C65" s="168">
        <f>C10+(5/0.017)*(C11*C50-C26*C51)</f>
        <v>-0.6115358074174696</v>
      </c>
      <c r="D65" s="168">
        <f>D10+(5/0.017)*(D11*D50-D26*D51)</f>
        <v>-0.49085703533579295</v>
      </c>
      <c r="E65" s="168">
        <f>E10+(5/0.017)*(E11*E50-E26*E51)</f>
        <v>-1.0451095490555657</v>
      </c>
      <c r="F65" s="168">
        <f>F10+(5/0.017)*(F11*F50-F26*F51)</f>
        <v>-0.03928246673992551</v>
      </c>
    </row>
    <row r="66" spans="1:6" ht="12.75">
      <c r="A66" s="168" t="s">
        <v>166</v>
      </c>
      <c r="B66" s="168">
        <f>B11+(6/0.017)*(B12*B50-B27*B51)</f>
        <v>2.260851456465161</v>
      </c>
      <c r="C66" s="168">
        <f>C11+(6/0.017)*(C12*C50-C27*C51)</f>
        <v>3.542752388278431</v>
      </c>
      <c r="D66" s="168">
        <f>D11+(6/0.017)*(D12*D50-D27*D51)</f>
        <v>3.273169933290267</v>
      </c>
      <c r="E66" s="168">
        <f>E11+(6/0.017)*(E12*E50-E27*E51)</f>
        <v>2.8564358999088757</v>
      </c>
      <c r="F66" s="168">
        <f>F11+(6/0.017)*(F12*F50-F27*F51)</f>
        <v>13.527990113873633</v>
      </c>
    </row>
    <row r="67" spans="1:6" ht="12.75">
      <c r="A67" s="168" t="s">
        <v>167</v>
      </c>
      <c r="B67" s="168">
        <f>B12+(7/0.017)*(B13*B50-B28*B51)</f>
        <v>-0.2516690298426545</v>
      </c>
      <c r="C67" s="168">
        <f>C12+(7/0.017)*(C13*C50-C28*C51)</f>
        <v>-0.21206065583117228</v>
      </c>
      <c r="D67" s="168">
        <f>D12+(7/0.017)*(D13*D50-D28*D51)</f>
        <v>-0.1031464879739439</v>
      </c>
      <c r="E67" s="168">
        <f>E12+(7/0.017)*(E13*E50-E28*E51)</f>
        <v>0.04692028673998824</v>
      </c>
      <c r="F67" s="168">
        <f>F12+(7/0.017)*(F13*F50-F28*F51)</f>
        <v>-0.1411529359655628</v>
      </c>
    </row>
    <row r="68" spans="1:6" ht="12.75">
      <c r="A68" s="168" t="s">
        <v>168</v>
      </c>
      <c r="B68" s="168">
        <f>B13+(8/0.017)*(B14*B50-B29*B51)</f>
        <v>-0.0034664819234396516</v>
      </c>
      <c r="C68" s="168">
        <f>C13+(8/0.017)*(C14*C50-C29*C51)</f>
        <v>-0.03300256671764863</v>
      </c>
      <c r="D68" s="168">
        <f>D13+(8/0.017)*(D14*D50-D29*D51)</f>
        <v>-0.07372632915229152</v>
      </c>
      <c r="E68" s="168">
        <f>E13+(8/0.017)*(E14*E50-E29*E51)</f>
        <v>0.09659913889268262</v>
      </c>
      <c r="F68" s="168">
        <f>F13+(8/0.017)*(F14*F50-F29*F51)</f>
        <v>-0.2561222149980888</v>
      </c>
    </row>
    <row r="69" spans="1:6" ht="12.75">
      <c r="A69" s="168" t="s">
        <v>169</v>
      </c>
      <c r="B69" s="168">
        <f>B14+(9/0.017)*(B15*B50-B30*B51)</f>
        <v>-0.026084830739957918</v>
      </c>
      <c r="C69" s="168">
        <f>C14+(9/0.017)*(C15*C50-C30*C51)</f>
        <v>-0.1466531651720092</v>
      </c>
      <c r="D69" s="168">
        <f>D14+(9/0.017)*(D15*D50-D30*D51)</f>
        <v>-0.08318862291048085</v>
      </c>
      <c r="E69" s="168">
        <f>E14+(9/0.017)*(E15*E50-E30*E51)</f>
        <v>-0.04759481505939261</v>
      </c>
      <c r="F69" s="168">
        <f>F14+(9/0.017)*(F15*F50-F30*F51)</f>
        <v>0.039258900400232416</v>
      </c>
    </row>
    <row r="70" spans="1:6" ht="12.75">
      <c r="A70" s="168" t="s">
        <v>170</v>
      </c>
      <c r="B70" s="168">
        <f>B15+(10/0.017)*(B16*B50-B31*B51)</f>
        <v>-0.2502277869365338</v>
      </c>
      <c r="C70" s="168">
        <f>C15+(10/0.017)*(C16*C50-C31*C51)</f>
        <v>0.014827372386405833</v>
      </c>
      <c r="D70" s="168">
        <f>D15+(10/0.017)*(D16*D50-D31*D51)</f>
        <v>0.08799886075769035</v>
      </c>
      <c r="E70" s="168">
        <f>E15+(10/0.017)*(E16*E50-E31*E51)</f>
        <v>0.1409476597575822</v>
      </c>
      <c r="F70" s="168">
        <f>F15+(10/0.017)*(F16*F50-F31*F51)</f>
        <v>-0.2298899950993771</v>
      </c>
    </row>
    <row r="71" spans="1:6" ht="12.75">
      <c r="A71" s="168" t="s">
        <v>171</v>
      </c>
      <c r="B71" s="168">
        <f>B16+(11/0.017)*(B17*B50-B32*B51)</f>
        <v>0.07776649688667625</v>
      </c>
      <c r="C71" s="168">
        <f>C16+(11/0.017)*(C17*C50-C32*C51)</f>
        <v>0.00506964951680864</v>
      </c>
      <c r="D71" s="168">
        <f>D16+(11/0.017)*(D17*D50-D32*D51)</f>
        <v>0.009845685105498082</v>
      </c>
      <c r="E71" s="168">
        <f>E16+(11/0.017)*(E17*E50-E32*E51)</f>
        <v>-0.040713439697396346</v>
      </c>
      <c r="F71" s="168">
        <f>F16+(11/0.017)*(F17*F50-F32*F51)</f>
        <v>-0.02224232458735733</v>
      </c>
    </row>
    <row r="72" spans="1:6" ht="12.75">
      <c r="A72" s="168" t="s">
        <v>172</v>
      </c>
      <c r="B72" s="168">
        <f>B17+(12/0.017)*(B18*B50-B33*B51)</f>
        <v>-0.03842715210790687</v>
      </c>
      <c r="C72" s="168">
        <f>C17+(12/0.017)*(C18*C50-C33*C51)</f>
        <v>-0.029844006699494663</v>
      </c>
      <c r="D72" s="168">
        <f>D17+(12/0.017)*(D18*D50-D33*D51)</f>
        <v>-0.04944823672899323</v>
      </c>
      <c r="E72" s="168">
        <f>E17+(12/0.017)*(E18*E50-E33*E51)</f>
        <v>-0.03831114395846566</v>
      </c>
      <c r="F72" s="168">
        <f>F17+(12/0.017)*(F18*F50-F33*F51)</f>
        <v>-0.060600790554405065</v>
      </c>
    </row>
    <row r="73" spans="1:6" ht="12.75">
      <c r="A73" s="168" t="s">
        <v>173</v>
      </c>
      <c r="B73" s="168">
        <f>B18+(13/0.017)*(B19*B50-B34*B51)</f>
        <v>0.0013152242421029248</v>
      </c>
      <c r="C73" s="168">
        <f>C18+(13/0.017)*(C19*C50-C34*C51)</f>
        <v>-0.003418091604289589</v>
      </c>
      <c r="D73" s="168">
        <f>D18+(13/0.017)*(D19*D50-D34*D51)</f>
        <v>-0.0026700728518880903</v>
      </c>
      <c r="E73" s="168">
        <f>E18+(13/0.017)*(E19*E50-E34*E51)</f>
        <v>0.0034710125786548097</v>
      </c>
      <c r="F73" s="168">
        <f>F18+(13/0.017)*(F19*F50-F34*F51)</f>
        <v>-0.008350783278291488</v>
      </c>
    </row>
    <row r="74" spans="1:6" ht="12.75">
      <c r="A74" s="168" t="s">
        <v>174</v>
      </c>
      <c r="B74" s="168">
        <f>B19+(14/0.017)*(B20*B50-B35*B51)</f>
        <v>-0.2146577299909776</v>
      </c>
      <c r="C74" s="168">
        <f>C19+(14/0.017)*(C20*C50-C35*C51)</f>
        <v>-0.18908072670997234</v>
      </c>
      <c r="D74" s="168">
        <f>D19+(14/0.017)*(D20*D50-D35*D51)</f>
        <v>-0.1973102540148111</v>
      </c>
      <c r="E74" s="168">
        <f>E19+(14/0.017)*(E20*E50-E35*E51)</f>
        <v>-0.2008602449870117</v>
      </c>
      <c r="F74" s="168">
        <f>F19+(14/0.017)*(F20*F50-F35*F51)</f>
        <v>-0.15780017929758955</v>
      </c>
    </row>
    <row r="75" spans="1:6" ht="12.75">
      <c r="A75" s="168" t="s">
        <v>175</v>
      </c>
      <c r="B75" s="169">
        <f>B20</f>
        <v>-0.0003075206</v>
      </c>
      <c r="C75" s="169">
        <f>C20</f>
        <v>0.009071476</v>
      </c>
      <c r="D75" s="169">
        <f>D20</f>
        <v>0.00270539</v>
      </c>
      <c r="E75" s="169">
        <f>E20</f>
        <v>0.003827362</v>
      </c>
      <c r="F75" s="169">
        <f>F20</f>
        <v>-0.0009446595</v>
      </c>
    </row>
    <row r="78" ht="12.75">
      <c r="A78" s="168" t="s">
        <v>157</v>
      </c>
    </row>
    <row r="80" spans="2:6" ht="12.75">
      <c r="B80" s="168" t="s">
        <v>85</v>
      </c>
      <c r="C80" s="168" t="s">
        <v>86</v>
      </c>
      <c r="D80" s="168" t="s">
        <v>87</v>
      </c>
      <c r="E80" s="168" t="s">
        <v>88</v>
      </c>
      <c r="F80" s="168" t="s">
        <v>89</v>
      </c>
    </row>
    <row r="81" spans="1:6" ht="12.75">
      <c r="A81" s="168" t="s">
        <v>176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177</v>
      </c>
      <c r="B82" s="168">
        <f>B22+(2/0.017)*(B8*B51+B23*B50)</f>
        <v>58.54985446068879</v>
      </c>
      <c r="C82" s="168">
        <f>C22+(2/0.017)*(C8*C51+C23*C50)</f>
        <v>15.898361798344073</v>
      </c>
      <c r="D82" s="168">
        <f>D22+(2/0.017)*(D8*D51+D23*D50)</f>
        <v>-28.391138286393076</v>
      </c>
      <c r="E82" s="168">
        <f>E22+(2/0.017)*(E8*E51+E23*E50)</f>
        <v>-14.077806184415826</v>
      </c>
      <c r="F82" s="168">
        <f>F22+(2/0.017)*(F8*F51+F23*F50)</f>
        <v>-15.99763417416269</v>
      </c>
    </row>
    <row r="83" spans="1:6" ht="12.75">
      <c r="A83" s="168" t="s">
        <v>178</v>
      </c>
      <c r="B83" s="168">
        <f>B23+(3/0.017)*(B9*B51+B24*B50)</f>
        <v>-3.280445650387648</v>
      </c>
      <c r="C83" s="168">
        <f>C23+(3/0.017)*(C9*C51+C24*C50)</f>
        <v>-3.9413324773592446</v>
      </c>
      <c r="D83" s="168">
        <f>D23+(3/0.017)*(D9*D51+D24*D50)</f>
        <v>-4.952098619831806</v>
      </c>
      <c r="E83" s="168">
        <f>E23+(3/0.017)*(E9*E51+E24*E50)</f>
        <v>-4.0498371579134576</v>
      </c>
      <c r="F83" s="168">
        <f>F23+(3/0.017)*(F9*F51+F24*F50)</f>
        <v>6.99713501417456</v>
      </c>
    </row>
    <row r="84" spans="1:6" ht="12.75">
      <c r="A84" s="168" t="s">
        <v>179</v>
      </c>
      <c r="B84" s="168">
        <f>B24+(4/0.017)*(B10*B51+B25*B50)</f>
        <v>-1.9190977193819587</v>
      </c>
      <c r="C84" s="168">
        <f>C24+(4/0.017)*(C10*C51+C25*C50)</f>
        <v>-2.1119101365194117</v>
      </c>
      <c r="D84" s="168">
        <f>D24+(4/0.017)*(D10*D51+D25*D50)</f>
        <v>-1.6863902742888008</v>
      </c>
      <c r="E84" s="168">
        <f>E24+(4/0.017)*(E10*E51+E25*E50)</f>
        <v>-1.1177433826713643</v>
      </c>
      <c r="F84" s="168">
        <f>F24+(4/0.017)*(F10*F51+F25*F50)</f>
        <v>0.6631836544953071</v>
      </c>
    </row>
    <row r="85" spans="1:6" ht="12.75">
      <c r="A85" s="168" t="s">
        <v>180</v>
      </c>
      <c r="B85" s="168">
        <f>B25+(5/0.017)*(B11*B51+B26*B50)</f>
        <v>-0.6758092045509325</v>
      </c>
      <c r="C85" s="168">
        <f>C25+(5/0.017)*(C11*C51+C26*C50)</f>
        <v>-0.996132667381612</v>
      </c>
      <c r="D85" s="168">
        <f>D25+(5/0.017)*(D11*D51+D26*D50)</f>
        <v>-1.3500040388963839</v>
      </c>
      <c r="E85" s="168">
        <f>E25+(5/0.017)*(E11*E51+E26*E50)</f>
        <v>-1.2499455194699343</v>
      </c>
      <c r="F85" s="168">
        <f>F25+(5/0.017)*(F11*F51+F26*F50)</f>
        <v>-1.7374532093385655</v>
      </c>
    </row>
    <row r="86" spans="1:6" ht="12.75">
      <c r="A86" s="168" t="s">
        <v>181</v>
      </c>
      <c r="B86" s="168">
        <f>B26+(6/0.017)*(B12*B51+B27*B50)</f>
        <v>0.6241148952929434</v>
      </c>
      <c r="C86" s="168">
        <f>C26+(6/0.017)*(C12*C51+C27*C50)</f>
        <v>0.4427949386672195</v>
      </c>
      <c r="D86" s="168">
        <f>D26+(6/0.017)*(D12*D51+D27*D50)</f>
        <v>0.28417107600246094</v>
      </c>
      <c r="E86" s="168">
        <f>E26+(6/0.017)*(E12*E51+E27*E50)</f>
        <v>0.5976268104919789</v>
      </c>
      <c r="F86" s="168">
        <f>F26+(6/0.017)*(F12*F51+F27*F50)</f>
        <v>1.8071369214299555</v>
      </c>
    </row>
    <row r="87" spans="1:6" ht="12.75">
      <c r="A87" s="168" t="s">
        <v>182</v>
      </c>
      <c r="B87" s="168">
        <f>B27+(7/0.017)*(B13*B51+B28*B50)</f>
        <v>0.12893325901233282</v>
      </c>
      <c r="C87" s="168">
        <f>C27+(7/0.017)*(C13*C51+C28*C50)</f>
        <v>0.24467468168274126</v>
      </c>
      <c r="D87" s="168">
        <f>D27+(7/0.017)*(D13*D51+D28*D50)</f>
        <v>0.08831434914443653</v>
      </c>
      <c r="E87" s="168">
        <f>E27+(7/0.017)*(E13*E51+E28*E50)</f>
        <v>0.19639130593832377</v>
      </c>
      <c r="F87" s="168">
        <f>F27+(7/0.017)*(F13*F51+F28*F50)</f>
        <v>0.4651456902040611</v>
      </c>
    </row>
    <row r="88" spans="1:6" ht="12.75">
      <c r="A88" s="168" t="s">
        <v>183</v>
      </c>
      <c r="B88" s="168">
        <f>B28+(8/0.017)*(B14*B51+B29*B50)</f>
        <v>-0.20028846319394633</v>
      </c>
      <c r="C88" s="168">
        <f>C28+(8/0.017)*(C14*C51+C29*C50)</f>
        <v>0.11162466477289307</v>
      </c>
      <c r="D88" s="168">
        <f>D28+(8/0.017)*(D14*D51+D29*D50)</f>
        <v>0.2502434576904831</v>
      </c>
      <c r="E88" s="168">
        <f>E28+(8/0.017)*(E14*E51+E29*E50)</f>
        <v>0.25975751254510315</v>
      </c>
      <c r="F88" s="168">
        <f>F28+(8/0.017)*(F14*F51+F29*F50)</f>
        <v>0.2598302748376881</v>
      </c>
    </row>
    <row r="89" spans="1:6" ht="12.75">
      <c r="A89" s="168" t="s">
        <v>184</v>
      </c>
      <c r="B89" s="168">
        <f>B29+(9/0.017)*(B15*B51+B30*B50)</f>
        <v>0.03980770866511221</v>
      </c>
      <c r="C89" s="168">
        <f>C29+(9/0.017)*(C15*C51+C30*C50)</f>
        <v>-0.03585151752706838</v>
      </c>
      <c r="D89" s="168">
        <f>D29+(9/0.017)*(D15*D51+D30*D50)</f>
        <v>-0.016541874426397526</v>
      </c>
      <c r="E89" s="168">
        <f>E29+(9/0.017)*(E15*E51+E30*E50)</f>
        <v>-0.04363650516599413</v>
      </c>
      <c r="F89" s="168">
        <f>F29+(9/0.017)*(F15*F51+F30*F50)</f>
        <v>0.03056633233812775</v>
      </c>
    </row>
    <row r="90" spans="1:6" ht="12.75">
      <c r="A90" s="168" t="s">
        <v>185</v>
      </c>
      <c r="B90" s="168">
        <f>B30+(10/0.017)*(B16*B51+B31*B50)</f>
        <v>-0.04995049127221114</v>
      </c>
      <c r="C90" s="168">
        <f>C30+(10/0.017)*(C16*C51+C31*C50)</f>
        <v>0.06961948849156921</v>
      </c>
      <c r="D90" s="168">
        <f>D30+(10/0.017)*(D16*D51+D31*D50)</f>
        <v>0.04890212908783147</v>
      </c>
      <c r="E90" s="168">
        <f>E30+(10/0.017)*(E16*E51+E31*E50)</f>
        <v>0.050255570752739426</v>
      </c>
      <c r="F90" s="168">
        <f>F30+(10/0.017)*(F16*F51+F31*F50)</f>
        <v>0.26061788803563485</v>
      </c>
    </row>
    <row r="91" spans="1:6" ht="12.75">
      <c r="A91" s="168" t="s">
        <v>186</v>
      </c>
      <c r="B91" s="168">
        <f>B31+(11/0.017)*(B17*B51+B32*B50)</f>
        <v>0.05064054110982187</v>
      </c>
      <c r="C91" s="168">
        <f>C31+(11/0.017)*(C17*C51+C32*C50)</f>
        <v>0.07666450081628338</v>
      </c>
      <c r="D91" s="168">
        <f>D31+(11/0.017)*(D17*D51+D32*D50)</f>
        <v>0.11481658617581691</v>
      </c>
      <c r="E91" s="168">
        <f>E31+(11/0.017)*(E17*E51+E32*E50)</f>
        <v>0.0934269733266102</v>
      </c>
      <c r="F91" s="168">
        <f>F31+(11/0.017)*(F17*F51+F32*F50)</f>
        <v>0.11422214600321369</v>
      </c>
    </row>
    <row r="92" spans="1:6" ht="12.75">
      <c r="A92" s="168" t="s">
        <v>187</v>
      </c>
      <c r="B92" s="168">
        <f>B32+(12/0.017)*(B18*B51+B33*B50)</f>
        <v>0.02916128588857181</v>
      </c>
      <c r="C92" s="168">
        <f>C32+(12/0.017)*(C18*C51+C33*C50)</f>
        <v>0.029687244196622796</v>
      </c>
      <c r="D92" s="168">
        <f>D32+(12/0.017)*(D18*D51+D33*D50)</f>
        <v>0.07324682417344669</v>
      </c>
      <c r="E92" s="168">
        <f>E32+(12/0.017)*(E18*E51+E33*E50)</f>
        <v>0.035191603563020986</v>
      </c>
      <c r="F92" s="168">
        <f>F32+(12/0.017)*(F18*F51+F33*F50)</f>
        <v>0.026408768887665093</v>
      </c>
    </row>
    <row r="93" spans="1:6" ht="12.75">
      <c r="A93" s="168" t="s">
        <v>188</v>
      </c>
      <c r="B93" s="168">
        <f>B33+(13/0.017)*(B19*B51+B34*B50)</f>
        <v>-0.08127805599524132</v>
      </c>
      <c r="C93" s="168">
        <f>C33+(13/0.017)*(C19*C51+C34*C50)</f>
        <v>-0.060259716790139806</v>
      </c>
      <c r="D93" s="168">
        <f>D33+(13/0.017)*(D19*D51+D34*D50)</f>
        <v>-0.06612198804773975</v>
      </c>
      <c r="E93" s="168">
        <f>E33+(13/0.017)*(E19*E51+E34*E50)</f>
        <v>-0.062302407935221515</v>
      </c>
      <c r="F93" s="168">
        <f>F33+(13/0.017)*(F19*F51+F34*F50)</f>
        <v>-0.07978609767651895</v>
      </c>
    </row>
    <row r="94" spans="1:6" ht="12.75">
      <c r="A94" s="168" t="s">
        <v>189</v>
      </c>
      <c r="B94" s="168">
        <f>B34+(14/0.017)*(B20*B51+B35*B50)</f>
        <v>-0.005649045325655358</v>
      </c>
      <c r="C94" s="168">
        <f>C34+(14/0.017)*(C20*C51+C35*C50)</f>
        <v>0.011438249623190068</v>
      </c>
      <c r="D94" s="168">
        <f>D34+(14/0.017)*(D20*D51+D35*D50)</f>
        <v>0.015330893326739852</v>
      </c>
      <c r="E94" s="168">
        <f>E34+(14/0.017)*(E20*E51+E35*E50)</f>
        <v>0.011129644046007312</v>
      </c>
      <c r="F94" s="168">
        <f>F34+(14/0.017)*(F20*F51+F35*F50)</f>
        <v>-0.028373200857282555</v>
      </c>
    </row>
    <row r="95" spans="1:6" ht="12.75">
      <c r="A95" s="168" t="s">
        <v>190</v>
      </c>
      <c r="B95" s="169">
        <f>B35</f>
        <v>0.00696974</v>
      </c>
      <c r="C95" s="169">
        <f>C35</f>
        <v>5.813776E-05</v>
      </c>
      <c r="D95" s="169">
        <f>D35</f>
        <v>-0.002104846</v>
      </c>
      <c r="E95" s="169">
        <f>E35</f>
        <v>-0.0007833098</v>
      </c>
      <c r="F95" s="169">
        <f>F35</f>
        <v>0.008610912</v>
      </c>
    </row>
    <row r="98" ht="12.75">
      <c r="A98" s="168" t="s">
        <v>158</v>
      </c>
    </row>
    <row r="100" spans="2:11" ht="12.75">
      <c r="B100" s="168" t="s">
        <v>85</v>
      </c>
      <c r="C100" s="168" t="s">
        <v>86</v>
      </c>
      <c r="D100" s="168" t="s">
        <v>87</v>
      </c>
      <c r="E100" s="168" t="s">
        <v>88</v>
      </c>
      <c r="F100" s="168" t="s">
        <v>89</v>
      </c>
      <c r="G100" s="168" t="s">
        <v>160</v>
      </c>
      <c r="H100" s="168" t="s">
        <v>161</v>
      </c>
      <c r="I100" s="168" t="s">
        <v>156</v>
      </c>
      <c r="K100" s="168" t="s">
        <v>191</v>
      </c>
    </row>
    <row r="101" spans="1:9" ht="12.75">
      <c r="A101" s="168" t="s">
        <v>159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162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163</v>
      </c>
      <c r="B103" s="168">
        <f>B63*10000/B62</f>
        <v>1.9144175283483031</v>
      </c>
      <c r="C103" s="168">
        <f>C63*10000/C62</f>
        <v>1.1891846942105564</v>
      </c>
      <c r="D103" s="168">
        <f>D63*10000/D62</f>
        <v>1.6542124032571957</v>
      </c>
      <c r="E103" s="168">
        <f>E63*10000/E62</f>
        <v>2.8130138304064594</v>
      </c>
      <c r="F103" s="168">
        <f>F63*10000/F62</f>
        <v>-0.9844989624239238</v>
      </c>
      <c r="G103" s="168">
        <f>AVERAGE(C103:E103)</f>
        <v>1.8854703092914038</v>
      </c>
      <c r="H103" s="168">
        <f>STDEV(C103:E103)</f>
        <v>0.8362508177677184</v>
      </c>
      <c r="I103" s="168">
        <f>(B103*B4+C103*C4+D103*D4+E103*E4+F103*F4)/SUM(B4:F4)</f>
        <v>1.5075421928601223</v>
      </c>
      <c r="K103" s="168">
        <f>(LN(H103)+LN(H123))/2-LN(K114*K115^3)</f>
        <v>-4.262539757436389</v>
      </c>
    </row>
    <row r="104" spans="1:11" ht="12.75">
      <c r="A104" s="168" t="s">
        <v>164</v>
      </c>
      <c r="B104" s="168">
        <f>B64*10000/B62</f>
        <v>-0.21631352526822623</v>
      </c>
      <c r="C104" s="168">
        <f>C64*10000/C62</f>
        <v>0.16802185902288527</v>
      </c>
      <c r="D104" s="168">
        <f>D64*10000/D62</f>
        <v>0.22625866536576586</v>
      </c>
      <c r="E104" s="168">
        <f>E64*10000/E62</f>
        <v>-0.03348518826259742</v>
      </c>
      <c r="F104" s="168">
        <f>F64*10000/F62</f>
        <v>-0.22378714917527773</v>
      </c>
      <c r="G104" s="168">
        <f>AVERAGE(C104:E104)</f>
        <v>0.1202651120420179</v>
      </c>
      <c r="H104" s="168">
        <f>STDEV(C104:E104)</f>
        <v>0.13629837686514865</v>
      </c>
      <c r="I104" s="168">
        <f>(B104*B4+C104*C4+D104*D4+E104*E4+F104*F4)/SUM(B4:F4)</f>
        <v>0.025637530113895506</v>
      </c>
      <c r="K104" s="168">
        <f>(LN(H104)+LN(H124))/2-LN(K114*K115^4)</f>
        <v>-4.631501861919128</v>
      </c>
    </row>
    <row r="105" spans="1:11" ht="12.75">
      <c r="A105" s="168" t="s">
        <v>165</v>
      </c>
      <c r="B105" s="168">
        <f>B65*10000/B62</f>
        <v>0.10662842361257502</v>
      </c>
      <c r="C105" s="168">
        <f>C65*10000/C62</f>
        <v>-0.6114981404051468</v>
      </c>
      <c r="D105" s="168">
        <f>D65*10000/D62</f>
        <v>-0.49081455582297734</v>
      </c>
      <c r="E105" s="168">
        <f>E65*10000/E62</f>
        <v>-1.045044199341856</v>
      </c>
      <c r="F105" s="168">
        <f>F65*10000/F62</f>
        <v>-0.03928877787956697</v>
      </c>
      <c r="G105" s="168">
        <f>AVERAGE(C105:E105)</f>
        <v>-0.7157856318566601</v>
      </c>
      <c r="H105" s="168">
        <f>STDEV(C105:E105)</f>
        <v>0.2914610352923748</v>
      </c>
      <c r="I105" s="168">
        <f>(B105*B4+C105*C4+D105*D4+E105*E4+F105*F4)/SUM(B4:F4)</f>
        <v>-0.506589329811053</v>
      </c>
      <c r="K105" s="168">
        <f>(LN(H105)+LN(H125))/2-LN(K114*K115^5)</f>
        <v>-4.163146507484732</v>
      </c>
    </row>
    <row r="106" spans="1:11" ht="12.75">
      <c r="A106" s="168" t="s">
        <v>166</v>
      </c>
      <c r="B106" s="168">
        <f>B66*10000/B62</f>
        <v>2.2607063321419463</v>
      </c>
      <c r="C106" s="168">
        <f>C66*10000/C62</f>
        <v>3.5425341755486977</v>
      </c>
      <c r="D106" s="168">
        <f>D66*10000/D62</f>
        <v>3.2728866681965236</v>
      </c>
      <c r="E106" s="168">
        <f>E66*10000/E62</f>
        <v>2.8562572896680085</v>
      </c>
      <c r="F106" s="168">
        <f>F66*10000/F62</f>
        <v>13.53016352714837</v>
      </c>
      <c r="G106" s="168">
        <f>AVERAGE(C106:E106)</f>
        <v>3.223892711137743</v>
      </c>
      <c r="H106" s="168">
        <f>STDEV(C106:E106)</f>
        <v>0.3457517850926236</v>
      </c>
      <c r="I106" s="168">
        <f>(B106*B4+C106*C4+D106*D4+E106*E4+F106*F4)/SUM(B4:F4)</f>
        <v>4.457293039340892</v>
      </c>
      <c r="K106" s="168">
        <f>(LN(H106)+LN(H126))/2-LN(K114*K115^6)</f>
        <v>-3.5622592949870824</v>
      </c>
    </row>
    <row r="107" spans="1:11" ht="12.75">
      <c r="A107" s="168" t="s">
        <v>167</v>
      </c>
      <c r="B107" s="168">
        <f>B67*10000/B62</f>
        <v>-0.25165287517777124</v>
      </c>
      <c r="C107" s="168">
        <f>C67*10000/C62</f>
        <v>-0.21204759414085178</v>
      </c>
      <c r="D107" s="168">
        <f>D67*10000/D62</f>
        <v>-0.10313756152032838</v>
      </c>
      <c r="E107" s="168">
        <f>E67*10000/E62</f>
        <v>0.04691735285874258</v>
      </c>
      <c r="F107" s="168">
        <f>F67*10000/F62</f>
        <v>-0.14117561366285655</v>
      </c>
      <c r="G107" s="168">
        <f>AVERAGE(C107:E107)</f>
        <v>-0.08942260093414585</v>
      </c>
      <c r="H107" s="168">
        <f>STDEV(C107:E107)</f>
        <v>0.13002609757866337</v>
      </c>
      <c r="I107" s="168">
        <f>(B107*B4+C107*C4+D107*D4+E107*E4+F107*F4)/SUM(B4:F4)</f>
        <v>-0.1197852492918473</v>
      </c>
      <c r="K107" s="168">
        <f>(LN(H107)+LN(H127))/2-LN(K114*K115^7)</f>
        <v>-3.7958034420287508</v>
      </c>
    </row>
    <row r="108" spans="1:9" ht="12.75">
      <c r="A108" s="168" t="s">
        <v>168</v>
      </c>
      <c r="B108" s="168">
        <f>B68*10000/B62</f>
        <v>-0.003466259409553728</v>
      </c>
      <c r="C108" s="168">
        <f>C68*10000/C62</f>
        <v>-0.03300053395346351</v>
      </c>
      <c r="D108" s="168">
        <f>D68*10000/D62</f>
        <v>-0.07371994876387164</v>
      </c>
      <c r="E108" s="168">
        <f>E68*10000/E62</f>
        <v>0.09659309863969963</v>
      </c>
      <c r="F108" s="168">
        <f>F68*10000/F62</f>
        <v>-0.25616336371399895</v>
      </c>
      <c r="G108" s="168">
        <f>AVERAGE(C108:E108)</f>
        <v>-0.0033757946925451706</v>
      </c>
      <c r="H108" s="168">
        <f>STDEV(C108:E108)</f>
        <v>0.08893735104657</v>
      </c>
      <c r="I108" s="168">
        <f>(B108*B4+C108*C4+D108*D4+E108*E4+F108*F4)/SUM(B4:F4)</f>
        <v>-0.03704478620794808</v>
      </c>
    </row>
    <row r="109" spans="1:9" ht="12.75">
      <c r="A109" s="168" t="s">
        <v>169</v>
      </c>
      <c r="B109" s="168">
        <f>B69*10000/B62</f>
        <v>-0.026083156351578055</v>
      </c>
      <c r="C109" s="168">
        <f>C69*10000/C62</f>
        <v>-0.1466441321987757</v>
      </c>
      <c r="D109" s="168">
        <f>D69*10000/D62</f>
        <v>-0.08318142364079813</v>
      </c>
      <c r="E109" s="168">
        <f>E69*10000/E62</f>
        <v>-0.04759183900052776</v>
      </c>
      <c r="F109" s="168">
        <f>F69*10000/F62</f>
        <v>0.03926520775369462</v>
      </c>
      <c r="G109" s="168">
        <f>AVERAGE(C109:E109)</f>
        <v>-0.09247246494670053</v>
      </c>
      <c r="H109" s="168">
        <f>STDEV(C109:E109)</f>
        <v>0.05017550979680136</v>
      </c>
      <c r="I109" s="168">
        <f>(B109*B4+C109*C4+D109*D4+E109*E4+F109*F4)/SUM(B4:F4)</f>
        <v>-0.06529227280652454</v>
      </c>
    </row>
    <row r="110" spans="1:11" ht="12.75">
      <c r="A110" s="168" t="s">
        <v>170</v>
      </c>
      <c r="B110" s="168">
        <f>B70*10000/B62</f>
        <v>-0.2502117247852037</v>
      </c>
      <c r="C110" s="168">
        <f>C70*10000/C62</f>
        <v>0.01482645910739319</v>
      </c>
      <c r="D110" s="168">
        <f>D70*10000/D62</f>
        <v>0.0879912452027238</v>
      </c>
      <c r="E110" s="168">
        <f>E70*10000/E62</f>
        <v>0.14093884643344642</v>
      </c>
      <c r="F110" s="168">
        <f>F70*10000/F62</f>
        <v>-0.22992692933446096</v>
      </c>
      <c r="G110" s="168">
        <f>AVERAGE(C110:E110)</f>
        <v>0.08125218358118781</v>
      </c>
      <c r="H110" s="168">
        <f>STDEV(C110:E110)</f>
        <v>0.06332570388809952</v>
      </c>
      <c r="I110" s="168">
        <f>(B110*B4+C110*C4+D110*D4+E110*E4+F110*F4)/SUM(B4:F4)</f>
        <v>-0.008206718128491011</v>
      </c>
      <c r="K110" s="168">
        <f>EXP(AVERAGE(K103:K107))</f>
        <v>0.016855973531196243</v>
      </c>
    </row>
    <row r="111" spans="1:9" ht="12.75">
      <c r="A111" s="168" t="s">
        <v>171</v>
      </c>
      <c r="B111" s="168">
        <f>B71*10000/B62</f>
        <v>0.07776150504601499</v>
      </c>
      <c r="C111" s="168">
        <f>C71*10000/C62</f>
        <v>0.005069337256187911</v>
      </c>
      <c r="D111" s="168">
        <f>D71*10000/D62</f>
        <v>0.009844833044966176</v>
      </c>
      <c r="E111" s="168">
        <f>E71*10000/E62</f>
        <v>-0.04071089392443813</v>
      </c>
      <c r="F111" s="168">
        <f>F71*10000/F62</f>
        <v>-0.022245898049720342</v>
      </c>
      <c r="G111" s="168">
        <f>AVERAGE(C111:E111)</f>
        <v>-0.008598907874428014</v>
      </c>
      <c r="H111" s="168">
        <f>STDEV(C111:E111)</f>
        <v>0.027912113428835747</v>
      </c>
      <c r="I111" s="168">
        <f>(B111*B4+C111*C4+D111*D4+E111*E4+F111*F4)/SUM(B4:F4)</f>
        <v>0.0020868444357616265</v>
      </c>
    </row>
    <row r="112" spans="1:9" ht="12.75">
      <c r="A112" s="168" t="s">
        <v>172</v>
      </c>
      <c r="B112" s="168">
        <f>B72*10000/B62</f>
        <v>-0.03842468546445412</v>
      </c>
      <c r="C112" s="168">
        <f>C72*10000/C62</f>
        <v>-0.029842168484046805</v>
      </c>
      <c r="D112" s="168">
        <f>D72*10000/D62</f>
        <v>-0.04944395740353871</v>
      </c>
      <c r="E112" s="168">
        <f>E72*10000/E62</f>
        <v>-0.03830874839879266</v>
      </c>
      <c r="F112" s="168">
        <f>F72*10000/F62</f>
        <v>-0.06061052670600939</v>
      </c>
      <c r="G112" s="168">
        <f>AVERAGE(C112:E112)</f>
        <v>-0.03919829142879273</v>
      </c>
      <c r="H112" s="168">
        <f>STDEV(C112:E112)</f>
        <v>0.009831123908930513</v>
      </c>
      <c r="I112" s="168">
        <f>(B112*B4+C112*C4+D112*D4+E112*E4+F112*F4)/SUM(B4:F4)</f>
        <v>-0.04193923828301318</v>
      </c>
    </row>
    <row r="113" spans="1:9" ht="12.75">
      <c r="A113" s="168" t="s">
        <v>173</v>
      </c>
      <c r="B113" s="168">
        <f>B73*10000/B62</f>
        <v>0.001315139817702788</v>
      </c>
      <c r="C113" s="168">
        <f>C73*10000/C62</f>
        <v>-0.0034178810699316375</v>
      </c>
      <c r="D113" s="168">
        <f>D73*10000/D62</f>
        <v>-0.002669841779731097</v>
      </c>
      <c r="E113" s="168">
        <f>E73*10000/E62</f>
        <v>0.003470795539514269</v>
      </c>
      <c r="F113" s="168">
        <f>F73*10000/F62</f>
        <v>-0.008352124919073207</v>
      </c>
      <c r="G113" s="168">
        <f>AVERAGE(C113:E113)</f>
        <v>-0.0008723091033828219</v>
      </c>
      <c r="H113" s="168">
        <f>STDEV(C113:E113)</f>
        <v>0.003779789564153887</v>
      </c>
      <c r="I113" s="168">
        <f>(B113*B4+C113*C4+D113*D4+E113*E4+F113*F4)/SUM(B4:F4)</f>
        <v>-0.001550899920188192</v>
      </c>
    </row>
    <row r="114" spans="1:11" ht="12.75">
      <c r="A114" s="168" t="s">
        <v>174</v>
      </c>
      <c r="B114" s="168">
        <f>B74*10000/B62</f>
        <v>-0.21464395108582277</v>
      </c>
      <c r="C114" s="168">
        <f>C74*10000/C62</f>
        <v>-0.18906908044825452</v>
      </c>
      <c r="D114" s="168">
        <f>D74*10000/D62</f>
        <v>-0.19729317848596928</v>
      </c>
      <c r="E114" s="168">
        <f>E74*10000/E62</f>
        <v>-0.20084768538546807</v>
      </c>
      <c r="F114" s="168">
        <f>F74*10000/F62</f>
        <v>-0.15782553154885187</v>
      </c>
      <c r="G114" s="168">
        <f>AVERAGE(C114:E114)</f>
        <v>-0.19573664810656397</v>
      </c>
      <c r="H114" s="168">
        <f>STDEV(C114:E114)</f>
        <v>0.006041603568858189</v>
      </c>
      <c r="I114" s="168">
        <f>(B114*B4+C114*C4+D114*D4+E114*E4+F114*F4)/SUM(B4:F4)</f>
        <v>-0.19342651180962134</v>
      </c>
      <c r="J114" s="168" t="s">
        <v>192</v>
      </c>
      <c r="K114" s="168">
        <v>285</v>
      </c>
    </row>
    <row r="115" spans="1:11" ht="12.75">
      <c r="A115" s="168" t="s">
        <v>175</v>
      </c>
      <c r="B115" s="168">
        <f>B75*10000/B62</f>
        <v>-0.00030750086021620225</v>
      </c>
      <c r="C115" s="168">
        <f>C75*10000/C62</f>
        <v>0.009070917250382832</v>
      </c>
      <c r="D115" s="168">
        <f>D75*10000/D62</f>
        <v>0.0027051558714434078</v>
      </c>
      <c r="E115" s="168">
        <f>E75*10000/E62</f>
        <v>0.0038271226786664716</v>
      </c>
      <c r="F115" s="168">
        <f>F75*10000/F62</f>
        <v>-0.0009448112694409977</v>
      </c>
      <c r="G115" s="168">
        <f>AVERAGE(C115:E115)</f>
        <v>0.005201065266830903</v>
      </c>
      <c r="H115" s="168">
        <f>STDEV(C115:E115)</f>
        <v>0.003398016798086522</v>
      </c>
      <c r="I115" s="168">
        <f>(B115*B4+C115*C4+D115*D4+E115*E4+F115*F4)/SUM(B4:F4)</f>
        <v>0.0035837693658902344</v>
      </c>
      <c r="J115" s="168" t="s">
        <v>193</v>
      </c>
      <c r="K115" s="168">
        <v>0.5536</v>
      </c>
    </row>
    <row r="118" ht="12.75">
      <c r="A118" s="168" t="s">
        <v>158</v>
      </c>
    </row>
    <row r="120" spans="2:9" ht="12.75">
      <c r="B120" s="168" t="s">
        <v>85</v>
      </c>
      <c r="C120" s="168" t="s">
        <v>86</v>
      </c>
      <c r="D120" s="168" t="s">
        <v>87</v>
      </c>
      <c r="E120" s="168" t="s">
        <v>88</v>
      </c>
      <c r="F120" s="168" t="s">
        <v>89</v>
      </c>
      <c r="G120" s="168" t="s">
        <v>160</v>
      </c>
      <c r="H120" s="168" t="s">
        <v>161</v>
      </c>
      <c r="I120" s="168" t="s">
        <v>156</v>
      </c>
    </row>
    <row r="121" spans="1:9" ht="12.75">
      <c r="A121" s="168" t="s">
        <v>176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177</v>
      </c>
      <c r="B122" s="168">
        <f>B82*10000/B62</f>
        <v>58.546096138584694</v>
      </c>
      <c r="C122" s="168">
        <f>C82*10000/C62</f>
        <v>15.89738255267684</v>
      </c>
      <c r="D122" s="168">
        <f>D82*10000/D62</f>
        <v>-28.388681274196312</v>
      </c>
      <c r="E122" s="168">
        <f>E82*10000/E62</f>
        <v>-14.076925912481993</v>
      </c>
      <c r="F122" s="168">
        <f>F82*10000/F62</f>
        <v>-16.000204361617424</v>
      </c>
      <c r="G122" s="168">
        <f>AVERAGE(C122:E122)</f>
        <v>-8.85607487800049</v>
      </c>
      <c r="H122" s="168">
        <f>STDEV(C122:E122)</f>
        <v>22.599929788887746</v>
      </c>
      <c r="I122" s="168">
        <f>(B122*B4+C122*C4+D122*D4+E122*E4+F122*F4)/SUM(B4:F4)</f>
        <v>-0.04598903297078126</v>
      </c>
    </row>
    <row r="123" spans="1:9" ht="12.75">
      <c r="A123" s="168" t="s">
        <v>178</v>
      </c>
      <c r="B123" s="168">
        <f>B83*10000/B62</f>
        <v>-3.2802350781921623</v>
      </c>
      <c r="C123" s="168">
        <f>C83*10000/C62</f>
        <v>-3.9410897144381</v>
      </c>
      <c r="D123" s="168">
        <f>D83*10000/D62</f>
        <v>-4.9516700577014054</v>
      </c>
      <c r="E123" s="168">
        <f>E83*10000/E62</f>
        <v>-4.049583925418281</v>
      </c>
      <c r="F123" s="168">
        <f>F83*10000/F62</f>
        <v>6.998259177187462</v>
      </c>
      <c r="G123" s="168">
        <f>AVERAGE(C123:E123)</f>
        <v>-4.314114565852596</v>
      </c>
      <c r="H123" s="168">
        <f>STDEV(C123:E123)</f>
        <v>0.5547977129945505</v>
      </c>
      <c r="I123" s="168">
        <f>(B123*B4+C123*C4+D123*D4+E123*E4+F123*F4)/SUM(B4:F4)</f>
        <v>-2.6572495888790537</v>
      </c>
    </row>
    <row r="124" spans="1:9" ht="12.75">
      <c r="A124" s="168" t="s">
        <v>179</v>
      </c>
      <c r="B124" s="168">
        <f>B84*10000/B62</f>
        <v>-1.9189745322716727</v>
      </c>
      <c r="C124" s="168">
        <f>C84*10000/C62</f>
        <v>-2.1117800552646884</v>
      </c>
      <c r="D124" s="168">
        <f>D84*10000/D62</f>
        <v>-1.6862443315150157</v>
      </c>
      <c r="E124" s="168">
        <f>E84*10000/E62</f>
        <v>-1.1176734912325916</v>
      </c>
      <c r="F124" s="168">
        <f>F84*10000/F62</f>
        <v>0.6632902018941546</v>
      </c>
      <c r="G124" s="168">
        <f>AVERAGE(C124:E124)</f>
        <v>-1.6385659593374318</v>
      </c>
      <c r="H124" s="168">
        <f>STDEV(C124:E124)</f>
        <v>0.49876536121011233</v>
      </c>
      <c r="I124" s="168">
        <f>(B124*B4+C124*C4+D124*D4+E124*E4+F124*F4)/SUM(B4:F4)</f>
        <v>-1.3723991171272143</v>
      </c>
    </row>
    <row r="125" spans="1:9" ht="12.75">
      <c r="A125" s="168" t="s">
        <v>180</v>
      </c>
      <c r="B125" s="168">
        <f>B85*10000/B62</f>
        <v>-0.6757658242779154</v>
      </c>
      <c r="C125" s="168">
        <f>C85*10000/C62</f>
        <v>-0.9960713114626252</v>
      </c>
      <c r="D125" s="168">
        <f>D85*10000/D62</f>
        <v>-1.3498872074979458</v>
      </c>
      <c r="E125" s="168">
        <f>E85*10000/E62</f>
        <v>-1.2498673615563223</v>
      </c>
      <c r="F125" s="168">
        <f>F85*10000/F62</f>
        <v>-1.737732349390977</v>
      </c>
      <c r="G125" s="168">
        <f>AVERAGE(C125:E125)</f>
        <v>-1.1986086268389644</v>
      </c>
      <c r="H125" s="168">
        <f>STDEV(C125:E125)</f>
        <v>0.18239247650448007</v>
      </c>
      <c r="I125" s="168">
        <f>(B125*B4+C125*C4+D125*D4+E125*E4+F125*F4)/SUM(B4:F4)</f>
        <v>-1.1947115062140992</v>
      </c>
    </row>
    <row r="126" spans="1:9" ht="12.75">
      <c r="A126" s="168" t="s">
        <v>181</v>
      </c>
      <c r="B126" s="168">
        <f>B86*10000/B62</f>
        <v>0.6240748332837704</v>
      </c>
      <c r="C126" s="168">
        <f>C86*10000/C62</f>
        <v>0.44276766510088217</v>
      </c>
      <c r="D126" s="168">
        <f>D86*10000/D62</f>
        <v>0.284146483406255</v>
      </c>
      <c r="E126" s="168">
        <f>E86*10000/E62</f>
        <v>0.5975894414515694</v>
      </c>
      <c r="F126" s="168">
        <f>F86*10000/F62</f>
        <v>1.8074272569004313</v>
      </c>
      <c r="G126" s="168">
        <f>AVERAGE(C126:E126)</f>
        <v>0.44150119665290216</v>
      </c>
      <c r="H126" s="168">
        <f>STDEV(C126:E126)</f>
        <v>0.15672531685658359</v>
      </c>
      <c r="I126" s="168">
        <f>(B126*B4+C126*C4+D126*D4+E126*E4+F126*F4)/SUM(B4:F4)</f>
        <v>0.6499521672846906</v>
      </c>
    </row>
    <row r="127" spans="1:9" ht="12.75">
      <c r="A127" s="168" t="s">
        <v>182</v>
      </c>
      <c r="B127" s="168">
        <f>B87*10000/B62</f>
        <v>0.12892498277114037</v>
      </c>
      <c r="C127" s="168">
        <f>C87*10000/C62</f>
        <v>0.2446596111600699</v>
      </c>
      <c r="D127" s="168">
        <f>D87*10000/D62</f>
        <v>0.08830670628662617</v>
      </c>
      <c r="E127" s="168">
        <f>E87*10000/E62</f>
        <v>0.196379025775321</v>
      </c>
      <c r="F127" s="168">
        <f>F87*10000/F62</f>
        <v>0.4652204207301234</v>
      </c>
      <c r="G127" s="168">
        <f>AVERAGE(C127:E127)</f>
        <v>0.17644844774067237</v>
      </c>
      <c r="H127" s="168">
        <f>STDEV(C127:E127)</f>
        <v>0.08005921977628462</v>
      </c>
      <c r="I127" s="168">
        <f>(B127*B4+C127*C4+D127*D4+E127*E4+F127*F4)/SUM(B4:F4)</f>
        <v>0.20803417231475102</v>
      </c>
    </row>
    <row r="128" spans="1:9" ht="12.75">
      <c r="A128" s="168" t="s">
        <v>183</v>
      </c>
      <c r="B128" s="168">
        <f>B88*10000/B62</f>
        <v>-0.20027560665373198</v>
      </c>
      <c r="C128" s="168">
        <f>C88*10000/C62</f>
        <v>0.111617789349455</v>
      </c>
      <c r="D128" s="168">
        <f>D88*10000/D62</f>
        <v>0.2502218012418581</v>
      </c>
      <c r="E128" s="168">
        <f>E88*10000/E62</f>
        <v>0.2597412701530074</v>
      </c>
      <c r="F128" s="168">
        <f>F88*10000/F62</f>
        <v>0.2598720192922417</v>
      </c>
      <c r="G128" s="168">
        <f>AVERAGE(C128:E128)</f>
        <v>0.20719362024810684</v>
      </c>
      <c r="H128" s="168">
        <f>STDEV(C128:E128)</f>
        <v>0.08290783835719846</v>
      </c>
      <c r="I128" s="168">
        <f>(B128*B4+C128*C4+D128*D4+E128*E4+F128*F4)/SUM(B4:F4)</f>
        <v>0.15519843953942625</v>
      </c>
    </row>
    <row r="129" spans="1:9" ht="12.75">
      <c r="A129" s="168" t="s">
        <v>184</v>
      </c>
      <c r="B129" s="168">
        <f>B89*10000/B62</f>
        <v>0.03980515340357027</v>
      </c>
      <c r="C129" s="168">
        <f>C89*10000/C62</f>
        <v>-0.03584930928425397</v>
      </c>
      <c r="D129" s="168">
        <f>D89*10000/D62</f>
        <v>-0.01654044286747893</v>
      </c>
      <c r="E129" s="168">
        <f>E89*10000/E62</f>
        <v>-0.043633776616510994</v>
      </c>
      <c r="F129" s="168">
        <f>F89*10000/F62</f>
        <v>0.030571243139503598</v>
      </c>
      <c r="G129" s="168">
        <f>AVERAGE(C129:E129)</f>
        <v>-0.03200784292274796</v>
      </c>
      <c r="H129" s="168">
        <f>STDEV(C129:E129)</f>
        <v>0.013949187476840591</v>
      </c>
      <c r="I129" s="168">
        <f>(B129*B4+C129*C4+D129*D4+E129*E4+F129*F4)/SUM(B4:F4)</f>
        <v>-0.013269473039866442</v>
      </c>
    </row>
    <row r="130" spans="1:9" ht="12.75">
      <c r="A130" s="168" t="s">
        <v>185</v>
      </c>
      <c r="B130" s="168">
        <f>B90*10000/B62</f>
        <v>-0.049947284944250325</v>
      </c>
      <c r="C130" s="168">
        <f>C90*10000/C62</f>
        <v>0.06961520034016562</v>
      </c>
      <c r="D130" s="168">
        <f>D90*10000/D62</f>
        <v>0.04889789702336105</v>
      </c>
      <c r="E130" s="168">
        <f>E90*10000/E62</f>
        <v>0.05025242831933235</v>
      </c>
      <c r="F130" s="168">
        <f>F90*10000/F62</f>
        <v>0.2606597590284965</v>
      </c>
      <c r="G130" s="168">
        <f>AVERAGE(C130:E130)</f>
        <v>0.05625517522761967</v>
      </c>
      <c r="H130" s="168">
        <f>STDEV(C130:E130)</f>
        <v>0.011589926316152108</v>
      </c>
      <c r="I130" s="168">
        <f>(B130*B4+C130*C4+D130*D4+E130*E4+F130*F4)/SUM(B4:F4)</f>
        <v>0.06809908394136902</v>
      </c>
    </row>
    <row r="131" spans="1:9" ht="12.75">
      <c r="A131" s="168" t="s">
        <v>186</v>
      </c>
      <c r="B131" s="168">
        <f>B91*10000/B62</f>
        <v>0.05063729048748011</v>
      </c>
      <c r="C131" s="168">
        <f>C91*10000/C62</f>
        <v>0.07665977873351743</v>
      </c>
      <c r="D131" s="168">
        <f>D91*10000/D62</f>
        <v>0.1148066497741912</v>
      </c>
      <c r="E131" s="168">
        <f>E91*10000/E62</f>
        <v>0.0934211314261461</v>
      </c>
      <c r="F131" s="168">
        <f>F91*10000/F62</f>
        <v>0.11424049698708509</v>
      </c>
      <c r="G131" s="168">
        <f>AVERAGE(C131:E131)</f>
        <v>0.09496251997795158</v>
      </c>
      <c r="H131" s="168">
        <f>STDEV(C131:E131)</f>
        <v>0.019120090259964185</v>
      </c>
      <c r="I131" s="168">
        <f>(B131*B4+C131*C4+D131*D4+E131*E4+F131*F4)/SUM(B4:F4)</f>
        <v>0.09111033845390355</v>
      </c>
    </row>
    <row r="132" spans="1:9" ht="12.75">
      <c r="A132" s="168" t="s">
        <v>187</v>
      </c>
      <c r="B132" s="168">
        <f>B92*10000/B62</f>
        <v>0.029159414022170968</v>
      </c>
      <c r="C132" s="168">
        <f>C92*10000/C62</f>
        <v>0.02968541563682397</v>
      </c>
      <c r="D132" s="168">
        <f>D92*10000/D62</f>
        <v>0.07324048528211542</v>
      </c>
      <c r="E132" s="168">
        <f>E92*10000/E62</f>
        <v>0.03518940306526464</v>
      </c>
      <c r="F132" s="168">
        <f>F92*10000/F62</f>
        <v>0.026413011732935286</v>
      </c>
      <c r="G132" s="168">
        <f>AVERAGE(C132:E132)</f>
        <v>0.04603843466140134</v>
      </c>
      <c r="H132" s="168">
        <f>STDEV(C132:E132)</f>
        <v>0.023717865373638215</v>
      </c>
      <c r="I132" s="168">
        <f>(B132*B4+C132*C4+D132*D4+E132*E4+F132*F4)/SUM(B4:F4)</f>
        <v>0.04097761898824753</v>
      </c>
    </row>
    <row r="133" spans="1:9" ht="12.75">
      <c r="A133" s="168" t="s">
        <v>188</v>
      </c>
      <c r="B133" s="168">
        <f>B93*10000/B62</f>
        <v>-0.08127283874718427</v>
      </c>
      <c r="C133" s="168">
        <f>C93*10000/C62</f>
        <v>-0.06025600514567455</v>
      </c>
      <c r="D133" s="168">
        <f>D93*10000/D62</f>
        <v>-0.06611626575054022</v>
      </c>
      <c r="E133" s="168">
        <f>E93*10000/E62</f>
        <v>-0.06229851222445543</v>
      </c>
      <c r="F133" s="168">
        <f>F93*10000/F62</f>
        <v>-0.0797989161486179</v>
      </c>
      <c r="G133" s="168">
        <f>AVERAGE(C133:E133)</f>
        <v>-0.0628902610402234</v>
      </c>
      <c r="H133" s="168">
        <f>STDEV(C133:E133)</f>
        <v>0.0029746072992846775</v>
      </c>
      <c r="I133" s="168">
        <f>(B133*B4+C133*C4+D133*D4+E133*E4+F133*F4)/SUM(B4:F4)</f>
        <v>-0.06780597865435725</v>
      </c>
    </row>
    <row r="134" spans="1:9" ht="12.75">
      <c r="A134" s="168" t="s">
        <v>189</v>
      </c>
      <c r="B134" s="168">
        <f>B94*10000/B62</f>
        <v>-0.00564868271276571</v>
      </c>
      <c r="C134" s="168">
        <f>C94*10000/C62</f>
        <v>0.01143754509422499</v>
      </c>
      <c r="D134" s="168">
        <f>D94*10000/D62</f>
        <v>0.015329566567963535</v>
      </c>
      <c r="E134" s="168">
        <f>E94*10000/E62</f>
        <v>0.011128948119869468</v>
      </c>
      <c r="F134" s="168">
        <f>F94*10000/F62</f>
        <v>-0.028377759309119885</v>
      </c>
      <c r="G134" s="168">
        <f>AVERAGE(C134:E134)</f>
        <v>0.012632019927352663</v>
      </c>
      <c r="H134" s="168">
        <f>STDEV(C134:E134)</f>
        <v>0.0023412339549580817</v>
      </c>
      <c r="I134" s="168">
        <f>(B134*B4+C134*C4+D134*D4+E134*E4+F134*F4)/SUM(B4:F4)</f>
        <v>0.004520093520381</v>
      </c>
    </row>
    <row r="135" spans="1:9" ht="12.75">
      <c r="A135" s="168" t="s">
        <v>190</v>
      </c>
      <c r="B135" s="168">
        <f>B95*10000/B62</f>
        <v>0.0069692926115625204</v>
      </c>
      <c r="C135" s="168">
        <f>C95*10000/C62</f>
        <v>5.8134179055604304E-05</v>
      </c>
      <c r="D135" s="168">
        <f>D95*10000/D62</f>
        <v>-0.0021046638434326186</v>
      </c>
      <c r="E135" s="168">
        <f>E95*10000/E62</f>
        <v>-0.0007832608203775075</v>
      </c>
      <c r="F135" s="168">
        <f>F95*10000/F62</f>
        <v>0.008612295433184888</v>
      </c>
      <c r="G135" s="168">
        <f>AVERAGE(C135:E135)</f>
        <v>-0.0009432634949181739</v>
      </c>
      <c r="H135" s="168">
        <f>STDEV(C135:E135)</f>
        <v>0.001090240553004183</v>
      </c>
      <c r="I135" s="168">
        <f>(B135*B4+C135*C4+D135*D4+E135*E4+F135*F4)/SUM(B4:F4)</f>
        <v>0.00147599548407674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2003-08-22T14:05:51Z</cp:lastPrinted>
  <dcterms:created xsi:type="dcterms:W3CDTF">1999-06-17T15:15:05Z</dcterms:created>
  <dcterms:modified xsi:type="dcterms:W3CDTF">2003-09-26T12:58:27Z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-1290405124</vt:i4>
  </property>
  <property fmtid="{D5CDD505-2E9C-101B-9397-08002B2CF9AE}" pid="3" name="_EmailSubject">
    <vt:lpwstr>Last results files for the SSS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