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78_pos5ap2" sheetId="2" r:id="rId2"/>
    <sheet name="HCMQAP078_pos2ap2" sheetId="3" r:id="rId3"/>
    <sheet name="HCMQAP078_pos3ap2" sheetId="4" r:id="rId4"/>
    <sheet name="HCMQAP078_pos4ap2" sheetId="5" r:id="rId5"/>
    <sheet name="HCMQAP078_pos1ap2" sheetId="6" r:id="rId6"/>
    <sheet name="Lmag_hcmqap" sheetId="7" r:id="rId7"/>
    <sheet name="Result_HCMQAP" sheetId="8" r:id="rId8"/>
  </sheets>
  <definedNames>
    <definedName name="_xlnm.Print_Area" localSheetId="5">'HCMQAP078_pos1ap2'!$A$1:$N$28</definedName>
    <definedName name="_xlnm.Print_Area" localSheetId="2">'HCMQAP078_pos2ap2'!$A$1:$N$28</definedName>
    <definedName name="_xlnm.Print_Area" localSheetId="3">'HCMQAP078_pos3ap2'!$A$1:$N$28</definedName>
    <definedName name="_xlnm.Print_Area" localSheetId="4">'HCMQAP078_pos4ap2'!$A$1:$N$28</definedName>
    <definedName name="_xlnm.Print_Area" localSheetId="1">'HCMQAP078_pos5ap2'!$A$1:$N$28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<sst xmlns="http://schemas.openxmlformats.org/spreadsheetml/2006/main" count="510" uniqueCount="192">
  <si>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</si>
  <si>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</si>
  <si>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</si>
  <si>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</si>
  <si>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</si>
  <si>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</si>
  <si>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</si>
  <si>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</si>
  <si>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</si>
  <si>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</si>
  <si>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</si>
  <si>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</si>
  <si>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</si>
  <si>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</si>
  <si>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</si>
  <si>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hcmqap078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</si>
  <si>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</si>
  <si>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</si>
  <si>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</si>
  <si>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</si>
  <si>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</si>
  <si>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</si>
  <si>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</si>
  <si>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</si>
  <si>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</si>
  <si>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</si>
  <si>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</si>
  <si>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</si>
  <si>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</si>
  <si>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</si>
  <si>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</si>
  <si>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</si>
  <si>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</si>
  <si>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</si>
  <si>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</si>
  <si>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</si>
  <si>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</si>
  <si>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</si>
  <si>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</si>
  <si>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</si>
  <si>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</si>
  <si>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</si>
  <si>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</si>
  <si>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</si>
  <si>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</si>
  <si>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</si>
  <si>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</si>
  <si>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</si>
  <si>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</si>
  <si>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</si>
  <si>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</si>
  <si>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</si>
  <si>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</si>
  <si>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</si>
  <si>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</si>
  <si>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</si>
  <si>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</si>
  <si>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</si>
  <si>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</si>
  <si>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</si>
  <si>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</si>
  <si>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</si>
  <si>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</si>
  <si>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</si>
  <si>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</si>
  <si>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</si>
  <si>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</si>
  <si>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</si>
  <si>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HCMQAP078_pos5ap2</t>
  </si>
  <si>
    <t>26/08/2003</t>
  </si>
  <si>
    <t>±12.5</t>
  </si>
  <si>
    <t>THCMQAP078_pos5ap2.xls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</si>
  <si>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</si>
  <si>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HCMQAP078_pos2ap2</t>
  </si>
  <si>
    <t>THCMQAP078_pos2ap2.xls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</si>
  <si>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</si>
  <si>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HCMQAP078_pos3ap2</t>
  </si>
  <si>
    <t>THCMQAP078_pos3ap2.xls</t>
  </si>
  <si>
    <t>HCMQAP078_pos4ap2</t>
  </si>
  <si>
    <t>THCMQAP078_pos4ap2.xls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</si>
  <si>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</si>
  <si>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t>HCMQAP078_pos1ap2</t>
  </si>
  <si>
    <t>THCMQAP078_pos1ap2.xls</t>
  </si>
  <si>
    <t>Sommaire : Valeurs intégrales calculées avec les fichiers: HCMQAP078_pos5ap2+HCMQAP078_pos2ap2+HCMQAP078_pos3ap2+HCMQAP078_pos4ap2+HCMQAP078_pos1ap2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</si>
  <si>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</si>
  <si>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</si>
  <si>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</si>
  <si>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</si>
  <si>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</si>
  <si>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</si>
  <si>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</si>
  <si>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</si>
  <si>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</si>
  <si>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</si>
  <si>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</si>
  <si>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</si>
  <si>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</si>
  <si>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</si>
  <si>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</si>
  <si>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</si>
  <si>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</si>
  <si>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</si>
  <si>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</si>
  <si>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</si>
  <si>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</si>
  <si>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</si>
  <si>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</si>
  <si>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</si>
  <si>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</si>
  <si>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</si>
  <si>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</si>
  <si>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</si>
  <si>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</si>
  <si>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</si>
  <si>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</si>
  <si>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</si>
  <si>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</si>
  <si>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</si>
  <si>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</si>
  <si>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</si>
  <si>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</si>
  <si>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</si>
  <si>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</si>
  <si>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</si>
  <si>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</si>
  <si>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</si>
  <si>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</si>
  <si>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</si>
  <si>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</si>
  <si>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Tue 26/08/2003       08:19:05</t>
  </si>
  <si>
    <t>LISSNER</t>
  </si>
  <si>
    <t>HCMQAP078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</si>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</sst>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173" fontId="6" fillId="4" borderId="10" xfId="0" applyNumberFormat="1" applyFont="1" applyFill="1" applyBorder="1" applyAlignment="1">
      <alignment horizontal="center"/>
    </xf>
    <xf numFmtId="173" fontId="6" fillId="4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4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-2.2419357</c:v>
                </c:pt>
                <c:pt idx="1">
                  <c:v>-1.8590342</c:v>
                </c:pt>
                <c:pt idx="2">
                  <c:v>-0.66248797</c:v>
                </c:pt>
                <c:pt idx="3">
                  <c:v>-2.4236893999999998</c:v>
                </c:pt>
                <c:pt idx="4">
                  <c:v>-4.3406382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-0.67844205</c:v>
                </c:pt>
                <c:pt idx="1">
                  <c:v>-1.7457774000000001</c:v>
                </c:pt>
                <c:pt idx="2">
                  <c:v>-0.9969629699999999</c:v>
                </c:pt>
                <c:pt idx="3">
                  <c:v>-0.6141656200000001</c:v>
                </c:pt>
                <c:pt idx="4">
                  <c:v>4.982662100000001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3.4681209</c:v>
                </c:pt>
                <c:pt idx="1">
                  <c:v>3.2762968</c:v>
                </c:pt>
                <c:pt idx="2">
                  <c:v>3.9659308</c:v>
                </c:pt>
                <c:pt idx="3">
                  <c:v>3.5558101</c:v>
                </c:pt>
                <c:pt idx="4">
                  <c:v>14.635274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0.66757676</c:v>
                </c:pt>
                <c:pt idx="1">
                  <c:v>0.9930838099999999</c:v>
                </c:pt>
                <c:pt idx="2">
                  <c:v>0.53461295</c:v>
                </c:pt>
                <c:pt idx="3">
                  <c:v>0.40532562000000005</c:v>
                </c:pt>
                <c:pt idx="4">
                  <c:v>2.5229326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-0.26422633</c:v>
                </c:pt>
                <c:pt idx="1">
                  <c:v>-0.049594125</c:v>
                </c:pt>
                <c:pt idx="2">
                  <c:v>-0.0053747387</c:v>
                </c:pt>
                <c:pt idx="3">
                  <c:v>-0.023295242</c:v>
                </c:pt>
                <c:pt idx="4">
                  <c:v>-0.30062892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0.06695714100000001</c:v>
                </c:pt>
                <c:pt idx="1">
                  <c:v>0.07644220999999998</c:v>
                </c:pt>
                <c:pt idx="2">
                  <c:v>0.064055074</c:v>
                </c:pt>
                <c:pt idx="3">
                  <c:v>0.07669366400000001</c:v>
                </c:pt>
                <c:pt idx="4">
                  <c:v>0.23720705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-0.08025856</c:v>
                </c:pt>
                <c:pt idx="1">
                  <c:v>0.8747303599999998</c:v>
                </c:pt>
                <c:pt idx="2">
                  <c:v>-0.0743539</c:v>
                </c:pt>
                <c:pt idx="3">
                  <c:v>0.72815009</c:v>
                </c:pt>
                <c:pt idx="4">
                  <c:v>-0.03236009999999998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-1.9290505</c:v>
                </c:pt>
                <c:pt idx="1">
                  <c:v>-2.0158882999999994</c:v>
                </c:pt>
                <c:pt idx="2">
                  <c:v>-2.6250650999999996</c:v>
                </c:pt>
                <c:pt idx="3">
                  <c:v>-2.2536658</c:v>
                </c:pt>
                <c:pt idx="4">
                  <c:v>-8.5913342</c:v>
                </c:pt>
              </c:numCache>
            </c:numRef>
          </c:val>
          <c:smooth val="0"/>
        </c:ser>
        <c:marker val="1"/>
        <c:axId val="40987271"/>
        <c:axId val="33341120"/>
      </c:lineChart>
      <c:catAx>
        <c:axId val="409872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2187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2187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2187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2187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2187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8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1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2.0322665000000002E-05</v>
      </c>
      <c r="L2" s="54">
        <v>1.5328594886626667E-07</v>
      </c>
      <c r="M2" s="54">
        <v>9.5751631E-05</v>
      </c>
      <c r="N2" s="55">
        <v>7.311258431507321E-07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-3.1323879E-05</v>
      </c>
      <c r="L3" s="54">
        <v>1.1612479504362754E-07</v>
      </c>
      <c r="M3" s="54">
        <v>1.0108589E-05</v>
      </c>
      <c r="N3" s="55">
        <v>1.4289053839915594E-07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-0.0020916680716051594</v>
      </c>
      <c r="L4" s="54">
        <v>-2.377615944162071E-05</v>
      </c>
      <c r="M4" s="54">
        <v>5.3531856319449754E-08</v>
      </c>
      <c r="N4" s="55">
        <v>5.6832955</v>
      </c>
    </row>
    <row r="5" spans="1:14" ht="15" customHeight="1" thickBot="1">
      <c r="A5" t="s">
        <v>18</v>
      </c>
      <c r="B5" s="58">
        <v>37859.34306712963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-4.3406382</v>
      </c>
      <c r="E8" s="77">
        <v>0.015794073998101496</v>
      </c>
      <c r="F8" s="78">
        <v>4.982662100000001</v>
      </c>
      <c r="G8" s="77">
        <v>0.028321570190132334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-2.5402997</v>
      </c>
      <c r="E9" s="80">
        <v>0.020175076244201423</v>
      </c>
      <c r="F9" s="80">
        <v>0.16040375</v>
      </c>
      <c r="G9" s="80">
        <v>0.03160711731305158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-0.03236009999999998</v>
      </c>
      <c r="E10" s="80">
        <v>0.011189533691803278</v>
      </c>
      <c r="F10" s="84">
        <v>-8.5913342</v>
      </c>
      <c r="G10" s="80">
        <v>0.05190221120592963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14.635274</v>
      </c>
      <c r="E11" s="77">
        <v>0.012416153751130213</v>
      </c>
      <c r="F11" s="86">
        <v>2.5229326</v>
      </c>
      <c r="G11" s="77">
        <v>0.01667980987726899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8">
        <v>-0.5933806300000001</v>
      </c>
      <c r="E12" s="80">
        <v>0.009264774961190407</v>
      </c>
      <c r="F12" s="80">
        <v>0.41604896999999996</v>
      </c>
      <c r="G12" s="80">
        <v>0.013058275220245111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24.261475</v>
      </c>
      <c r="D13" s="83">
        <v>0.011667073</v>
      </c>
      <c r="E13" s="80">
        <v>0.005973819996247459</v>
      </c>
      <c r="F13" s="84">
        <v>-0.40961039</v>
      </c>
      <c r="G13" s="80">
        <v>0.006124479690177088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9">
        <v>12.5</v>
      </c>
      <c r="D14" s="83">
        <v>0.28251499</v>
      </c>
      <c r="E14" s="80">
        <v>0.005314954259577415</v>
      </c>
      <c r="F14" s="80">
        <v>0.12198350499999999</v>
      </c>
      <c r="G14" s="80">
        <v>0.005206340899512972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-0.30062892</v>
      </c>
      <c r="E15" s="77">
        <v>0.004124753156321882</v>
      </c>
      <c r="F15" s="77">
        <v>0.23720705</v>
      </c>
      <c r="G15" s="77">
        <v>0.004986541908478554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-0.0241459859</v>
      </c>
      <c r="E16" s="80">
        <v>0.0029633891894036315</v>
      </c>
      <c r="F16" s="80">
        <v>0.013566942799999999</v>
      </c>
      <c r="G16" s="80">
        <v>0.0029492088939817545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0.3880000114440918</v>
      </c>
      <c r="D17" s="83">
        <v>0.045764371000000005</v>
      </c>
      <c r="E17" s="80">
        <v>0.002501517492505963</v>
      </c>
      <c r="F17" s="80">
        <v>-0.012317373900000001</v>
      </c>
      <c r="G17" s="80">
        <v>0.0036568769775297784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-10.17300033569336</v>
      </c>
      <c r="D18" s="83">
        <v>-0.0101652911</v>
      </c>
      <c r="E18" s="80">
        <v>0.0010722993294658666</v>
      </c>
      <c r="F18" s="80">
        <v>0.088645764</v>
      </c>
      <c r="G18" s="80">
        <v>0.0024304977141034146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-0.10700000077486038</v>
      </c>
      <c r="D19" s="83">
        <v>-0.13579897000000002</v>
      </c>
      <c r="E19" s="80">
        <v>0.0018732649405781613</v>
      </c>
      <c r="F19" s="80">
        <v>-0.022189439</v>
      </c>
      <c r="G19" s="80">
        <v>0.0026393954704806923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0.1562708</v>
      </c>
      <c r="D20" s="91">
        <v>-0.00135602773</v>
      </c>
      <c r="E20" s="92">
        <v>0.0008492368113333595</v>
      </c>
      <c r="F20" s="92">
        <v>0.003983398043</v>
      </c>
      <c r="G20" s="92">
        <v>0.0012084775326811755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0.7799741000000001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0.3256291209228448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-2.0918031999999998</v>
      </c>
      <c r="I25" s="104" t="s">
        <v>65</v>
      </c>
      <c r="J25" s="105"/>
      <c r="K25" s="104"/>
      <c r="L25" s="107">
        <v>14.851142513598703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6.6081814129210805</v>
      </c>
      <c r="I26" s="109" t="s">
        <v>67</v>
      </c>
      <c r="J26" s="110"/>
      <c r="K26" s="109"/>
      <c r="L26" s="112">
        <v>0.3829424657961936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HCMQAP078_pos5ap2res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-3.31193277E-05</v>
      </c>
      <c r="L2" s="54">
        <v>9.515405257851838E-08</v>
      </c>
      <c r="M2" s="54">
        <v>0.00015753567</v>
      </c>
      <c r="N2" s="55">
        <v>1.9491312063655588E-07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-2.96386123E-05</v>
      </c>
      <c r="L3" s="54">
        <v>1.7096432083359473E-07</v>
      </c>
      <c r="M3" s="54">
        <v>1.2720870000000002E-05</v>
      </c>
      <c r="N3" s="55">
        <v>2.0386401006543797E-07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-0.0037599012943754723</v>
      </c>
      <c r="L4" s="54">
        <v>-3.2447407590408984E-05</v>
      </c>
      <c r="M4" s="54">
        <v>3.121799660444405E-08</v>
      </c>
      <c r="N4" s="55">
        <v>4.314821</v>
      </c>
    </row>
    <row r="5" spans="1:14" ht="15" customHeight="1" thickBot="1">
      <c r="A5" t="s">
        <v>18</v>
      </c>
      <c r="B5" s="58">
        <v>37859.32944444445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-1.8590342</v>
      </c>
      <c r="E8" s="77">
        <v>0.016466676733943555</v>
      </c>
      <c r="F8" s="77">
        <v>-1.7457774000000001</v>
      </c>
      <c r="G8" s="77">
        <v>0.014609288115439252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-0.6537716600000001</v>
      </c>
      <c r="E9" s="80">
        <v>0.03287591313909692</v>
      </c>
      <c r="F9" s="80">
        <v>-0.040435990000000005</v>
      </c>
      <c r="G9" s="80">
        <v>0.02041153849849148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0.8747303599999998</v>
      </c>
      <c r="E10" s="80">
        <v>0.005167703940003841</v>
      </c>
      <c r="F10" s="80">
        <v>-2.0158882999999994</v>
      </c>
      <c r="G10" s="80">
        <v>0.0033288666932722367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3.2762968</v>
      </c>
      <c r="E11" s="77">
        <v>0.0036010972993750535</v>
      </c>
      <c r="F11" s="77">
        <v>0.9930838099999999</v>
      </c>
      <c r="G11" s="77">
        <v>0.010644728239629796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-0.13845828659999998</v>
      </c>
      <c r="E12" s="80">
        <v>0.0022062044224786794</v>
      </c>
      <c r="F12" s="80">
        <v>-0.10447888899999999</v>
      </c>
      <c r="G12" s="80">
        <v>0.003887060605716516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23.330689</v>
      </c>
      <c r="D13" s="83">
        <v>-0.07890422</v>
      </c>
      <c r="E13" s="80">
        <v>0.00398990284990622</v>
      </c>
      <c r="F13" s="80">
        <v>0.05082362</v>
      </c>
      <c r="G13" s="80">
        <v>0.002516965488956979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9">
        <v>12.5</v>
      </c>
      <c r="D14" s="83">
        <v>0.059255642</v>
      </c>
      <c r="E14" s="80">
        <v>0.0025386612940397884</v>
      </c>
      <c r="F14" s="80">
        <v>0.0164657847</v>
      </c>
      <c r="G14" s="80">
        <v>0.0023730475963301668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-0.049594125</v>
      </c>
      <c r="E15" s="77">
        <v>0.0018966111639104582</v>
      </c>
      <c r="F15" s="77">
        <v>0.07644220999999998</v>
      </c>
      <c r="G15" s="77">
        <v>0.0023186634979511923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0.012613259000000002</v>
      </c>
      <c r="E16" s="80">
        <v>0.0013317459453229005</v>
      </c>
      <c r="F16" s="80">
        <v>-0.015820300500000002</v>
      </c>
      <c r="G16" s="80">
        <v>0.0011813545147446546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-0.23199999332427979</v>
      </c>
      <c r="D17" s="83">
        <v>0.09109687600000001</v>
      </c>
      <c r="E17" s="80">
        <v>0.0008957563490093851</v>
      </c>
      <c r="F17" s="80">
        <v>0.024804738</v>
      </c>
      <c r="G17" s="80">
        <v>0.0024178575937193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67.13899993896484</v>
      </c>
      <c r="D18" s="83">
        <v>-0.015401926300000002</v>
      </c>
      <c r="E18" s="80">
        <v>0.0013720723200356466</v>
      </c>
      <c r="F18" s="80">
        <v>0.12578391</v>
      </c>
      <c r="G18" s="80">
        <v>0.0007973776102937157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-0.3930000066757202</v>
      </c>
      <c r="D19" s="117">
        <v>-0.17153345999999997</v>
      </c>
      <c r="E19" s="80">
        <v>0.0015247097046327904</v>
      </c>
      <c r="F19" s="80">
        <v>0.0070193124</v>
      </c>
      <c r="G19" s="80">
        <v>0.0011155684690066065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-0.1558733</v>
      </c>
      <c r="D20" s="91">
        <v>0.0038955928</v>
      </c>
      <c r="E20" s="92">
        <v>0.001329506838253064</v>
      </c>
      <c r="F20" s="92">
        <v>0.00165363847</v>
      </c>
      <c r="G20" s="92">
        <v>0.0010729115286496047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0.7109342999999999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0.24722124147326674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-3.7600413</v>
      </c>
      <c r="I25" s="104" t="s">
        <v>65</v>
      </c>
      <c r="J25" s="105"/>
      <c r="K25" s="104"/>
      <c r="L25" s="107">
        <v>3.4234976523103318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2.5502444759513545</v>
      </c>
      <c r="I26" s="109" t="s">
        <v>67</v>
      </c>
      <c r="J26" s="110"/>
      <c r="K26" s="109"/>
      <c r="L26" s="112">
        <v>0.09112073696036332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HCMQAP078_pos2ap2res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-5.600507E-06</v>
      </c>
      <c r="L2" s="54">
        <v>1.284368794511922E-06</v>
      </c>
      <c r="M2" s="54">
        <v>0.00019946313000000003</v>
      </c>
      <c r="N2" s="55">
        <v>1.2052457251868016E-07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-2.8246943E-05</v>
      </c>
      <c r="L3" s="54">
        <v>2.9407753317115565E-07</v>
      </c>
      <c r="M3" s="54">
        <v>1.125919E-05</v>
      </c>
      <c r="N3" s="55">
        <v>1.7559425218385156E-07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-0.0037591866074297934</v>
      </c>
      <c r="L4" s="54">
        <v>-3.669491595539042E-05</v>
      </c>
      <c r="M4" s="54">
        <v>6.719121256468137E-08</v>
      </c>
      <c r="N4" s="55">
        <v>4.880543900000001</v>
      </c>
    </row>
    <row r="5" spans="1:14" ht="15" customHeight="1" thickBot="1">
      <c r="A5" t="s">
        <v>18</v>
      </c>
      <c r="B5" s="58">
        <v>37859.333958333336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-0.66248797</v>
      </c>
      <c r="E8" s="77">
        <v>0.01095708297808287</v>
      </c>
      <c r="F8" s="77">
        <v>-0.9969629699999999</v>
      </c>
      <c r="G8" s="77">
        <v>0.01585458987179738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-0.8197937499999999</v>
      </c>
      <c r="E9" s="80">
        <v>0.013654063866231999</v>
      </c>
      <c r="F9" s="80">
        <v>-0.4100617349999999</v>
      </c>
      <c r="G9" s="80">
        <v>0.03542500549985588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-0.0743539</v>
      </c>
      <c r="E10" s="80">
        <v>0.012439932532815407</v>
      </c>
      <c r="F10" s="84">
        <v>-2.6250650999999996</v>
      </c>
      <c r="G10" s="80">
        <v>0.009144807058766812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3.9659308</v>
      </c>
      <c r="E11" s="77">
        <v>0.0033003541717886754</v>
      </c>
      <c r="F11" s="77">
        <v>0.53461295</v>
      </c>
      <c r="G11" s="77">
        <v>0.005092050214599756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-0.3101966</v>
      </c>
      <c r="E12" s="80">
        <v>0.002795501923985561</v>
      </c>
      <c r="F12" s="80">
        <v>0.12368815</v>
      </c>
      <c r="G12" s="80">
        <v>0.0047402432178108855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23.663331</v>
      </c>
      <c r="D13" s="83">
        <v>-0.13802253</v>
      </c>
      <c r="E13" s="80">
        <v>0.0037186226734637184</v>
      </c>
      <c r="F13" s="80">
        <v>-0.141337673</v>
      </c>
      <c r="G13" s="80">
        <v>0.004357448201747016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9">
        <v>12.5</v>
      </c>
      <c r="D14" s="83">
        <v>-0.039158714</v>
      </c>
      <c r="E14" s="80">
        <v>0.00030744286582123285</v>
      </c>
      <c r="F14" s="80">
        <v>-0.006125937369999999</v>
      </c>
      <c r="G14" s="80">
        <v>0.003148877138631681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-0.0053747387</v>
      </c>
      <c r="E15" s="77">
        <v>0.0012697396309704046</v>
      </c>
      <c r="F15" s="77">
        <v>0.064055074</v>
      </c>
      <c r="G15" s="77">
        <v>0.0040917062777200315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-0.0440445983</v>
      </c>
      <c r="E16" s="80">
        <v>0.0032872019737636023</v>
      </c>
      <c r="F16" s="80">
        <v>-0.064800058</v>
      </c>
      <c r="G16" s="80">
        <v>0.0022794941091361233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0.3880000114440918</v>
      </c>
      <c r="D17" s="117">
        <v>0.15651697</v>
      </c>
      <c r="E17" s="80">
        <v>0.001906519176562663</v>
      </c>
      <c r="F17" s="80">
        <v>-0.0447605728</v>
      </c>
      <c r="G17" s="80">
        <v>0.0024935048912551453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-10.680999755859375</v>
      </c>
      <c r="D18" s="83">
        <v>0.0065870017</v>
      </c>
      <c r="E18" s="80">
        <v>0.000528155082878683</v>
      </c>
      <c r="F18" s="84">
        <v>0.17308881</v>
      </c>
      <c r="G18" s="80">
        <v>0.0018164222726000801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-0.1899999976158142</v>
      </c>
      <c r="D19" s="117">
        <v>-0.18391095000000002</v>
      </c>
      <c r="E19" s="80">
        <v>0.0018106314136201115</v>
      </c>
      <c r="F19" s="80">
        <v>0.0024508063300000002</v>
      </c>
      <c r="G19" s="80">
        <v>0.000772522230832702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-0.034118100000000005</v>
      </c>
      <c r="D20" s="91">
        <v>0.0040929145</v>
      </c>
      <c r="E20" s="92">
        <v>0.0011350981584313758</v>
      </c>
      <c r="F20" s="92">
        <v>-0.0010389048</v>
      </c>
      <c r="G20" s="92">
        <v>0.0017422069402312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0.9016787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0.27963480339573277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-3.7593657000000005</v>
      </c>
      <c r="I25" s="104" t="s">
        <v>65</v>
      </c>
      <c r="J25" s="105"/>
      <c r="K25" s="104"/>
      <c r="L25" s="107">
        <v>4.001801858750174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1.1970068813277315</v>
      </c>
      <c r="I26" s="109" t="s">
        <v>67</v>
      </c>
      <c r="J26" s="110"/>
      <c r="K26" s="109"/>
      <c r="L26" s="112">
        <v>0.06428017051345426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HCMQAP078_pos3ap2res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-3.135868125E-05</v>
      </c>
      <c r="L2" s="54">
        <v>2.2600258295425114E-06</v>
      </c>
      <c r="M2" s="54">
        <v>0.00015237237</v>
      </c>
      <c r="N2" s="55">
        <v>7.437639710269502E-07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-2.9350554749999998E-05</v>
      </c>
      <c r="L3" s="54">
        <v>1.721318382415967E-07</v>
      </c>
      <c r="M3" s="54">
        <v>1.034273E-05</v>
      </c>
      <c r="N3" s="55">
        <v>2.2257368352970866E-07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-0.003759509747564383</v>
      </c>
      <c r="L4" s="54">
        <v>-3.6682132927095314E-05</v>
      </c>
      <c r="M4" s="54">
        <v>4.253537396716403E-08</v>
      </c>
      <c r="N4" s="55">
        <v>4.8784244999999995</v>
      </c>
    </row>
    <row r="5" spans="1:14" ht="15" customHeight="1" thickBot="1">
      <c r="A5" t="s">
        <v>18</v>
      </c>
      <c r="B5" s="58">
        <v>37859.33846064815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-2.4236893999999998</v>
      </c>
      <c r="E8" s="77">
        <v>0.01878616955475799</v>
      </c>
      <c r="F8" s="77">
        <v>-0.6141656200000001</v>
      </c>
      <c r="G8" s="77">
        <v>0.01576561173936747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-1.1963626</v>
      </c>
      <c r="E9" s="80">
        <v>0.02955900548630742</v>
      </c>
      <c r="F9" s="80">
        <v>-0.427124321</v>
      </c>
      <c r="G9" s="80">
        <v>0.022141982718433855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0.72815009</v>
      </c>
      <c r="E10" s="80">
        <v>0.018221654876012273</v>
      </c>
      <c r="F10" s="80">
        <v>-2.2536658</v>
      </c>
      <c r="G10" s="80">
        <v>0.010059151363822431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3.5558101</v>
      </c>
      <c r="E11" s="77">
        <v>0.005421283034647512</v>
      </c>
      <c r="F11" s="77">
        <v>0.40532562000000005</v>
      </c>
      <c r="G11" s="77">
        <v>0.007838737486518303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-0.26057847</v>
      </c>
      <c r="E12" s="80">
        <v>0.005561755320004876</v>
      </c>
      <c r="F12" s="80">
        <v>0.0045326364</v>
      </c>
      <c r="G12" s="80">
        <v>0.002951439355932344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24.008179</v>
      </c>
      <c r="D13" s="83">
        <v>-0.23762220000000003</v>
      </c>
      <c r="E13" s="80">
        <v>0.0014861734387305698</v>
      </c>
      <c r="F13" s="80">
        <v>-0.16340205000000002</v>
      </c>
      <c r="G13" s="80">
        <v>0.0018039489912052213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9">
        <v>12.5</v>
      </c>
      <c r="D14" s="83">
        <v>-0.0036009379899999997</v>
      </c>
      <c r="E14" s="80">
        <v>0.004297864945417124</v>
      </c>
      <c r="F14" s="80">
        <v>-0.052126598</v>
      </c>
      <c r="G14" s="80">
        <v>0.002048098966570152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-0.023295242</v>
      </c>
      <c r="E15" s="77">
        <v>0.0023732444626578227</v>
      </c>
      <c r="F15" s="77">
        <v>0.07669366400000001</v>
      </c>
      <c r="G15" s="77">
        <v>0.0012349360125422314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-0.0036346289999999995</v>
      </c>
      <c r="E16" s="80">
        <v>0.00160705622778545</v>
      </c>
      <c r="F16" s="80">
        <v>-0.043253737</v>
      </c>
      <c r="G16" s="80">
        <v>0.0013420817024927764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0.03400000184774399</v>
      </c>
      <c r="D17" s="83">
        <v>0.10855169</v>
      </c>
      <c r="E17" s="80">
        <v>0.00263005822832885</v>
      </c>
      <c r="F17" s="80">
        <v>-0.003577511</v>
      </c>
      <c r="G17" s="80">
        <v>0.003160817930905543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140.38099670410156</v>
      </c>
      <c r="D18" s="83">
        <v>-0.0167477278</v>
      </c>
      <c r="E18" s="80">
        <v>0.002194634733915727</v>
      </c>
      <c r="F18" s="80">
        <v>0.13026936</v>
      </c>
      <c r="G18" s="80">
        <v>0.0015646128164505907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-0.3310000002384186</v>
      </c>
      <c r="D19" s="117">
        <v>-0.17407005</v>
      </c>
      <c r="E19" s="80">
        <v>0.0012312176001849594</v>
      </c>
      <c r="F19" s="80">
        <v>0.0103053165</v>
      </c>
      <c r="G19" s="80">
        <v>0.001069184650024452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-0.14850750000000001</v>
      </c>
      <c r="D20" s="91">
        <v>0.0012604641</v>
      </c>
      <c r="E20" s="92">
        <v>0.0009788209539448162</v>
      </c>
      <c r="F20" s="92">
        <v>0.000526291029</v>
      </c>
      <c r="G20" s="92">
        <v>0.0009646212992620573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0.6875577999999999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0.2795133706180628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-3.7596887000000003</v>
      </c>
      <c r="I25" s="104" t="s">
        <v>65</v>
      </c>
      <c r="J25" s="105"/>
      <c r="K25" s="104"/>
      <c r="L25" s="107">
        <v>3.578837007393658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2.5002939260139683</v>
      </c>
      <c r="I26" s="109" t="s">
        <v>67</v>
      </c>
      <c r="J26" s="110"/>
      <c r="K26" s="109"/>
      <c r="L26" s="112">
        <v>0.08015351768689545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HCMQAP078_pos4ap2res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7.3183372E-05</v>
      </c>
      <c r="L2" s="54">
        <v>3.279258661749926E-07</v>
      </c>
      <c r="M2" s="54">
        <v>0.00012087496000000001</v>
      </c>
      <c r="N2" s="55">
        <v>3.2463631250823733E-07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-3.2194208E-05</v>
      </c>
      <c r="L3" s="54">
        <v>8.034813019774907E-08</v>
      </c>
      <c r="M3" s="54">
        <v>1.4062180000000001E-05</v>
      </c>
      <c r="N3" s="55">
        <v>1.7208505048362123E-07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-0.002254382035613778</v>
      </c>
      <c r="L4" s="54">
        <v>-1.0131128511570424E-05</v>
      </c>
      <c r="M4" s="54">
        <v>4.2839927346192396E-08</v>
      </c>
      <c r="N4" s="55">
        <v>2.2469705999999996</v>
      </c>
    </row>
    <row r="5" spans="1:14" ht="15" customHeight="1" thickBot="1">
      <c r="A5" t="s">
        <v>18</v>
      </c>
      <c r="B5" s="58">
        <v>37859.324953703705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2" t="s">
        <v>24</v>
      </c>
      <c r="J7" s="173"/>
      <c r="K7" s="172" t="s">
        <v>25</v>
      </c>
      <c r="L7" s="173"/>
      <c r="M7" s="172" t="s">
        <v>26</v>
      </c>
      <c r="N7" s="174"/>
    </row>
    <row r="8" spans="1:14" ht="15" customHeight="1">
      <c r="A8" s="56" t="s">
        <v>27</v>
      </c>
      <c r="B8" s="71" t="s">
        <v>28</v>
      </c>
      <c r="D8" s="76">
        <v>-2.2419357</v>
      </c>
      <c r="E8" s="77">
        <v>0.010638573163675577</v>
      </c>
      <c r="F8" s="77">
        <v>-0.67844205</v>
      </c>
      <c r="G8" s="77">
        <v>0.019932892139402133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-1.04017742</v>
      </c>
      <c r="E9" s="80">
        <v>0.026694518921991782</v>
      </c>
      <c r="F9" s="80">
        <v>-0.16067283</v>
      </c>
      <c r="G9" s="80">
        <v>0.025095622310088276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-0.08025856</v>
      </c>
      <c r="E10" s="80">
        <v>0.011486062761164005</v>
      </c>
      <c r="F10" s="80">
        <v>-1.9290505</v>
      </c>
      <c r="G10" s="80">
        <v>0.012644565429466974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3.4681209</v>
      </c>
      <c r="E11" s="77">
        <v>0.006795306522550915</v>
      </c>
      <c r="F11" s="77">
        <v>0.66757676</v>
      </c>
      <c r="G11" s="77">
        <v>0.0058142359557610285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-0.005755913999999999</v>
      </c>
      <c r="E12" s="80">
        <v>0.010605532395881596</v>
      </c>
      <c r="F12" s="80">
        <v>0.15933498</v>
      </c>
      <c r="G12" s="80">
        <v>0.00303947562691305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23.074341</v>
      </c>
      <c r="D13" s="83">
        <v>-0.0022535654099999996</v>
      </c>
      <c r="E13" s="80">
        <v>0.004135750656239765</v>
      </c>
      <c r="F13" s="80">
        <v>-0.17154421099999997</v>
      </c>
      <c r="G13" s="80">
        <v>0.008417226600768407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9">
        <v>12.5</v>
      </c>
      <c r="D14" s="83">
        <v>0.22057705</v>
      </c>
      <c r="E14" s="80">
        <v>0.0069262137350075805</v>
      </c>
      <c r="F14" s="80">
        <v>0.24684942999999998</v>
      </c>
      <c r="G14" s="80">
        <v>0.0022556400175120102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-0.26422633</v>
      </c>
      <c r="E15" s="77">
        <v>0.0036045483602790054</v>
      </c>
      <c r="F15" s="77">
        <v>0.06695714100000001</v>
      </c>
      <c r="G15" s="77">
        <v>0.0029111417440400513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-0.085414657</v>
      </c>
      <c r="E16" s="80">
        <v>0.0015499435080043194</v>
      </c>
      <c r="F16" s="80">
        <v>0.025626540000000003</v>
      </c>
      <c r="G16" s="80">
        <v>0.002406669967710521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0.057999998331069946</v>
      </c>
      <c r="D17" s="83">
        <v>0.08442756100000001</v>
      </c>
      <c r="E17" s="80">
        <v>0.001012878689815896</v>
      </c>
      <c r="F17" s="84">
        <v>-0.17587229</v>
      </c>
      <c r="G17" s="80">
        <v>0.002217705357887689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32.551998138427734</v>
      </c>
      <c r="D18" s="83">
        <v>0.107889502</v>
      </c>
      <c r="E18" s="80">
        <v>0.0013590910733076666</v>
      </c>
      <c r="F18" s="84">
        <v>0.17454915</v>
      </c>
      <c r="G18" s="80">
        <v>0.002119144660470546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-0.14800000190734863</v>
      </c>
      <c r="D19" s="117">
        <v>-0.20086576999999997</v>
      </c>
      <c r="E19" s="80">
        <v>0.0005752095849476938</v>
      </c>
      <c r="F19" s="80">
        <v>0.0034214578999999996</v>
      </c>
      <c r="G19" s="80">
        <v>0.002611384818999824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0.5477315</v>
      </c>
      <c r="D20" s="91">
        <v>-0.0002481374999999999</v>
      </c>
      <c r="E20" s="92">
        <v>0.0019275459264875118</v>
      </c>
      <c r="F20" s="92">
        <v>0.00114214917</v>
      </c>
      <c r="G20" s="92">
        <v>0.0018226993630454215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0.9139639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0.12874204081372806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-2.2544048</v>
      </c>
      <c r="I25" s="104" t="s">
        <v>65</v>
      </c>
      <c r="J25" s="105"/>
      <c r="K25" s="104"/>
      <c r="L25" s="107">
        <v>3.5317872681560125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2.3423405598124907</v>
      </c>
      <c r="I26" s="109" t="s">
        <v>67</v>
      </c>
      <c r="J26" s="110"/>
      <c r="K26" s="109"/>
      <c r="L26" s="112">
        <v>0.2725780845852483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HCMQAP078_pos1ap2res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81</v>
      </c>
      <c r="C1" s="123" t="s">
        <v>73</v>
      </c>
      <c r="D1" s="123" t="s">
        <v>76</v>
      </c>
      <c r="E1" s="123" t="s">
        <v>78</v>
      </c>
      <c r="F1" s="130" t="s">
        <v>68</v>
      </c>
      <c r="G1" s="167" t="s">
        <v>121</v>
      </c>
    </row>
    <row r="2" spans="1:7" ht="13.5" thickBot="1">
      <c r="A2" s="142" t="s">
        <v>90</v>
      </c>
      <c r="B2" s="134">
        <v>-2.2544048</v>
      </c>
      <c r="C2" s="125">
        <v>-3.7600413</v>
      </c>
      <c r="D2" s="125">
        <v>-3.7593657000000005</v>
      </c>
      <c r="E2" s="125">
        <v>-3.7596887000000003</v>
      </c>
      <c r="F2" s="131">
        <v>-2.0918031999999998</v>
      </c>
      <c r="G2" s="168">
        <v>3.1165836933088524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2" t="s">
        <v>122</v>
      </c>
    </row>
    <row r="4" spans="1:7" ht="12.75">
      <c r="A4" s="147" t="s">
        <v>91</v>
      </c>
      <c r="B4" s="148">
        <v>-2.2419357</v>
      </c>
      <c r="C4" s="149">
        <v>-1.8590342</v>
      </c>
      <c r="D4" s="149">
        <v>-0.66248797</v>
      </c>
      <c r="E4" s="149">
        <v>-2.4236893999999998</v>
      </c>
      <c r="F4" s="154">
        <v>-4.3406382</v>
      </c>
      <c r="G4" s="163">
        <v>-2.0944801892622715</v>
      </c>
    </row>
    <row r="5" spans="1:7" ht="12.75">
      <c r="A5" s="142" t="s">
        <v>93</v>
      </c>
      <c r="B5" s="136">
        <v>-1.04017742</v>
      </c>
      <c r="C5" s="120">
        <v>-0.6537716600000001</v>
      </c>
      <c r="D5" s="120">
        <v>-0.8197937499999999</v>
      </c>
      <c r="E5" s="120">
        <v>-1.1963626</v>
      </c>
      <c r="F5" s="155">
        <v>-2.5402997</v>
      </c>
      <c r="G5" s="164">
        <v>-1.1325765082847772</v>
      </c>
    </row>
    <row r="6" spans="1:7" ht="12.75">
      <c r="A6" s="142" t="s">
        <v>95</v>
      </c>
      <c r="B6" s="136">
        <v>-0.08025856</v>
      </c>
      <c r="C6" s="120">
        <v>0.8747303599999998</v>
      </c>
      <c r="D6" s="120">
        <v>-0.0743539</v>
      </c>
      <c r="E6" s="120">
        <v>0.72815009</v>
      </c>
      <c r="F6" s="155">
        <v>-0.03236009999999998</v>
      </c>
      <c r="G6" s="164">
        <v>0.3518965330755275</v>
      </c>
    </row>
    <row r="7" spans="1:7" ht="12.75">
      <c r="A7" s="142" t="s">
        <v>97</v>
      </c>
      <c r="B7" s="135">
        <v>3.4681209</v>
      </c>
      <c r="C7" s="119">
        <v>3.2762968</v>
      </c>
      <c r="D7" s="119">
        <v>3.9659308</v>
      </c>
      <c r="E7" s="119">
        <v>3.5558101</v>
      </c>
      <c r="F7" s="156">
        <v>14.635274</v>
      </c>
      <c r="G7" s="164">
        <v>5.057808632512172</v>
      </c>
    </row>
    <row r="8" spans="1:7" ht="12.75">
      <c r="A8" s="142" t="s">
        <v>99</v>
      </c>
      <c r="B8" s="136">
        <v>-0.005755913999999999</v>
      </c>
      <c r="C8" s="120">
        <v>-0.13845828659999998</v>
      </c>
      <c r="D8" s="120">
        <v>-0.3101966</v>
      </c>
      <c r="E8" s="120">
        <v>-0.26057847</v>
      </c>
      <c r="F8" s="157">
        <v>-0.5933806300000001</v>
      </c>
      <c r="G8" s="164">
        <v>-0.2509171661197311</v>
      </c>
    </row>
    <row r="9" spans="1:7" ht="12.75">
      <c r="A9" s="142" t="s">
        <v>101</v>
      </c>
      <c r="B9" s="136">
        <v>-0.0022535654099999996</v>
      </c>
      <c r="C9" s="120">
        <v>-0.07890422</v>
      </c>
      <c r="D9" s="120">
        <v>-0.13802253</v>
      </c>
      <c r="E9" s="120">
        <v>-0.23762220000000003</v>
      </c>
      <c r="F9" s="155">
        <v>0.011667073</v>
      </c>
      <c r="G9" s="164">
        <v>-0.10813364346345675</v>
      </c>
    </row>
    <row r="10" spans="1:7" ht="12.75">
      <c r="A10" s="142" t="s">
        <v>103</v>
      </c>
      <c r="B10" s="136">
        <v>0.22057705</v>
      </c>
      <c r="C10" s="120">
        <v>0.059255642</v>
      </c>
      <c r="D10" s="120">
        <v>-0.039158714</v>
      </c>
      <c r="E10" s="120">
        <v>-0.0036009379899999997</v>
      </c>
      <c r="F10" s="155">
        <v>0.28251499</v>
      </c>
      <c r="G10" s="164">
        <v>0.07361706828518853</v>
      </c>
    </row>
    <row r="11" spans="1:7" ht="12.75">
      <c r="A11" s="142" t="s">
        <v>105</v>
      </c>
      <c r="B11" s="135">
        <v>-0.26422633</v>
      </c>
      <c r="C11" s="119">
        <v>-0.049594125</v>
      </c>
      <c r="D11" s="119">
        <v>-0.0053747387</v>
      </c>
      <c r="E11" s="119">
        <v>-0.023295242</v>
      </c>
      <c r="F11" s="158">
        <v>-0.30062892</v>
      </c>
      <c r="G11" s="164">
        <v>-0.09720093108786733</v>
      </c>
    </row>
    <row r="12" spans="1:7" ht="12.75">
      <c r="A12" s="142" t="s">
        <v>107</v>
      </c>
      <c r="B12" s="136">
        <v>-0.085414657</v>
      </c>
      <c r="C12" s="120">
        <v>0.012613259000000002</v>
      </c>
      <c r="D12" s="120">
        <v>-0.0440445983</v>
      </c>
      <c r="E12" s="120">
        <v>-0.0036346289999999995</v>
      </c>
      <c r="F12" s="155">
        <v>-0.0241459859</v>
      </c>
      <c r="G12" s="164">
        <v>-0.02399225777836385</v>
      </c>
    </row>
    <row r="13" spans="1:7" ht="12.75">
      <c r="A13" s="142" t="s">
        <v>109</v>
      </c>
      <c r="B13" s="136">
        <v>0.08442756100000001</v>
      </c>
      <c r="C13" s="120">
        <v>0.09109687600000001</v>
      </c>
      <c r="D13" s="121">
        <v>0.15651697</v>
      </c>
      <c r="E13" s="120">
        <v>0.10855169</v>
      </c>
      <c r="F13" s="155">
        <v>0.045764371000000005</v>
      </c>
      <c r="G13" s="165">
        <v>0.10400547051640929</v>
      </c>
    </row>
    <row r="14" spans="1:7" ht="12.75">
      <c r="A14" s="142" t="s">
        <v>111</v>
      </c>
      <c r="B14" s="136">
        <v>0.107889502</v>
      </c>
      <c r="C14" s="120">
        <v>-0.015401926300000002</v>
      </c>
      <c r="D14" s="120">
        <v>0.0065870017</v>
      </c>
      <c r="E14" s="120">
        <v>-0.0167477278</v>
      </c>
      <c r="F14" s="155">
        <v>-0.0101652911</v>
      </c>
      <c r="G14" s="164">
        <v>0.008054092992472697</v>
      </c>
    </row>
    <row r="15" spans="1:7" ht="12.75">
      <c r="A15" s="142" t="s">
        <v>113</v>
      </c>
      <c r="B15" s="137">
        <v>-0.20086576999999997</v>
      </c>
      <c r="C15" s="121">
        <v>-0.17153345999999997</v>
      </c>
      <c r="D15" s="121">
        <v>-0.18391095000000002</v>
      </c>
      <c r="E15" s="121">
        <v>-0.17407005</v>
      </c>
      <c r="F15" s="155">
        <v>-0.13579897000000002</v>
      </c>
      <c r="G15" s="164">
        <v>-0.17456992450368491</v>
      </c>
    </row>
    <row r="16" spans="1:7" ht="12.75">
      <c r="A16" s="142" t="s">
        <v>115</v>
      </c>
      <c r="B16" s="136">
        <v>-0.0002481374999999999</v>
      </c>
      <c r="C16" s="120">
        <v>0.0038955928</v>
      </c>
      <c r="D16" s="120">
        <v>0.0040929145</v>
      </c>
      <c r="E16" s="120">
        <v>0.0012604641</v>
      </c>
      <c r="F16" s="155">
        <v>-0.00135602773</v>
      </c>
      <c r="G16" s="164">
        <v>0.0020081119650735644</v>
      </c>
    </row>
    <row r="17" spans="1:7" ht="12.75">
      <c r="A17" s="142" t="s">
        <v>92</v>
      </c>
      <c r="B17" s="135">
        <v>-0.67844205</v>
      </c>
      <c r="C17" s="119">
        <v>-1.7457774000000001</v>
      </c>
      <c r="D17" s="119">
        <v>-0.9969629699999999</v>
      </c>
      <c r="E17" s="119">
        <v>-0.6141656200000001</v>
      </c>
      <c r="F17" s="159">
        <v>4.982662100000001</v>
      </c>
      <c r="G17" s="164">
        <v>-0.23858413378425175</v>
      </c>
    </row>
    <row r="18" spans="1:7" ht="12.75">
      <c r="A18" s="142" t="s">
        <v>94</v>
      </c>
      <c r="B18" s="136">
        <v>-0.16067283</v>
      </c>
      <c r="C18" s="120">
        <v>-0.040435990000000005</v>
      </c>
      <c r="D18" s="120">
        <v>-0.4100617349999999</v>
      </c>
      <c r="E18" s="120">
        <v>-0.427124321</v>
      </c>
      <c r="F18" s="155">
        <v>0.16040375</v>
      </c>
      <c r="G18" s="164">
        <v>-0.21286984768470987</v>
      </c>
    </row>
    <row r="19" spans="1:7" ht="12.75">
      <c r="A19" s="142" t="s">
        <v>96</v>
      </c>
      <c r="B19" s="136">
        <v>-1.9290505</v>
      </c>
      <c r="C19" s="120">
        <v>-2.0158882999999994</v>
      </c>
      <c r="D19" s="121">
        <v>-2.6250650999999996</v>
      </c>
      <c r="E19" s="120">
        <v>-2.2536658</v>
      </c>
      <c r="F19" s="160">
        <v>-8.5913342</v>
      </c>
      <c r="G19" s="165">
        <v>-3.087410447049561</v>
      </c>
    </row>
    <row r="20" spans="1:7" ht="12.75">
      <c r="A20" s="142" t="s">
        <v>98</v>
      </c>
      <c r="B20" s="135">
        <v>0.66757676</v>
      </c>
      <c r="C20" s="119">
        <v>0.9930838099999999</v>
      </c>
      <c r="D20" s="119">
        <v>0.53461295</v>
      </c>
      <c r="E20" s="119">
        <v>0.40532562000000005</v>
      </c>
      <c r="F20" s="156">
        <v>2.5229326</v>
      </c>
      <c r="G20" s="164">
        <v>0.8991957460947418</v>
      </c>
    </row>
    <row r="21" spans="1:7" ht="12.75">
      <c r="A21" s="142" t="s">
        <v>100</v>
      </c>
      <c r="B21" s="136">
        <v>0.15933498</v>
      </c>
      <c r="C21" s="120">
        <v>-0.10447888899999999</v>
      </c>
      <c r="D21" s="120">
        <v>0.12368815</v>
      </c>
      <c r="E21" s="120">
        <v>0.0045326364</v>
      </c>
      <c r="F21" s="155">
        <v>0.41604896999999996</v>
      </c>
      <c r="G21" s="164">
        <v>0.08439410130410688</v>
      </c>
    </row>
    <row r="22" spans="1:7" ht="12.75">
      <c r="A22" s="142" t="s">
        <v>102</v>
      </c>
      <c r="B22" s="136">
        <v>-0.17154421099999997</v>
      </c>
      <c r="C22" s="120">
        <v>0.05082362</v>
      </c>
      <c r="D22" s="120">
        <v>-0.141337673</v>
      </c>
      <c r="E22" s="120">
        <v>-0.16340205000000002</v>
      </c>
      <c r="F22" s="160">
        <v>-0.40961039</v>
      </c>
      <c r="G22" s="164">
        <v>-0.14067799193984346</v>
      </c>
    </row>
    <row r="23" spans="1:7" ht="12.75">
      <c r="A23" s="142" t="s">
        <v>104</v>
      </c>
      <c r="B23" s="136">
        <v>0.24684942999999998</v>
      </c>
      <c r="C23" s="120">
        <v>0.0164657847</v>
      </c>
      <c r="D23" s="120">
        <v>-0.006125937369999999</v>
      </c>
      <c r="E23" s="120">
        <v>-0.052126598</v>
      </c>
      <c r="F23" s="155">
        <v>0.12198350499999999</v>
      </c>
      <c r="G23" s="164">
        <v>0.04189145048010934</v>
      </c>
    </row>
    <row r="24" spans="1:7" ht="12.75">
      <c r="A24" s="142" t="s">
        <v>106</v>
      </c>
      <c r="B24" s="135">
        <v>0.06695714100000001</v>
      </c>
      <c r="C24" s="119">
        <v>0.07644220999999998</v>
      </c>
      <c r="D24" s="119">
        <v>0.064055074</v>
      </c>
      <c r="E24" s="119">
        <v>0.07669366400000001</v>
      </c>
      <c r="F24" s="158">
        <v>0.23720705</v>
      </c>
      <c r="G24" s="164">
        <v>0.09367597655010498</v>
      </c>
    </row>
    <row r="25" spans="1:7" ht="12.75">
      <c r="A25" s="142" t="s">
        <v>108</v>
      </c>
      <c r="B25" s="136">
        <v>0.025626540000000003</v>
      </c>
      <c r="C25" s="120">
        <v>-0.015820300500000002</v>
      </c>
      <c r="D25" s="120">
        <v>-0.064800058</v>
      </c>
      <c r="E25" s="120">
        <v>-0.043253737</v>
      </c>
      <c r="F25" s="155">
        <v>0.013566942799999999</v>
      </c>
      <c r="G25" s="164">
        <v>-0.024291413660436197</v>
      </c>
    </row>
    <row r="26" spans="1:7" ht="12.75">
      <c r="A26" s="142" t="s">
        <v>110</v>
      </c>
      <c r="B26" s="137">
        <v>-0.17587229</v>
      </c>
      <c r="C26" s="120">
        <v>0.024804738</v>
      </c>
      <c r="D26" s="120">
        <v>-0.0447605728</v>
      </c>
      <c r="E26" s="120">
        <v>-0.003577511</v>
      </c>
      <c r="F26" s="155">
        <v>-0.012317373900000001</v>
      </c>
      <c r="G26" s="164">
        <v>-0.03268465798616303</v>
      </c>
    </row>
    <row r="27" spans="1:7" ht="12.75">
      <c r="A27" s="142" t="s">
        <v>112</v>
      </c>
      <c r="B27" s="137">
        <v>0.17454915</v>
      </c>
      <c r="C27" s="120">
        <v>0.12578391</v>
      </c>
      <c r="D27" s="121">
        <v>0.17308881</v>
      </c>
      <c r="E27" s="120">
        <v>0.13026936</v>
      </c>
      <c r="F27" s="155">
        <v>0.088645764</v>
      </c>
      <c r="G27" s="165">
        <v>0.14030850529894642</v>
      </c>
    </row>
    <row r="28" spans="1:7" ht="12.75">
      <c r="A28" s="142" t="s">
        <v>114</v>
      </c>
      <c r="B28" s="136">
        <v>0.0034214578999999996</v>
      </c>
      <c r="C28" s="120">
        <v>0.0070193124</v>
      </c>
      <c r="D28" s="120">
        <v>0.0024508063300000002</v>
      </c>
      <c r="E28" s="120">
        <v>0.0103053165</v>
      </c>
      <c r="F28" s="155">
        <v>-0.022189439</v>
      </c>
      <c r="G28" s="164">
        <v>0.002281464479776715</v>
      </c>
    </row>
    <row r="29" spans="1:7" ht="13.5" thickBot="1">
      <c r="A29" s="143" t="s">
        <v>116</v>
      </c>
      <c r="B29" s="138">
        <v>0.00114214917</v>
      </c>
      <c r="C29" s="122">
        <v>0.00165363847</v>
      </c>
      <c r="D29" s="122">
        <v>-0.0010389048</v>
      </c>
      <c r="E29" s="122">
        <v>0.000526291029</v>
      </c>
      <c r="F29" s="161">
        <v>0.003983398043</v>
      </c>
      <c r="G29" s="166">
        <v>0.0009726638241797039</v>
      </c>
    </row>
    <row r="30" spans="1:7" ht="13.5" thickTop="1">
      <c r="A30" s="144" t="s">
        <v>117</v>
      </c>
      <c r="B30" s="139">
        <v>0.12874204081372806</v>
      </c>
      <c r="C30" s="128">
        <v>0.24722124147326674</v>
      </c>
      <c r="D30" s="128">
        <v>0.27963480339573277</v>
      </c>
      <c r="E30" s="128">
        <v>0.2795133706180628</v>
      </c>
      <c r="F30" s="124">
        <v>0.3256291209228448</v>
      </c>
      <c r="G30" s="167" t="s">
        <v>128</v>
      </c>
    </row>
    <row r="31" spans="1:7" ht="13.5" thickBot="1">
      <c r="A31" s="145" t="s">
        <v>118</v>
      </c>
      <c r="B31" s="134">
        <v>23.074341</v>
      </c>
      <c r="C31" s="125">
        <v>23.330689</v>
      </c>
      <c r="D31" s="125">
        <v>23.663331</v>
      </c>
      <c r="E31" s="125">
        <v>24.008179</v>
      </c>
      <c r="F31" s="126">
        <v>24.261475</v>
      </c>
      <c r="G31" s="169">
        <v>-210.01</v>
      </c>
    </row>
    <row r="32" spans="1:7" ht="15.75" thickBot="1" thickTop="1">
      <c r="A32" s="146" t="s">
        <v>119</v>
      </c>
      <c r="B32" s="140">
        <v>-0.04500000178813934</v>
      </c>
      <c r="C32" s="129">
        <v>-0.3125</v>
      </c>
      <c r="D32" s="129">
        <v>0.0990000069141388</v>
      </c>
      <c r="E32" s="129">
        <v>-0.1484999991953373</v>
      </c>
      <c r="F32" s="127">
        <v>0.1405000053346157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7" width="14.8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129</v>
      </c>
      <c r="B1" s="170" t="s">
        <v>130</v>
      </c>
      <c r="C1" s="170" t="s">
        <v>131</v>
      </c>
      <c r="D1" s="170" t="s">
        <v>132</v>
      </c>
      <c r="E1" s="170" t="s">
        <v>133</v>
      </c>
    </row>
    <row r="3" spans="1:8" ht="12.75">
      <c r="A3" s="170" t="s">
        <v>134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135</v>
      </c>
      <c r="H3"/>
    </row>
    <row r="4" spans="1:8" ht="12.75">
      <c r="A4" s="170" t="s">
        <v>136</v>
      </c>
      <c r="B4" s="170">
        <v>0.002253</v>
      </c>
      <c r="C4" s="170">
        <v>0.003758</v>
      </c>
      <c r="D4" s="170">
        <v>0.003757</v>
      </c>
      <c r="E4" s="170">
        <v>0.003758</v>
      </c>
      <c r="F4" s="170">
        <v>0.002091</v>
      </c>
      <c r="G4" s="170">
        <v>0.011711</v>
      </c>
      <c r="H4"/>
    </row>
    <row r="5" spans="1:8" ht="12.75">
      <c r="A5" s="170" t="s">
        <v>137</v>
      </c>
      <c r="B5" s="170">
        <v>2.080644</v>
      </c>
      <c r="C5" s="170">
        <v>0.13989</v>
      </c>
      <c r="D5" s="170">
        <v>-0.255792</v>
      </c>
      <c r="E5" s="170">
        <v>-0.433198</v>
      </c>
      <c r="F5" s="170">
        <v>-1.247639</v>
      </c>
      <c r="G5" s="170">
        <v>-4.362015</v>
      </c>
      <c r="H5"/>
    </row>
    <row r="6" spans="1:8" ht="12.75">
      <c r="A6" s="170" t="s">
        <v>138</v>
      </c>
      <c r="B6" s="171">
        <v>-333.3074</v>
      </c>
      <c r="C6" s="171">
        <v>77.1533</v>
      </c>
      <c r="D6" s="171">
        <v>4.189426</v>
      </c>
      <c r="E6" s="171">
        <v>71.87865</v>
      </c>
      <c r="F6" s="171">
        <v>-109.2173</v>
      </c>
      <c r="G6" s="171">
        <v>929.3919</v>
      </c>
      <c r="H6"/>
    </row>
    <row r="7" spans="1:8" ht="12.75">
      <c r="A7" s="170" t="s">
        <v>139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  <c r="H7"/>
    </row>
    <row r="8" spans="1:8" ht="12.75">
      <c r="A8" s="170" t="s">
        <v>91</v>
      </c>
      <c r="B8" s="171">
        <v>-2.319033</v>
      </c>
      <c r="C8" s="171">
        <v>-1.830772</v>
      </c>
      <c r="D8" s="171">
        <v>-0.640889</v>
      </c>
      <c r="E8" s="171">
        <v>-2.388939</v>
      </c>
      <c r="F8" s="171">
        <v>-4.366638</v>
      </c>
      <c r="G8" s="171">
        <v>-0.2239227</v>
      </c>
      <c r="H8"/>
    </row>
    <row r="9" spans="1:8" ht="12.75">
      <c r="A9" s="170" t="s">
        <v>93</v>
      </c>
      <c r="B9" s="171">
        <v>-0.969123</v>
      </c>
      <c r="C9" s="171">
        <v>-0.7302771</v>
      </c>
      <c r="D9" s="171">
        <v>-0.7560562</v>
      </c>
      <c r="E9" s="171">
        <v>-1.283969</v>
      </c>
      <c r="F9" s="171">
        <v>-2.593388</v>
      </c>
      <c r="G9" s="171">
        <v>1.153598</v>
      </c>
      <c r="H9"/>
    </row>
    <row r="10" spans="1:8" ht="12.75">
      <c r="A10" s="170" t="s">
        <v>140</v>
      </c>
      <c r="B10" s="171">
        <v>0.4509279</v>
      </c>
      <c r="C10" s="171">
        <v>0.7302172</v>
      </c>
      <c r="D10" s="171">
        <v>-0.1560035</v>
      </c>
      <c r="E10" s="171">
        <v>0.5595405</v>
      </c>
      <c r="F10" s="171">
        <v>0.5153925</v>
      </c>
      <c r="G10" s="171">
        <v>3.078132</v>
      </c>
      <c r="H10"/>
    </row>
    <row r="11" spans="1:8" ht="12.75">
      <c r="A11" s="170" t="s">
        <v>97</v>
      </c>
      <c r="B11" s="171">
        <v>3.441411</v>
      </c>
      <c r="C11" s="171">
        <v>3.274845</v>
      </c>
      <c r="D11" s="171">
        <v>3.96087</v>
      </c>
      <c r="E11" s="171">
        <v>3.567249</v>
      </c>
      <c r="F11" s="171">
        <v>14.62435</v>
      </c>
      <c r="G11" s="171">
        <v>5.053753</v>
      </c>
      <c r="H11"/>
    </row>
    <row r="12" spans="1:8" ht="12.75">
      <c r="A12" s="170" t="s">
        <v>99</v>
      </c>
      <c r="B12" s="171">
        <v>-0.0008190299</v>
      </c>
      <c r="C12" s="171">
        <v>-0.1369538</v>
      </c>
      <c r="D12" s="171">
        <v>-0.3053506</v>
      </c>
      <c r="E12" s="171">
        <v>-0.2555688</v>
      </c>
      <c r="F12" s="171">
        <v>-0.597356</v>
      </c>
      <c r="G12" s="171">
        <v>0.07031265</v>
      </c>
      <c r="H12"/>
    </row>
    <row r="13" spans="1:8" ht="12.75">
      <c r="A13" s="170" t="s">
        <v>101</v>
      </c>
      <c r="B13" s="171">
        <v>0.028449</v>
      </c>
      <c r="C13" s="171">
        <v>-0.08371892</v>
      </c>
      <c r="D13" s="171">
        <v>-0.1367098</v>
      </c>
      <c r="E13" s="171">
        <v>-0.2395516</v>
      </c>
      <c r="F13" s="171">
        <v>0.02911329</v>
      </c>
      <c r="G13" s="171">
        <v>0.1026758</v>
      </c>
      <c r="H13"/>
    </row>
    <row r="14" spans="1:8" ht="12.75">
      <c r="A14" s="170" t="s">
        <v>103</v>
      </c>
      <c r="B14" s="171">
        <v>0.1328758</v>
      </c>
      <c r="C14" s="171">
        <v>0.06610702</v>
      </c>
      <c r="D14" s="171">
        <v>-0.04395287</v>
      </c>
      <c r="E14" s="171">
        <v>0.001728944</v>
      </c>
      <c r="F14" s="171">
        <v>0.262488</v>
      </c>
      <c r="G14" s="171">
        <v>-0.04037616</v>
      </c>
      <c r="H14"/>
    </row>
    <row r="15" spans="1:8" ht="12.75">
      <c r="A15" s="170" t="s">
        <v>105</v>
      </c>
      <c r="B15" s="171">
        <v>-0.2798366</v>
      </c>
      <c r="C15" s="171">
        <v>-0.04755841</v>
      </c>
      <c r="D15" s="171">
        <v>0.004196826</v>
      </c>
      <c r="E15" s="171">
        <v>-0.0209126</v>
      </c>
      <c r="F15" s="171">
        <v>-0.2977435</v>
      </c>
      <c r="G15" s="171">
        <v>-0.09570111</v>
      </c>
      <c r="H15"/>
    </row>
    <row r="16" spans="1:8" ht="12.75">
      <c r="A16" s="170" t="s">
        <v>107</v>
      </c>
      <c r="B16" s="171">
        <v>-0.04375639</v>
      </c>
      <c r="C16" s="171">
        <v>0.00436385</v>
      </c>
      <c r="D16" s="171">
        <v>-0.04440863</v>
      </c>
      <c r="E16" s="171">
        <v>-0.01551738</v>
      </c>
      <c r="F16" s="171">
        <v>-0.01923226</v>
      </c>
      <c r="G16" s="171">
        <v>-0.02586292</v>
      </c>
      <c r="H16"/>
    </row>
    <row r="17" spans="1:8" ht="12.75">
      <c r="A17" s="170" t="s">
        <v>141</v>
      </c>
      <c r="B17" s="171">
        <v>0.1085403</v>
      </c>
      <c r="C17" s="171">
        <v>0.09969762</v>
      </c>
      <c r="D17" s="171">
        <v>0.1426773</v>
      </c>
      <c r="E17" s="171">
        <v>0.1194183</v>
      </c>
      <c r="F17" s="171">
        <v>0.04458824</v>
      </c>
      <c r="G17" s="171">
        <v>-0.1086808</v>
      </c>
      <c r="H17"/>
    </row>
    <row r="18" spans="1:8" ht="12.75">
      <c r="A18" s="170" t="s">
        <v>142</v>
      </c>
      <c r="B18" s="171">
        <v>0.07838564</v>
      </c>
      <c r="C18" s="171">
        <v>-0.008335559</v>
      </c>
      <c r="D18" s="171">
        <v>0.009493964</v>
      </c>
      <c r="E18" s="171">
        <v>-0.008689748</v>
      </c>
      <c r="F18" s="171">
        <v>-0.01299325</v>
      </c>
      <c r="G18" s="171">
        <v>-0.1403946</v>
      </c>
      <c r="H18"/>
    </row>
    <row r="19" spans="1:8" ht="12.75">
      <c r="A19" s="170" t="s">
        <v>113</v>
      </c>
      <c r="B19" s="171">
        <v>-0.2009934</v>
      </c>
      <c r="C19" s="171">
        <v>-0.1716061</v>
      </c>
      <c r="D19" s="171">
        <v>-0.1839669</v>
      </c>
      <c r="E19" s="171">
        <v>-0.1740636</v>
      </c>
      <c r="F19" s="171">
        <v>-0.1362131</v>
      </c>
      <c r="G19" s="171">
        <v>-0.1746729</v>
      </c>
      <c r="H19"/>
    </row>
    <row r="20" spans="1:8" ht="12.75">
      <c r="A20" s="170" t="s">
        <v>115</v>
      </c>
      <c r="B20" s="171">
        <v>-0.0002979673</v>
      </c>
      <c r="C20" s="171">
        <v>0.003887011</v>
      </c>
      <c r="D20" s="171">
        <v>0.004084676</v>
      </c>
      <c r="E20" s="171">
        <v>0.001267503</v>
      </c>
      <c r="F20" s="171">
        <v>-0.001281797</v>
      </c>
      <c r="G20" s="171">
        <v>0.0009660016</v>
      </c>
      <c r="H20"/>
    </row>
    <row r="21" spans="1:8" ht="12.75">
      <c r="A21" s="170" t="s">
        <v>143</v>
      </c>
      <c r="B21" s="171">
        <v>-1002.343</v>
      </c>
      <c r="C21" s="171">
        <v>-883.2941</v>
      </c>
      <c r="D21" s="171">
        <v>-995.2085</v>
      </c>
      <c r="E21" s="171">
        <v>-869.6014</v>
      </c>
      <c r="F21" s="171">
        <v>-922.8115</v>
      </c>
      <c r="G21" s="171">
        <v>-25.84276</v>
      </c>
      <c r="H21"/>
    </row>
    <row r="22" spans="1:8" ht="12.75">
      <c r="A22" s="170" t="s">
        <v>144</v>
      </c>
      <c r="B22" s="171">
        <v>41.61313</v>
      </c>
      <c r="C22" s="171">
        <v>2.797806</v>
      </c>
      <c r="D22" s="171">
        <v>-5.115848</v>
      </c>
      <c r="E22" s="171">
        <v>-8.663958</v>
      </c>
      <c r="F22" s="171">
        <v>-24.95283</v>
      </c>
      <c r="G22" s="171">
        <v>0</v>
      </c>
      <c r="H22"/>
    </row>
    <row r="23" spans="1:8" ht="12.75">
      <c r="A23" s="170" t="s">
        <v>92</v>
      </c>
      <c r="B23" s="171">
        <v>-0.7240671</v>
      </c>
      <c r="C23" s="171">
        <v>-1.726274</v>
      </c>
      <c r="D23" s="171">
        <v>-0.9993028</v>
      </c>
      <c r="E23" s="171">
        <v>-0.5661816</v>
      </c>
      <c r="F23" s="171">
        <v>5.023913</v>
      </c>
      <c r="G23" s="171">
        <v>2.088742</v>
      </c>
      <c r="H23"/>
    </row>
    <row r="24" spans="1:8" ht="12.75">
      <c r="A24" s="170" t="s">
        <v>94</v>
      </c>
      <c r="B24" s="171">
        <v>-0.3898077</v>
      </c>
      <c r="C24" s="171">
        <v>0.03081663</v>
      </c>
      <c r="D24" s="171">
        <v>-0.3793436</v>
      </c>
      <c r="E24" s="171">
        <v>-0.3484483</v>
      </c>
      <c r="F24" s="171">
        <v>-0.08949336</v>
      </c>
      <c r="G24" s="171">
        <v>0.2359108</v>
      </c>
      <c r="H24"/>
    </row>
    <row r="25" spans="1:8" ht="12.75">
      <c r="A25" s="170" t="s">
        <v>96</v>
      </c>
      <c r="B25" s="171">
        <v>-1.685979</v>
      </c>
      <c r="C25" s="171">
        <v>-2.142631</v>
      </c>
      <c r="D25" s="171">
        <v>-2.502153</v>
      </c>
      <c r="E25" s="171">
        <v>-2.383194</v>
      </c>
      <c r="F25" s="171">
        <v>-8.543942</v>
      </c>
      <c r="G25" s="171">
        <v>0.4068592</v>
      </c>
      <c r="H25"/>
    </row>
    <row r="26" spans="1:8" ht="12.75">
      <c r="A26" s="170" t="s">
        <v>98</v>
      </c>
      <c r="B26" s="171">
        <v>0.7385729</v>
      </c>
      <c r="C26" s="171">
        <v>1.007288</v>
      </c>
      <c r="D26" s="171">
        <v>0.5162729</v>
      </c>
      <c r="E26" s="171">
        <v>0.4059683</v>
      </c>
      <c r="F26" s="171">
        <v>2.4384</v>
      </c>
      <c r="G26" s="171">
        <v>0.8972612</v>
      </c>
      <c r="H26"/>
    </row>
    <row r="27" spans="1:8" ht="12.75">
      <c r="A27" s="170" t="s">
        <v>100</v>
      </c>
      <c r="B27" s="171">
        <v>0.1161683</v>
      </c>
      <c r="C27" s="171">
        <v>-0.1168872</v>
      </c>
      <c r="D27" s="171">
        <v>0.1095144</v>
      </c>
      <c r="E27" s="171">
        <v>0.01433691</v>
      </c>
      <c r="F27" s="171">
        <v>0.3875097</v>
      </c>
      <c r="G27" s="171">
        <v>0.2480061</v>
      </c>
      <c r="H27"/>
    </row>
    <row r="28" spans="1:8" ht="12.75">
      <c r="A28" s="170" t="s">
        <v>102</v>
      </c>
      <c r="B28" s="171">
        <v>-0.09848818</v>
      </c>
      <c r="C28" s="171">
        <v>0.04771914</v>
      </c>
      <c r="D28" s="171">
        <v>-0.1424136</v>
      </c>
      <c r="E28" s="171">
        <v>-0.1575806</v>
      </c>
      <c r="F28" s="171">
        <v>-0.4045208</v>
      </c>
      <c r="G28" s="171">
        <v>0.1290628</v>
      </c>
      <c r="H28"/>
    </row>
    <row r="29" spans="1:8" ht="12.75">
      <c r="A29" s="170" t="s">
        <v>104</v>
      </c>
      <c r="B29" s="171">
        <v>0.2463499</v>
      </c>
      <c r="C29" s="171">
        <v>0.01019563</v>
      </c>
      <c r="D29" s="171">
        <v>-0.009444891</v>
      </c>
      <c r="E29" s="171">
        <v>-0.05815467</v>
      </c>
      <c r="F29" s="171">
        <v>0.1392739</v>
      </c>
      <c r="G29" s="171">
        <v>0.06006191</v>
      </c>
      <c r="H29"/>
    </row>
    <row r="30" spans="1:8" ht="12.75">
      <c r="A30" s="170" t="s">
        <v>106</v>
      </c>
      <c r="B30" s="171">
        <v>0.05487391</v>
      </c>
      <c r="C30" s="171">
        <v>0.07634047</v>
      </c>
      <c r="D30" s="171">
        <v>0.06083084</v>
      </c>
      <c r="E30" s="171">
        <v>0.08059877</v>
      </c>
      <c r="F30" s="171">
        <v>0.2404311</v>
      </c>
      <c r="G30" s="171">
        <v>0.09250573</v>
      </c>
      <c r="H30"/>
    </row>
    <row r="31" spans="1:8" ht="12.75">
      <c r="A31" s="170" t="s">
        <v>108</v>
      </c>
      <c r="B31" s="171">
        <v>-0.009869488</v>
      </c>
      <c r="C31" s="171">
        <v>-0.01816387</v>
      </c>
      <c r="D31" s="171">
        <v>-0.04806031</v>
      </c>
      <c r="E31" s="171">
        <v>-0.04472033</v>
      </c>
      <c r="F31" s="171">
        <v>0.01684364</v>
      </c>
      <c r="G31" s="171">
        <v>0.0222562</v>
      </c>
      <c r="H31"/>
    </row>
    <row r="32" spans="1:8" ht="12.75">
      <c r="A32" s="170" t="s">
        <v>110</v>
      </c>
      <c r="B32" s="171">
        <v>-0.103436</v>
      </c>
      <c r="C32" s="171">
        <v>0.009405927</v>
      </c>
      <c r="D32" s="171">
        <v>-0.05144091</v>
      </c>
      <c r="E32" s="171">
        <v>-0.01958613</v>
      </c>
      <c r="F32" s="171">
        <v>-0.005738545</v>
      </c>
      <c r="G32" s="171">
        <v>0.03051876</v>
      </c>
      <c r="H32"/>
    </row>
    <row r="33" spans="1:8" ht="12.75">
      <c r="A33" s="170" t="s">
        <v>112</v>
      </c>
      <c r="B33" s="171">
        <v>0.1717902</v>
      </c>
      <c r="C33" s="171">
        <v>0.128816</v>
      </c>
      <c r="D33" s="171">
        <v>0.1682904</v>
      </c>
      <c r="E33" s="171">
        <v>0.13415</v>
      </c>
      <c r="F33" s="171">
        <v>0.08846452</v>
      </c>
      <c r="G33" s="171">
        <v>0.007759127</v>
      </c>
      <c r="H33"/>
    </row>
    <row r="34" spans="1:8" ht="12.75">
      <c r="A34" s="170" t="s">
        <v>114</v>
      </c>
      <c r="B34" s="171">
        <v>-0.002374152</v>
      </c>
      <c r="C34" s="171">
        <v>0.00668353</v>
      </c>
      <c r="D34" s="171">
        <v>0.003155624</v>
      </c>
      <c r="E34" s="171">
        <v>0.0113743</v>
      </c>
      <c r="F34" s="171">
        <v>-0.01974749</v>
      </c>
      <c r="G34" s="171">
        <v>0.002120585</v>
      </c>
      <c r="H34"/>
    </row>
    <row r="35" spans="1:8" ht="12.75">
      <c r="A35" s="170" t="s">
        <v>116</v>
      </c>
      <c r="B35" s="171">
        <v>0.001129416</v>
      </c>
      <c r="C35" s="171">
        <v>0.001658306</v>
      </c>
      <c r="D35" s="171">
        <v>-0.001064616</v>
      </c>
      <c r="E35" s="171">
        <v>0.0005139168</v>
      </c>
      <c r="F35" s="171">
        <v>0.004007504</v>
      </c>
      <c r="G35" s="171">
        <v>-0.002008497</v>
      </c>
      <c r="H35"/>
    </row>
    <row r="36" spans="1:6" ht="12.75">
      <c r="A36" s="170" t="s">
        <v>145</v>
      </c>
      <c r="B36" s="171">
        <v>24.26148</v>
      </c>
      <c r="C36" s="171">
        <v>24.25232</v>
      </c>
      <c r="D36" s="171">
        <v>24.24927</v>
      </c>
      <c r="E36" s="171">
        <v>24.23401</v>
      </c>
      <c r="F36" s="171">
        <v>24.22791</v>
      </c>
    </row>
    <row r="37" spans="1:6" ht="12.75">
      <c r="A37" s="170" t="s">
        <v>146</v>
      </c>
      <c r="B37" s="171">
        <v>0.2360026</v>
      </c>
      <c r="C37" s="171">
        <v>0.1597087</v>
      </c>
      <c r="D37" s="171">
        <v>0.1057943</v>
      </c>
      <c r="E37" s="171">
        <v>0.05747477</v>
      </c>
      <c r="F37" s="171">
        <v>0.01068115</v>
      </c>
    </row>
    <row r="38" spans="1:7" ht="12.75">
      <c r="A38" s="170" t="s">
        <v>147</v>
      </c>
      <c r="B38" s="171">
        <v>0.0005737035</v>
      </c>
      <c r="C38" s="171">
        <v>-0.0001307405</v>
      </c>
      <c r="D38" s="171">
        <v>0</v>
      </c>
      <c r="E38" s="171">
        <v>-0.0001234744</v>
      </c>
      <c r="F38" s="171">
        <v>0.0001817538</v>
      </c>
      <c r="G38" s="171">
        <v>1.851933E-05</v>
      </c>
    </row>
    <row r="39" spans="1:7" ht="12.75">
      <c r="A39" s="170" t="s">
        <v>148</v>
      </c>
      <c r="B39" s="171">
        <v>0.001701595</v>
      </c>
      <c r="C39" s="171">
        <v>0.001501637</v>
      </c>
      <c r="D39" s="171">
        <v>0.00169185</v>
      </c>
      <c r="E39" s="171">
        <v>0.001478215</v>
      </c>
      <c r="F39" s="171">
        <v>0.001569233</v>
      </c>
      <c r="G39" s="171">
        <v>0.000790051</v>
      </c>
    </row>
    <row r="40" spans="2:5" ht="12.75">
      <c r="B40" s="170" t="s">
        <v>149</v>
      </c>
      <c r="C40" s="170">
        <v>0.003758</v>
      </c>
      <c r="D40" s="170" t="s">
        <v>150</v>
      </c>
      <c r="E40" s="170">
        <v>3.116584</v>
      </c>
    </row>
    <row r="42" ht="12.75">
      <c r="A42" s="170" t="s">
        <v>151</v>
      </c>
    </row>
    <row r="50" spans="1:8" ht="12.75">
      <c r="A50" s="170" t="s">
        <v>152</v>
      </c>
      <c r="B50" s="171">
        <f>-0.017/(B7*B7+B22*B22)*(B21*B22+B6*B7)</f>
        <v>0.0005737034524751258</v>
      </c>
      <c r="C50" s="171">
        <f>-0.017/(C7*C7+C22*C22)*(C21*C22+C6*C7)</f>
        <v>-0.0001307404812254367</v>
      </c>
      <c r="D50" s="171">
        <f>-0.017/(D7*D7+D22*D22)*(D21*D22+D6*D7)</f>
        <v>-7.98754912993893E-06</v>
      </c>
      <c r="E50" s="171">
        <f>-0.017/(E7*E7+E22*E22)*(E21*E22+E6*E7)</f>
        <v>-0.00012347442461602817</v>
      </c>
      <c r="F50" s="171">
        <f>-0.017/(F7*F7+F22*F22)*(F21*F22+F6*F7)</f>
        <v>0.0001817537293799464</v>
      </c>
      <c r="G50" s="171">
        <f>(B50*B$4+C50*C$4+D50*D$4+E50*E$4+F50*F$4)/SUM(B$4:F$4)</f>
        <v>4.4006665065410816E-05</v>
      </c>
      <c r="H50"/>
    </row>
    <row r="51" spans="1:8" ht="12.75">
      <c r="A51" s="170" t="s">
        <v>153</v>
      </c>
      <c r="B51" s="171">
        <f>-0.017/(B7*B7+B22*B22)*(B21*B7-B6*B22)</f>
        <v>0.0017015957403650702</v>
      </c>
      <c r="C51" s="171">
        <f>-0.017/(C7*C7+C22*C22)*(C21*C7-C6*C22)</f>
        <v>0.0015016365486502817</v>
      </c>
      <c r="D51" s="171">
        <f>-0.017/(D7*D7+D22*D22)*(D21*D7-D6*D22)</f>
        <v>0.001691850363691276</v>
      </c>
      <c r="E51" s="171">
        <f>-0.017/(E7*E7+E22*E22)*(E21*E7-E6*E22)</f>
        <v>0.0014782154022771052</v>
      </c>
      <c r="F51" s="171">
        <f>-0.017/(F7*F7+F22*F22)*(F21*F7-F6*F22)</f>
        <v>0.0015692330769911083</v>
      </c>
      <c r="G51" s="171">
        <f>(B51*B$4+C51*C$4+D51*D$4+E51*E$4+F51*F$4)/SUM(B$4:F$4)</f>
        <v>0.001579658514119495</v>
      </c>
      <c r="H51"/>
    </row>
    <row r="58" ht="12.75">
      <c r="A58" s="170" t="s">
        <v>154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156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159</v>
      </c>
      <c r="B62" s="170">
        <f>B7+(2/0.017)*(B8*B50-B23*B51)</f>
        <v>9999.98842732407</v>
      </c>
      <c r="C62" s="170">
        <f>C7+(2/0.017)*(C8*C50-C23*C51)</f>
        <v>10000.333128487491</v>
      </c>
      <c r="D62" s="170">
        <f>D7+(2/0.017)*(D8*D50-D23*D51)</f>
        <v>10000.199504698587</v>
      </c>
      <c r="E62" s="170">
        <f>E7+(2/0.017)*(E8*E50-E23*E51)</f>
        <v>10000.133166027068</v>
      </c>
      <c r="F62" s="170">
        <f>F7+(2/0.017)*(F8*F50-F23*F51)</f>
        <v>9998.979136094486</v>
      </c>
    </row>
    <row r="63" spans="1:6" ht="12.75">
      <c r="A63" s="170" t="s">
        <v>160</v>
      </c>
      <c r="B63" s="170">
        <f>B8+(3/0.017)*(B9*B50-B24*B51)</f>
        <v>-2.3000966627808612</v>
      </c>
      <c r="C63" s="170">
        <f>C8+(3/0.017)*(C9*C50-C24*C51)</f>
        <v>-1.82208939972335</v>
      </c>
      <c r="D63" s="170">
        <f>D8+(3/0.017)*(D9*D50-D24*D51)</f>
        <v>-0.5265657687647436</v>
      </c>
      <c r="E63" s="170">
        <f>E8+(3/0.017)*(E9*E50-E24*E51)</f>
        <v>-2.27006506280169</v>
      </c>
      <c r="F63" s="170">
        <f>F8+(3/0.017)*(F9*F50-F24*F51)</f>
        <v>-4.425036000008141</v>
      </c>
    </row>
    <row r="64" spans="1:6" ht="12.75">
      <c r="A64" s="170" t="s">
        <v>161</v>
      </c>
      <c r="B64" s="170">
        <f>B9+(4/0.017)*(B10*B50-B25*B51)</f>
        <v>-0.23322804051945445</v>
      </c>
      <c r="C64" s="170">
        <f>C9+(4/0.017)*(C10*C50-C25*C51)</f>
        <v>0.004307387469179025</v>
      </c>
      <c r="D64" s="170">
        <f>D9+(4/0.017)*(D10*D50-D25*D51)</f>
        <v>0.24030016439574342</v>
      </c>
      <c r="E64" s="170">
        <f>E9+(4/0.017)*(E10*E50-E25*E51)</f>
        <v>-0.47131367385234846</v>
      </c>
      <c r="F64" s="170">
        <f>F9+(4/0.017)*(F10*F50-F25*F51)</f>
        <v>0.5833439772383566</v>
      </c>
    </row>
    <row r="65" spans="1:6" ht="12.75">
      <c r="A65" s="170" t="s">
        <v>162</v>
      </c>
      <c r="B65" s="170">
        <f>B10+(5/0.017)*(B11*B50-B26*B51)</f>
        <v>0.6619858033814112</v>
      </c>
      <c r="C65" s="170">
        <f>C10+(5/0.017)*(C11*C50-C26*C51)</f>
        <v>0.1594127038071882</v>
      </c>
      <c r="D65" s="170">
        <f>D10+(5/0.017)*(D11*D50-D26*D51)</f>
        <v>-0.42220765804448557</v>
      </c>
      <c r="E65" s="170">
        <f>E10+(5/0.017)*(E11*E50-E26*E51)</f>
        <v>0.2534897318725428</v>
      </c>
      <c r="F65" s="170">
        <f>F10+(5/0.017)*(F11*F50-F26*F51)</f>
        <v>0.17174903450661783</v>
      </c>
    </row>
    <row r="66" spans="1:6" ht="12.75">
      <c r="A66" s="170" t="s">
        <v>163</v>
      </c>
      <c r="B66" s="170">
        <f>B11+(6/0.017)*(B12*B50-B27*B51)</f>
        <v>3.3714787536258486</v>
      </c>
      <c r="C66" s="170">
        <f>C11+(6/0.017)*(C12*C50-C27*C51)</f>
        <v>3.343113528461311</v>
      </c>
      <c r="D66" s="170">
        <f>D11+(6/0.017)*(D12*D50-D27*D51)</f>
        <v>3.8963371854529143</v>
      </c>
      <c r="E66" s="170">
        <f>E11+(6/0.017)*(E12*E50-E27*E51)</f>
        <v>3.570906589181205</v>
      </c>
      <c r="F66" s="170">
        <f>F11+(6/0.017)*(F12*F50-F27*F51)</f>
        <v>14.371409510707393</v>
      </c>
    </row>
    <row r="67" spans="1:6" ht="12.75">
      <c r="A67" s="170" t="s">
        <v>164</v>
      </c>
      <c r="B67" s="170">
        <f>B12+(7/0.017)*(B13*B50-B28*B51)</f>
        <v>0.07490794066390657</v>
      </c>
      <c r="C67" s="170">
        <f>C12+(7/0.017)*(C13*C50-C28*C51)</f>
        <v>-0.16195259233175296</v>
      </c>
      <c r="D67" s="170">
        <f>D12+(7/0.017)*(D13*D50-D28*D51)</f>
        <v>-0.20568934468291789</v>
      </c>
      <c r="E67" s="170">
        <f>E12+(7/0.017)*(E13*E50-E28*E51)</f>
        <v>-0.1474737434134461</v>
      </c>
      <c r="F67" s="170">
        <f>F12+(7/0.017)*(F13*F50-F28*F51)</f>
        <v>-0.3337941128787957</v>
      </c>
    </row>
    <row r="68" spans="1:6" ht="12.75">
      <c r="A68" s="170" t="s">
        <v>165</v>
      </c>
      <c r="B68" s="170">
        <f>B13+(8/0.017)*(B14*B50-B29*B51)</f>
        <v>-0.1329423577736314</v>
      </c>
      <c r="C68" s="170">
        <f>C13+(8/0.017)*(C14*C50-C29*C51)</f>
        <v>-0.09499091729491523</v>
      </c>
      <c r="D68" s="170">
        <f>D13+(8/0.017)*(D14*D50-D29*D51)</f>
        <v>-0.12902489742028175</v>
      </c>
      <c r="E68" s="170">
        <f>E13+(8/0.017)*(E14*E50-E29*E51)</f>
        <v>-0.1991978830387064</v>
      </c>
      <c r="F68" s="170">
        <f>F13+(8/0.017)*(F14*F50-F29*F51)</f>
        <v>-0.051284374811326375</v>
      </c>
    </row>
    <row r="69" spans="1:6" ht="12.75">
      <c r="A69" s="170" t="s">
        <v>166</v>
      </c>
      <c r="B69" s="170">
        <f>B14+(9/0.017)*(B15*B50-B30*B51)</f>
        <v>-0.001550547974040778</v>
      </c>
      <c r="C69" s="170">
        <f>C14+(9/0.017)*(C15*C50-C30*C51)</f>
        <v>0.008709345038187433</v>
      </c>
      <c r="D69" s="170">
        <f>D14+(9/0.017)*(D15*D50-D30*D51)</f>
        <v>-0.09845591765785856</v>
      </c>
      <c r="E69" s="170">
        <f>E14+(9/0.017)*(E15*E50-E30*E51)</f>
        <v>-0.05997938233513426</v>
      </c>
      <c r="F69" s="170">
        <f>F14+(9/0.017)*(F15*F50-F30*F51)</f>
        <v>0.03409530368064975</v>
      </c>
    </row>
    <row r="70" spans="1:6" ht="12.75">
      <c r="A70" s="170" t="s">
        <v>167</v>
      </c>
      <c r="B70" s="170">
        <f>B15+(10/0.017)*(B16*B50-B31*B51)</f>
        <v>-0.28472443133556696</v>
      </c>
      <c r="C70" s="170">
        <f>C15+(10/0.017)*(C16*C50-C31*C51)</f>
        <v>-0.03184958693650779</v>
      </c>
      <c r="D70" s="170">
        <f>D15+(10/0.017)*(D16*D50-D31*D51)</f>
        <v>0.0522353960391375</v>
      </c>
      <c r="E70" s="170">
        <f>E15+(10/0.017)*(E16*E50-E31*E51)</f>
        <v>0.019100505981154803</v>
      </c>
      <c r="F70" s="170">
        <f>F15+(10/0.017)*(F16*F50-F31*F51)</f>
        <v>-0.3153476952966678</v>
      </c>
    </row>
    <row r="71" spans="1:6" ht="12.75">
      <c r="A71" s="170" t="s">
        <v>168</v>
      </c>
      <c r="B71" s="170">
        <f>B16+(11/0.017)*(B17*B50-B32*B51)</f>
        <v>0.11042232883964473</v>
      </c>
      <c r="C71" s="170">
        <f>C16+(11/0.017)*(C17*C50-C32*C51)</f>
        <v>-0.013209490253096437</v>
      </c>
      <c r="D71" s="170">
        <f>D16+(11/0.017)*(D17*D50-D32*D51)</f>
        <v>0.011167692578527337</v>
      </c>
      <c r="E71" s="170">
        <f>E16+(11/0.017)*(E17*E50-E32*E51)</f>
        <v>-0.006324347957961659</v>
      </c>
      <c r="F71" s="170">
        <f>F16+(11/0.017)*(F17*F50-F32*F51)</f>
        <v>-0.008161605360165268</v>
      </c>
    </row>
    <row r="72" spans="1:6" ht="12.75">
      <c r="A72" s="170" t="s">
        <v>169</v>
      </c>
      <c r="B72" s="170">
        <f>B17+(12/0.017)*(B18*B50-B33*B51)</f>
        <v>-0.0660578366569349</v>
      </c>
      <c r="C72" s="170">
        <f>C17+(12/0.017)*(C18*C50-C33*C51)</f>
        <v>-0.03607533434540587</v>
      </c>
      <c r="D72" s="170">
        <f>D17+(12/0.017)*(D18*D50-D33*D51)</f>
        <v>-0.05835658796445048</v>
      </c>
      <c r="E72" s="170">
        <f>E17+(12/0.017)*(E18*E50-E33*E51)</f>
        <v>-0.01980261852784615</v>
      </c>
      <c r="F72" s="170">
        <f>F17+(12/0.017)*(F18*F50-F33*F51)</f>
        <v>-0.05507036416593465</v>
      </c>
    </row>
    <row r="73" spans="1:6" ht="12.75">
      <c r="A73" s="170" t="s">
        <v>170</v>
      </c>
      <c r="B73" s="170">
        <f>B18+(13/0.017)*(B19*B50-B34*B51)</f>
        <v>-0.006703765145232424</v>
      </c>
      <c r="C73" s="170">
        <f>C18+(13/0.017)*(C19*C50-C34*C51)</f>
        <v>0.0011465118971680805</v>
      </c>
      <c r="D73" s="170">
        <f>D18+(13/0.017)*(D19*D50-D34*D51)</f>
        <v>0.006535011854086786</v>
      </c>
      <c r="E73" s="170">
        <f>E18+(13/0.017)*(E19*E50-E34*E51)</f>
        <v>-0.005111889983284587</v>
      </c>
      <c r="F73" s="170">
        <f>F18+(13/0.017)*(F19*F50-F34*F51)</f>
        <v>-0.00822823337988716</v>
      </c>
    </row>
    <row r="74" spans="1:6" ht="12.75">
      <c r="A74" s="170" t="s">
        <v>171</v>
      </c>
      <c r="B74" s="170">
        <f>B19+(14/0.017)*(B20*B50-B35*B51)</f>
        <v>-0.20271684473694634</v>
      </c>
      <c r="C74" s="170">
        <f>C19+(14/0.017)*(C20*C50-C35*C51)</f>
        <v>-0.17407533977762382</v>
      </c>
      <c r="D74" s="170">
        <f>D19+(14/0.017)*(D20*D50-D35*D51)</f>
        <v>-0.1825104516569492</v>
      </c>
      <c r="E74" s="170">
        <f>E19+(14/0.017)*(E20*E50-E35*E51)</f>
        <v>-0.17481810441530723</v>
      </c>
      <c r="F74" s="170">
        <f>F19+(14/0.017)*(F20*F50-F35*F51)</f>
        <v>-0.14158389465014418</v>
      </c>
    </row>
    <row r="75" spans="1:6" ht="12.75">
      <c r="A75" s="170" t="s">
        <v>172</v>
      </c>
      <c r="B75" s="171">
        <f>B20</f>
        <v>-0.0002979673</v>
      </c>
      <c r="C75" s="171">
        <f>C20</f>
        <v>0.003887011</v>
      </c>
      <c r="D75" s="171">
        <f>D20</f>
        <v>0.004084676</v>
      </c>
      <c r="E75" s="171">
        <f>E20</f>
        <v>0.001267503</v>
      </c>
      <c r="F75" s="171">
        <f>F20</f>
        <v>-0.001281797</v>
      </c>
    </row>
    <row r="78" ht="12.75">
      <c r="A78" s="170" t="s">
        <v>154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173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174</v>
      </c>
      <c r="B82" s="170">
        <f>B22+(2/0.017)*(B8*B51+B23*B50)</f>
        <v>41.10001747415768</v>
      </c>
      <c r="C82" s="170">
        <f>C22+(2/0.017)*(C8*C51+C23*C50)</f>
        <v>2.5009283230636923</v>
      </c>
      <c r="D82" s="170">
        <f>D22+(2/0.017)*(D8*D51+D23*D50)</f>
        <v>-5.2424722714735355</v>
      </c>
      <c r="E82" s="170">
        <f>E22+(2/0.017)*(E8*E51+E23*E50)</f>
        <v>-9.071188291483796</v>
      </c>
      <c r="F82" s="170">
        <f>F22+(2/0.017)*(F8*F51+F23*F50)</f>
        <v>-25.651554454237164</v>
      </c>
    </row>
    <row r="83" spans="1:6" ht="12.75">
      <c r="A83" s="170" t="s">
        <v>175</v>
      </c>
      <c r="B83" s="170">
        <f>B23+(3/0.017)*(B9*B51+B24*B50)</f>
        <v>-1.0545417338790362</v>
      </c>
      <c r="C83" s="170">
        <f>C23+(3/0.017)*(C9*C51+C24*C50)</f>
        <v>-1.9205045467714617</v>
      </c>
      <c r="D83" s="170">
        <f>D23+(3/0.017)*(D9*D51+D24*D50)</f>
        <v>-1.2244976114056911</v>
      </c>
      <c r="E83" s="170">
        <f>E23+(3/0.017)*(E9*E51+E24*E50)</f>
        <v>-0.8935271820874233</v>
      </c>
      <c r="F83" s="170">
        <f>F23+(3/0.017)*(F9*F51+F24*F50)</f>
        <v>4.302872532410608</v>
      </c>
    </row>
    <row r="84" spans="1:6" ht="12.75">
      <c r="A84" s="170" t="s">
        <v>176</v>
      </c>
      <c r="B84" s="170">
        <f>B24+(4/0.017)*(B10*B51+B25*B50)</f>
        <v>-0.43685593041148085</v>
      </c>
      <c r="C84" s="170">
        <f>C24+(4/0.017)*(C10*C51+C25*C50)</f>
        <v>0.3547341462356732</v>
      </c>
      <c r="D84" s="170">
        <f>D24+(4/0.017)*(D10*D51+D25*D50)</f>
        <v>-0.4367432489868207</v>
      </c>
      <c r="E84" s="170">
        <f>E24+(4/0.017)*(E10*E51+E25*E50)</f>
        <v>-0.08459303101265808</v>
      </c>
      <c r="F84" s="170">
        <f>F24+(4/0.017)*(F10*F51+F25*F50)</f>
        <v>-0.2645809749347807</v>
      </c>
    </row>
    <row r="85" spans="1:6" ht="12.75">
      <c r="A85" s="170" t="s">
        <v>177</v>
      </c>
      <c r="B85" s="170">
        <f>B25+(5/0.017)*(B11*B51+B26*B50)</f>
        <v>0.16096574149413612</v>
      </c>
      <c r="C85" s="170">
        <f>C25+(5/0.017)*(C11*C51+C26*C50)</f>
        <v>-0.7350034631435223</v>
      </c>
      <c r="D85" s="170">
        <f>D25+(5/0.017)*(D11*D51+D26*D50)</f>
        <v>-0.5324248838586298</v>
      </c>
      <c r="E85" s="170">
        <f>E25+(5/0.017)*(E11*E51+E26*E50)</f>
        <v>-0.8470070254991902</v>
      </c>
      <c r="F85" s="170">
        <f>F25+(5/0.017)*(F11*F51+F26*F50)</f>
        <v>-1.6638825755250055</v>
      </c>
    </row>
    <row r="86" spans="1:6" ht="12.75">
      <c r="A86" s="170" t="s">
        <v>178</v>
      </c>
      <c r="B86" s="170">
        <f>B26+(6/0.017)*(B12*B51+B27*B50)</f>
        <v>0.7616031930549745</v>
      </c>
      <c r="C86" s="170">
        <f>C26+(6/0.017)*(C12*C51+C27*C50)</f>
        <v>0.9400975496072539</v>
      </c>
      <c r="D86" s="170">
        <f>D26+(6/0.017)*(D12*D51+D27*D50)</f>
        <v>0.33363209694807583</v>
      </c>
      <c r="E86" s="170">
        <f>E26+(6/0.017)*(E12*E51+E27*E50)</f>
        <v>0.2720073665125298</v>
      </c>
      <c r="F86" s="170">
        <f>F26+(6/0.017)*(F12*F51+F27*F50)</f>
        <v>2.132414307955343</v>
      </c>
    </row>
    <row r="87" spans="1:6" ht="12.75">
      <c r="A87" s="170" t="s">
        <v>179</v>
      </c>
      <c r="B87" s="170">
        <f>B27+(7/0.017)*(B13*B51+B28*B50)</f>
        <v>0.1128353481332694</v>
      </c>
      <c r="C87" s="170">
        <f>C27+(7/0.017)*(C13*C51+C28*C50)</f>
        <v>-0.17122128787585594</v>
      </c>
      <c r="D87" s="170">
        <f>D27+(7/0.017)*(D13*D51+D28*D50)</f>
        <v>0.014744698555074653</v>
      </c>
      <c r="E87" s="170">
        <f>E27+(7/0.017)*(E13*E51+E28*E50)</f>
        <v>-0.12346084505360765</v>
      </c>
      <c r="F87" s="170">
        <f>F27+(7/0.017)*(F13*F51+F28*F50)</f>
        <v>0.37604714796787797</v>
      </c>
    </row>
    <row r="88" spans="1:6" ht="12.75">
      <c r="A88" s="170" t="s">
        <v>180</v>
      </c>
      <c r="B88" s="170">
        <f>B28+(8/0.017)*(B14*B51+B29*B50)</f>
        <v>0.07442131808211903</v>
      </c>
      <c r="C88" s="170">
        <f>C28+(8/0.017)*(C14*C51+C29*C50)</f>
        <v>0.09380654507376877</v>
      </c>
      <c r="D88" s="170">
        <f>D28+(8/0.017)*(D14*D51+D29*D50)</f>
        <v>-0.17737182944182867</v>
      </c>
      <c r="E88" s="170">
        <f>E28+(8/0.017)*(E14*E51+E29*E50)</f>
        <v>-0.15299878067413666</v>
      </c>
      <c r="F88" s="170">
        <f>F28+(8/0.017)*(F14*F51+F29*F50)</f>
        <v>-0.19877096346186743</v>
      </c>
    </row>
    <row r="89" spans="1:6" ht="12.75">
      <c r="A89" s="170" t="s">
        <v>181</v>
      </c>
      <c r="B89" s="170">
        <f>B29+(9/0.017)*(B15*B51+B30*B50)</f>
        <v>0.010927150913887573</v>
      </c>
      <c r="C89" s="170">
        <f>C29+(9/0.017)*(C15*C51+C30*C50)</f>
        <v>-0.03289649517224938</v>
      </c>
      <c r="D89" s="170">
        <f>D29+(9/0.017)*(D15*D51+D30*D50)</f>
        <v>-0.005943090385764592</v>
      </c>
      <c r="E89" s="170">
        <f>E29+(9/0.017)*(E15*E51+E30*E50)</f>
        <v>-0.07978919514997224</v>
      </c>
      <c r="F89" s="170">
        <f>F29+(9/0.017)*(F15*F51+F30*F50)</f>
        <v>-0.0849477056574478</v>
      </c>
    </row>
    <row r="90" spans="1:6" ht="12.75">
      <c r="A90" s="170" t="s">
        <v>182</v>
      </c>
      <c r="B90" s="170">
        <f>B30+(10/0.017)*(B16*B51+B31*B50)</f>
        <v>0.007745765189697315</v>
      </c>
      <c r="C90" s="170">
        <f>C30+(10/0.017)*(C16*C51+C31*C50)</f>
        <v>0.081592040445614</v>
      </c>
      <c r="D90" s="170">
        <f>D30+(10/0.017)*(D16*D51+D31*D50)</f>
        <v>0.016860914865172813</v>
      </c>
      <c r="E90" s="170">
        <f>E30+(10/0.017)*(E16*E51+E31*E50)</f>
        <v>0.07035393876258952</v>
      </c>
      <c r="F90" s="170">
        <f>F30+(10/0.017)*(F16*F51+F31*F50)</f>
        <v>0.22447903873472955</v>
      </c>
    </row>
    <row r="91" spans="1:6" ht="12.75">
      <c r="A91" s="170" t="s">
        <v>183</v>
      </c>
      <c r="B91" s="170">
        <f>B31+(11/0.017)*(B17*B51+B32*B50)</f>
        <v>0.07123941435911925</v>
      </c>
      <c r="C91" s="170">
        <f>C31+(11/0.017)*(C17*C51+C32*C50)</f>
        <v>0.07791133002435621</v>
      </c>
      <c r="D91" s="170">
        <f>D31+(11/0.017)*(D17*D51+D32*D50)</f>
        <v>0.10839820856502552</v>
      </c>
      <c r="E91" s="170">
        <f>E31+(11/0.017)*(E17*E51+E32*E50)</f>
        <v>0.07106719479796943</v>
      </c>
      <c r="F91" s="170">
        <f>F31+(11/0.017)*(F17*F51+F32*F50)</f>
        <v>0.0614430358868463</v>
      </c>
    </row>
    <row r="92" spans="1:6" ht="12.75">
      <c r="A92" s="170" t="s">
        <v>184</v>
      </c>
      <c r="B92" s="170">
        <f>B32+(12/0.017)*(B18*B51+B33*B50)</f>
        <v>0.060284448450246275</v>
      </c>
      <c r="C92" s="170">
        <f>C32+(12/0.017)*(C18*C51+C33*C50)</f>
        <v>-0.011317681854611754</v>
      </c>
      <c r="D92" s="170">
        <f>D32+(12/0.017)*(D18*D51+D33*D50)</f>
        <v>-0.041051635688347195</v>
      </c>
      <c r="E92" s="170">
        <f>E32+(12/0.017)*(E18*E51+E33*E50)</f>
        <v>-0.04034571592782131</v>
      </c>
      <c r="F92" s="170">
        <f>F32+(12/0.017)*(F18*F51+F33*F50)</f>
        <v>-0.008781378823393785</v>
      </c>
    </row>
    <row r="93" spans="1:6" ht="12.75">
      <c r="A93" s="170" t="s">
        <v>185</v>
      </c>
      <c r="B93" s="170">
        <f>B33+(13/0.017)*(B19*B51+B34*B50)</f>
        <v>-0.09078806130868905</v>
      </c>
      <c r="C93" s="170">
        <f>C33+(13/0.017)*(C19*C51+C34*C50)</f>
        <v>-0.06890925856339156</v>
      </c>
      <c r="D93" s="170">
        <f>D33+(13/0.017)*(D19*D51+D34*D50)</f>
        <v>-0.06973934946238813</v>
      </c>
      <c r="E93" s="170">
        <f>E33+(13/0.017)*(E19*E51+E34*E50)</f>
        <v>-0.06368547560989682</v>
      </c>
      <c r="F93" s="170">
        <f>F33+(13/0.017)*(F19*F51+F34*F50)</f>
        <v>-0.07773610740632818</v>
      </c>
    </row>
    <row r="94" spans="1:6" ht="12.75">
      <c r="A94" s="170" t="s">
        <v>186</v>
      </c>
      <c r="B94" s="170">
        <f>B34+(14/0.017)*(B20*B51+B35*B50)</f>
        <v>-0.0022580920246790637</v>
      </c>
      <c r="C94" s="170">
        <f>C34+(14/0.017)*(C20*C51+C35*C50)</f>
        <v>0.011311822989061948</v>
      </c>
      <c r="D94" s="170">
        <f>D34+(14/0.017)*(D20*D51+D35*D50)</f>
        <v>0.008853759263689271</v>
      </c>
      <c r="E94" s="170">
        <f>E34+(14/0.017)*(E20*E51+E35*E50)</f>
        <v>0.01286504213305453</v>
      </c>
      <c r="F94" s="170">
        <f>F34+(14/0.017)*(F20*F51+F35*F50)</f>
        <v>-0.020804127196491815</v>
      </c>
    </row>
    <row r="95" spans="1:6" ht="12.75">
      <c r="A95" s="170" t="s">
        <v>187</v>
      </c>
      <c r="B95" s="171">
        <f>B35</f>
        <v>0.001129416</v>
      </c>
      <c r="C95" s="171">
        <f>C35</f>
        <v>0.001658306</v>
      </c>
      <c r="D95" s="171">
        <f>D35</f>
        <v>-0.001064616</v>
      </c>
      <c r="E95" s="171">
        <f>E35</f>
        <v>0.0005139168</v>
      </c>
      <c r="F95" s="171">
        <f>F35</f>
        <v>0.004007504</v>
      </c>
    </row>
    <row r="98" ht="12.75">
      <c r="A98" s="170" t="s">
        <v>155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157</v>
      </c>
      <c r="H100" s="170" t="s">
        <v>158</v>
      </c>
      <c r="I100" s="170" t="s">
        <v>191</v>
      </c>
      <c r="K100" s="170" t="s">
        <v>188</v>
      </c>
    </row>
    <row r="101" spans="1:9" ht="12.75">
      <c r="A101" s="170" t="s">
        <v>156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159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</v>
      </c>
    </row>
    <row r="103" spans="1:11" ht="12.75">
      <c r="A103" s="170" t="s">
        <v>160</v>
      </c>
      <c r="B103" s="170">
        <f>B63*10000/B62</f>
        <v>-2.30009932461127</v>
      </c>
      <c r="C103" s="170">
        <f>C63*10000/C62</f>
        <v>-1.8220287027567585</v>
      </c>
      <c r="D103" s="170">
        <f>D63*10000/D62</f>
        <v>-0.5265552637398254</v>
      </c>
      <c r="E103" s="170">
        <f>E63*10000/E62</f>
        <v>-2.2700348336496794</v>
      </c>
      <c r="F103" s="170">
        <f>F63*10000/F62</f>
        <v>-4.425487782082243</v>
      </c>
      <c r="G103" s="170">
        <f>AVERAGE(C103:E103)</f>
        <v>-1.5395396000487545</v>
      </c>
      <c r="H103" s="170">
        <f>STDEV(C103:E103)</f>
        <v>0.9054172091002262</v>
      </c>
      <c r="I103" s="170">
        <f>(B103*B4+C103*C4+D103*D4+E103*E4+F103*F4)/SUM(B4:F4)</f>
        <v>-2.0357342400185106</v>
      </c>
      <c r="K103" s="170">
        <f>(LN(H103)+LN(H123))/2-LN(K114*K115^3)</f>
        <v>-4.251206837770123</v>
      </c>
    </row>
    <row r="104" spans="1:11" ht="12.75">
      <c r="A104" s="170" t="s">
        <v>161</v>
      </c>
      <c r="B104" s="170">
        <f>B64*10000/B62</f>
        <v>-0.23322831042701989</v>
      </c>
      <c r="C104" s="170">
        <f>C64*10000/C62</f>
        <v>0.004307243982611707</v>
      </c>
      <c r="D104" s="170">
        <f>D64*10000/D62</f>
        <v>0.24029537039019927</v>
      </c>
      <c r="E104" s="170">
        <f>E64*10000/E62</f>
        <v>-0.47130739763898133</v>
      </c>
      <c r="F104" s="170">
        <f>F64*10000/F62</f>
        <v>0.5834035347994593</v>
      </c>
      <c r="G104" s="170">
        <f>AVERAGE(C104:E104)</f>
        <v>-0.07556826108872346</v>
      </c>
      <c r="H104" s="170">
        <f>STDEV(C104:E104)</f>
        <v>0.36246337345930363</v>
      </c>
      <c r="I104" s="170">
        <f>(B104*B4+C104*C4+D104*D4+E104*E4+F104*F4)/SUM(B4:F4)</f>
        <v>-0.010102033874051678</v>
      </c>
      <c r="K104" s="170">
        <f>(LN(H104)+LN(H124))/2-LN(K114*K115^4)</f>
        <v>-4.257158269506485</v>
      </c>
    </row>
    <row r="105" spans="1:11" ht="12.75">
      <c r="A105" s="170" t="s">
        <v>162</v>
      </c>
      <c r="B105" s="170">
        <f>B65*10000/B62</f>
        <v>0.6619865694770151</v>
      </c>
      <c r="C105" s="170">
        <f>C65*10000/C62</f>
        <v>0.15940739349279928</v>
      </c>
      <c r="D105" s="170">
        <f>D65*10000/D62</f>
        <v>-0.4221992349713739</v>
      </c>
      <c r="E105" s="170">
        <f>E65*10000/E62</f>
        <v>0.25348635629544447</v>
      </c>
      <c r="F105" s="170">
        <f>F65*10000/F62</f>
        <v>0.17176656953571912</v>
      </c>
      <c r="G105" s="170">
        <f>AVERAGE(C105:E105)</f>
        <v>-0.003101828394376708</v>
      </c>
      <c r="H105" s="170">
        <f>STDEV(C105:E105)</f>
        <v>0.3659845487997807</v>
      </c>
      <c r="I105" s="170">
        <f>(B105*B4+C105*C4+D105*D4+E105*E4+F105*F4)/SUM(B4:F4)</f>
        <v>0.11628813625201204</v>
      </c>
      <c r="K105" s="170">
        <f>(LN(H105)+LN(H125))/2-LN(K114*K115^5)</f>
        <v>-4.116526024046008</v>
      </c>
    </row>
    <row r="106" spans="1:11" ht="12.75">
      <c r="A106" s="170" t="s">
        <v>163</v>
      </c>
      <c r="B106" s="170">
        <f>B66*10000/B62</f>
        <v>3.3714826553334665</v>
      </c>
      <c r="C106" s="170">
        <f>C66*10000/C62</f>
        <v>3.3430021635358695</v>
      </c>
      <c r="D106" s="170">
        <f>D66*10000/D62</f>
        <v>3.8962594532461305</v>
      </c>
      <c r="E106" s="170">
        <f>E66*10000/E62</f>
        <v>3.5708590374700813</v>
      </c>
      <c r="F106" s="170">
        <f>F66*10000/F62</f>
        <v>14.372876785820297</v>
      </c>
      <c r="G106" s="170">
        <f>AVERAGE(C106:E106)</f>
        <v>3.6033735514173606</v>
      </c>
      <c r="H106" s="170">
        <f>STDEV(C106:E106)</f>
        <v>0.278058091713412</v>
      </c>
      <c r="I106" s="170">
        <f>(B106*B4+C106*C4+D106*D4+E106*E4+F106*F4)/SUM(B4:F4)</f>
        <v>5.011857139069131</v>
      </c>
      <c r="K106" s="170">
        <f>(LN(H106)+LN(H126))/2-LN(K114*K115^6)</f>
        <v>-3.242775804928834</v>
      </c>
    </row>
    <row r="107" spans="1:11" ht="12.75">
      <c r="A107" s="170" t="s">
        <v>164</v>
      </c>
      <c r="B107" s="170">
        <f>B67*10000/B62</f>
        <v>0.07490802735253908</v>
      </c>
      <c r="C107" s="170">
        <f>C67*10000/C62</f>
        <v>-0.16194719740926034</v>
      </c>
      <c r="D107" s="170">
        <f>D67*10000/D62</f>
        <v>-0.2056852411657136</v>
      </c>
      <c r="E107" s="170">
        <f>E67*10000/E62</f>
        <v>-0.14747177959034682</v>
      </c>
      <c r="F107" s="170">
        <f>F67*10000/F62</f>
        <v>-0.33382819219400106</v>
      </c>
      <c r="G107" s="170">
        <f>AVERAGE(C107:E107)</f>
        <v>-0.17170140605510695</v>
      </c>
      <c r="H107" s="170">
        <f>STDEV(C107:E107)</f>
        <v>0.030307758361130834</v>
      </c>
      <c r="I107" s="170">
        <f>(B107*B4+C107*C4+D107*D4+E107*E4+F107*F4)/SUM(B4:F4)</f>
        <v>-0.1578294762679449</v>
      </c>
      <c r="K107" s="170">
        <f>(LN(H107)+LN(H127))/2-LN(K114*K115^7)</f>
        <v>-4.4301851798663145</v>
      </c>
    </row>
    <row r="108" spans="1:9" ht="12.75">
      <c r="A108" s="170" t="s">
        <v>165</v>
      </c>
      <c r="B108" s="170">
        <f>B68*10000/B62</f>
        <v>-0.13294251162369183</v>
      </c>
      <c r="C108" s="170">
        <f>C68*10000/C62</f>
        <v>-0.09498775298226711</v>
      </c>
      <c r="D108" s="170">
        <f>D68*10000/D62</f>
        <v>-0.12902232336430838</v>
      </c>
      <c r="E108" s="170">
        <f>E68*10000/E62</f>
        <v>-0.1991952304349616</v>
      </c>
      <c r="F108" s="170">
        <f>F68*10000/F62</f>
        <v>-0.05128961078256395</v>
      </c>
      <c r="G108" s="170">
        <f>AVERAGE(C108:E108)</f>
        <v>-0.14106843559384571</v>
      </c>
      <c r="H108" s="170">
        <f>STDEV(C108:E108)</f>
        <v>0.05313785095530693</v>
      </c>
      <c r="I108" s="170">
        <f>(B108*B4+C108*C4+D108*D4+E108*E4+F108*F4)/SUM(B4:F4)</f>
        <v>-0.12787619743844342</v>
      </c>
    </row>
    <row r="109" spans="1:9" ht="12.75">
      <c r="A109" s="170" t="s">
        <v>166</v>
      </c>
      <c r="B109" s="170">
        <f>B69*10000/B62</f>
        <v>-0.0015505497684417764</v>
      </c>
      <c r="C109" s="170">
        <f>C69*10000/C62</f>
        <v>0.00870905491475831</v>
      </c>
      <c r="D109" s="170">
        <f>D69*10000/D62</f>
        <v>-0.09845395345522769</v>
      </c>
      <c r="E109" s="170">
        <f>E69*10000/E62</f>
        <v>-0.059978583624165215</v>
      </c>
      <c r="F109" s="170">
        <f>F69*10000/F62</f>
        <v>0.03409878470250222</v>
      </c>
      <c r="G109" s="170">
        <f>AVERAGE(C109:E109)</f>
        <v>-0.049907827388211534</v>
      </c>
      <c r="H109" s="170">
        <f>STDEV(C109:E109)</f>
        <v>0.0542866713761253</v>
      </c>
      <c r="I109" s="170">
        <f>(B109*B4+C109*C4+D109*D4+E109*E4+F109*F4)/SUM(B4:F4)</f>
        <v>-0.031680554641519414</v>
      </c>
    </row>
    <row r="110" spans="1:11" ht="12.75">
      <c r="A110" s="170" t="s">
        <v>167</v>
      </c>
      <c r="B110" s="170">
        <f>B70*10000/B62</f>
        <v>-0.2847247608383056</v>
      </c>
      <c r="C110" s="170">
        <f>C70*10000/C62</f>
        <v>-0.031848525971379216</v>
      </c>
      <c r="D110" s="170">
        <f>D70*10000/D62</f>
        <v>0.05223435393923365</v>
      </c>
      <c r="E110" s="170">
        <f>E70*10000/E62</f>
        <v>0.019100251630692237</v>
      </c>
      <c r="F110" s="170">
        <f>F70*10000/F62</f>
        <v>-0.31537989129142224</v>
      </c>
      <c r="G110" s="170">
        <f>AVERAGE(C110:E110)</f>
        <v>0.013162026532848892</v>
      </c>
      <c r="H110" s="170">
        <f>STDEV(C110:E110)</f>
        <v>0.04235480564823936</v>
      </c>
      <c r="I110" s="170">
        <f>(B110*B4+C110*C4+D110*D4+E110*E4+F110*F4)/SUM(B4:F4)</f>
        <v>-0.07380468630861671</v>
      </c>
      <c r="K110" s="170">
        <f>EXP(AVERAGE(K103:K107))</f>
        <v>0.017256430485136916</v>
      </c>
    </row>
    <row r="111" spans="1:9" ht="12.75">
      <c r="A111" s="170" t="s">
        <v>168</v>
      </c>
      <c r="B111" s="170">
        <f>B71*10000/B62</f>
        <v>0.11042245662797533</v>
      </c>
      <c r="C111" s="170">
        <f>C71*10000/C62</f>
        <v>-0.01320905022200427</v>
      </c>
      <c r="D111" s="170">
        <f>D71*10000/D62</f>
        <v>0.011167469782258048</v>
      </c>
      <c r="E111" s="170">
        <f>E71*10000/E62</f>
        <v>-0.006324263740254017</v>
      </c>
      <c r="F111" s="170">
        <f>F71*10000/F62</f>
        <v>-0.008162438634063518</v>
      </c>
      <c r="G111" s="170">
        <f>AVERAGE(C111:E111)</f>
        <v>-0.002788614726666747</v>
      </c>
      <c r="H111" s="170">
        <f>STDEV(C111:E111)</f>
        <v>0.0125669921755371</v>
      </c>
      <c r="I111" s="170">
        <f>(B111*B4+C111*C4+D111*D4+E111*E4+F111*F4)/SUM(B4:F4)</f>
        <v>0.01282346966131641</v>
      </c>
    </row>
    <row r="112" spans="1:9" ht="12.75">
      <c r="A112" s="170" t="s">
        <v>169</v>
      </c>
      <c r="B112" s="170">
        <f>B72*10000/B62</f>
        <v>-0.066057913103617</v>
      </c>
      <c r="C112" s="170">
        <f>C72*10000/C62</f>
        <v>-0.03607413261328237</v>
      </c>
      <c r="D112" s="170">
        <f>D72*10000/D62</f>
        <v>-0.058355423746327933</v>
      </c>
      <c r="E112" s="170">
        <f>E72*10000/E62</f>
        <v>-0.01980235482775425</v>
      </c>
      <c r="F112" s="170">
        <f>F72*10000/F62</f>
        <v>-0.055075986674620325</v>
      </c>
      <c r="G112" s="170">
        <f>AVERAGE(C112:E112)</f>
        <v>-0.03807730372912152</v>
      </c>
      <c r="H112" s="170">
        <f>STDEV(C112:E112)</f>
        <v>0.019354438809988057</v>
      </c>
      <c r="I112" s="170">
        <f>(B112*B4+C112*C4+D112*D4+E112*E4+F112*F4)/SUM(B4:F4)</f>
        <v>-0.04438864911170198</v>
      </c>
    </row>
    <row r="113" spans="1:9" ht="12.75">
      <c r="A113" s="170" t="s">
        <v>170</v>
      </c>
      <c r="B113" s="170">
        <f>B73*10000/B62</f>
        <v>-0.006703772903291556</v>
      </c>
      <c r="C113" s="170">
        <f>C73*10000/C62</f>
        <v>0.0011464737048629556</v>
      </c>
      <c r="D113" s="170">
        <f>D73*10000/D62</f>
        <v>0.006534881480130786</v>
      </c>
      <c r="E113" s="170">
        <f>E73*10000/E62</f>
        <v>-0.005111821911183088</v>
      </c>
      <c r="F113" s="170">
        <f>F73*10000/F62</f>
        <v>-0.008229073456293895</v>
      </c>
      <c r="G113" s="170">
        <f>AVERAGE(C113:E113)</f>
        <v>0.0008565110912702179</v>
      </c>
      <c r="H113" s="170">
        <f>STDEV(C113:E113)</f>
        <v>0.005828763480299375</v>
      </c>
      <c r="I113" s="170">
        <f>(B113*B4+C113*C4+D113*D4+E113*E4+F113*F4)/SUM(B4:F4)</f>
        <v>-0.001451035524539035</v>
      </c>
    </row>
    <row r="114" spans="1:11" ht="12.75">
      <c r="A114" s="170" t="s">
        <v>171</v>
      </c>
      <c r="B114" s="170">
        <f>B74*10000/B62</f>
        <v>-0.2027170793348528</v>
      </c>
      <c r="C114" s="170">
        <f>C74*10000/C62</f>
        <v>-0.17406954102533181</v>
      </c>
      <c r="D114" s="170">
        <f>D74*10000/D62</f>
        <v>-0.1825068105603261</v>
      </c>
      <c r="E114" s="170">
        <f>E74*10000/E62</f>
        <v>-0.1748157764630652</v>
      </c>
      <c r="F114" s="170">
        <f>F74*10000/F62</f>
        <v>-0.141598349914595</v>
      </c>
      <c r="G114" s="170">
        <f>AVERAGE(C114:E114)</f>
        <v>-0.1771307093495744</v>
      </c>
      <c r="H114" s="170">
        <f>STDEV(C114:E114)</f>
        <v>0.0046707670679781476</v>
      </c>
      <c r="I114" s="170">
        <f>(B114*B4+C114*C4+D114*D4+E114*E4+F114*F4)/SUM(B4:F4)</f>
        <v>-0.17606408656011927</v>
      </c>
      <c r="J114" s="170" t="s">
        <v>189</v>
      </c>
      <c r="K114" s="170">
        <v>285</v>
      </c>
    </row>
    <row r="115" spans="1:11" ht="12.75">
      <c r="A115" s="170" t="s">
        <v>172</v>
      </c>
      <c r="B115" s="170">
        <f>B75*10000/B62</f>
        <v>-0.00029796764482829916</v>
      </c>
      <c r="C115" s="170">
        <f>C75*10000/C62</f>
        <v>0.003886881516903922</v>
      </c>
      <c r="D115" s="170">
        <f>D75*10000/D62</f>
        <v>0.004084594510420335</v>
      </c>
      <c r="E115" s="170">
        <f>E75*10000/E62</f>
        <v>0.001267486121390885</v>
      </c>
      <c r="F115" s="170">
        <f>F75*10000/F62</f>
        <v>-0.001281927867388929</v>
      </c>
      <c r="G115" s="170">
        <f>AVERAGE(C115:E115)</f>
        <v>0.003079654049571714</v>
      </c>
      <c r="H115" s="170">
        <f>STDEV(C115:E115)</f>
        <v>0.0015724938972526091</v>
      </c>
      <c r="I115" s="170">
        <f>(B115*B4+C115*C4+D115*D4+E115*E4+F115*F4)/SUM(B4:F4)</f>
        <v>0.002008330850089817</v>
      </c>
      <c r="J115" s="170" t="s">
        <v>190</v>
      </c>
      <c r="K115" s="170">
        <v>0.5536</v>
      </c>
    </row>
    <row r="118" ht="12.75">
      <c r="A118" s="170" t="s">
        <v>155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157</v>
      </c>
      <c r="H120" s="170" t="s">
        <v>158</v>
      </c>
      <c r="I120" s="170" t="s">
        <v>191</v>
      </c>
    </row>
    <row r="121" spans="1:9" ht="12.75">
      <c r="A121" s="170" t="s">
        <v>173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174</v>
      </c>
      <c r="B122" s="170">
        <f>B82*10000/B62</f>
        <v>41.100065037931024</v>
      </c>
      <c r="C122" s="170">
        <f>C82*10000/C62</f>
        <v>2.5008450127920363</v>
      </c>
      <c r="D122" s="170">
        <f>D82*10000/D62</f>
        <v>-5.242367683775072</v>
      </c>
      <c r="E122" s="170">
        <f>E82*10000/E62</f>
        <v>-9.07106749568183</v>
      </c>
      <c r="F122" s="170">
        <f>F82*10000/F62</f>
        <v>-25.654173396201763</v>
      </c>
      <c r="G122" s="170">
        <f>AVERAGE(C122:E122)</f>
        <v>-3.937530055554955</v>
      </c>
      <c r="H122" s="170">
        <f>STDEV(C122:E122)</f>
        <v>5.895272742033043</v>
      </c>
      <c r="I122" s="170">
        <f>(B122*B4+C122*C4+D122*D4+E122*E4+F122*F4)/SUM(B4:F4)</f>
        <v>-0.3477557482001717</v>
      </c>
    </row>
    <row r="123" spans="1:9" ht="12.75">
      <c r="A123" s="170" t="s">
        <v>175</v>
      </c>
      <c r="B123" s="170">
        <f>B83*10000/B62</f>
        <v>-1.0545429542674225</v>
      </c>
      <c r="C123" s="170">
        <f>C83*10000/C62</f>
        <v>-1.920440571425174</v>
      </c>
      <c r="D123" s="170">
        <f>D83*10000/D62</f>
        <v>-1.2244731825903692</v>
      </c>
      <c r="E123" s="170">
        <f>E83*10000/E62</f>
        <v>-0.8935152834993806</v>
      </c>
      <c r="F123" s="170">
        <f>F83*10000/F62</f>
        <v>4.303311841983973</v>
      </c>
      <c r="G123" s="170">
        <f>AVERAGE(C123:E123)</f>
        <v>-1.3461430125049745</v>
      </c>
      <c r="H123" s="170">
        <f>STDEV(C123:E123)</f>
        <v>0.5241627107864083</v>
      </c>
      <c r="I123" s="170">
        <f>(B123*B4+C123*C4+D123*D4+E123*E4+F123*F4)/SUM(B4:F4)</f>
        <v>-0.54766293553016</v>
      </c>
    </row>
    <row r="124" spans="1:9" ht="12.75">
      <c r="A124" s="170" t="s">
        <v>176</v>
      </c>
      <c r="B124" s="170">
        <f>B84*10000/B62</f>
        <v>-0.43685643597127705</v>
      </c>
      <c r="C124" s="170">
        <f>C84*10000/C62</f>
        <v>0.35472232942436516</v>
      </c>
      <c r="D124" s="170">
        <f>D84*10000/D62</f>
        <v>-0.43673453592762546</v>
      </c>
      <c r="E124" s="170">
        <f>E84*10000/E62</f>
        <v>-0.08459190453587316</v>
      </c>
      <c r="F124" s="170">
        <f>F84*10000/F62</f>
        <v>-0.2646079878091672</v>
      </c>
      <c r="G124" s="170">
        <f>AVERAGE(C124:E124)</f>
        <v>-0.05553470367971116</v>
      </c>
      <c r="H124" s="170">
        <f>STDEV(C124:E124)</f>
        <v>0.39652772049302715</v>
      </c>
      <c r="I124" s="170">
        <f>(B124*B4+C124*C4+D124*D4+E124*E4+F124*F4)/SUM(B4:F4)</f>
        <v>-0.13851535938409373</v>
      </c>
    </row>
    <row r="125" spans="1:9" ht="12.75">
      <c r="A125" s="170" t="s">
        <v>177</v>
      </c>
      <c r="B125" s="170">
        <f>B85*10000/B62</f>
        <v>0.1609659277747879</v>
      </c>
      <c r="C125" s="170">
        <f>C85*10000/C62</f>
        <v>-0.7349789788999644</v>
      </c>
      <c r="D125" s="170">
        <f>D85*10000/D62</f>
        <v>-0.5324142619439447</v>
      </c>
      <c r="E125" s="170">
        <f>E85*10000/E62</f>
        <v>-0.8469957463933412</v>
      </c>
      <c r="F125" s="170">
        <f>F85*10000/F62</f>
        <v>-1.6640524526335831</v>
      </c>
      <c r="G125" s="170">
        <f>AVERAGE(C125:E125)</f>
        <v>-0.7047963290790834</v>
      </c>
      <c r="H125" s="170">
        <f>STDEV(C125:E125)</f>
        <v>0.15944786562464267</v>
      </c>
      <c r="I125" s="170">
        <f>(B125*B4+C125*C4+D125*D4+E125*E4+F125*F4)/SUM(B4:F4)</f>
        <v>-0.708344678424529</v>
      </c>
    </row>
    <row r="126" spans="1:9" ht="12.75">
      <c r="A126" s="170" t="s">
        <v>178</v>
      </c>
      <c r="B126" s="170">
        <f>B86*10000/B62</f>
        <v>0.7616040744346886</v>
      </c>
      <c r="C126" s="170">
        <f>C86*10000/C62</f>
        <v>0.940066233323009</v>
      </c>
      <c r="D126" s="170">
        <f>D86*10000/D62</f>
        <v>0.3336254409637718</v>
      </c>
      <c r="E126" s="170">
        <f>E86*10000/E62</f>
        <v>0.2720037443467316</v>
      </c>
      <c r="F126" s="170">
        <f>F86*10000/F62</f>
        <v>2.1326320206607066</v>
      </c>
      <c r="G126" s="170">
        <f>AVERAGE(C126:E126)</f>
        <v>0.5152318062111708</v>
      </c>
      <c r="H126" s="170">
        <f>STDEV(C126:E126)</f>
        <v>0.36920526298804773</v>
      </c>
      <c r="I126" s="170">
        <f>(B126*B4+C126*C4+D126*D4+E126*E4+F126*F4)/SUM(B4:F4)</f>
        <v>0.7673443870581205</v>
      </c>
    </row>
    <row r="127" spans="1:9" ht="12.75">
      <c r="A127" s="170" t="s">
        <v>179</v>
      </c>
      <c r="B127" s="170">
        <f>B87*10000/B62</f>
        <v>0.11283547871411226</v>
      </c>
      <c r="C127" s="170">
        <f>C87*10000/C62</f>
        <v>-0.1712155841969961</v>
      </c>
      <c r="D127" s="170">
        <f>D87*10000/D62</f>
        <v>0.014744404397279143</v>
      </c>
      <c r="E127" s="170">
        <f>E87*10000/E62</f>
        <v>-0.12345920099647746</v>
      </c>
      <c r="F127" s="170">
        <f>F87*10000/F62</f>
        <v>0.376085541183316</v>
      </c>
      <c r="G127" s="170">
        <f>AVERAGE(C127:E127)</f>
        <v>-0.09331012693206481</v>
      </c>
      <c r="H127" s="170">
        <f>STDEV(C127:E127)</f>
        <v>0.09657641709911287</v>
      </c>
      <c r="I127" s="170">
        <f>(B127*B4+C127*C4+D127*D4+E127*E4+F127*F4)/SUM(B4:F4)</f>
        <v>-0.0007286876659593453</v>
      </c>
    </row>
    <row r="128" spans="1:9" ht="12.75">
      <c r="A128" s="170" t="s">
        <v>180</v>
      </c>
      <c r="B128" s="170">
        <f>B88*10000/B62</f>
        <v>0.07442140420759835</v>
      </c>
      <c r="C128" s="170">
        <f>C88*10000/C62</f>
        <v>0.09380342021461902</v>
      </c>
      <c r="D128" s="170">
        <f>D88*10000/D62</f>
        <v>-0.17736829086108796</v>
      </c>
      <c r="E128" s="170">
        <f>E88*10000/E62</f>
        <v>-0.15299674327729101</v>
      </c>
      <c r="F128" s="170">
        <f>F88*10000/F62</f>
        <v>-0.19879125734380285</v>
      </c>
      <c r="G128" s="170">
        <f>AVERAGE(C128:E128)</f>
        <v>-0.07885387130791999</v>
      </c>
      <c r="H128" s="170">
        <f>STDEV(C128:E128)</f>
        <v>0.15002132621674688</v>
      </c>
      <c r="I128" s="170">
        <f>(B128*B4+C128*C4+D128*D4+E128*E4+F128*F4)/SUM(B4:F4)</f>
        <v>-0.0727938958993918</v>
      </c>
    </row>
    <row r="129" spans="1:9" ht="12.75">
      <c r="A129" s="170" t="s">
        <v>181</v>
      </c>
      <c r="B129" s="170">
        <f>B89*10000/B62</f>
        <v>0.010927163559539843</v>
      </c>
      <c r="C129" s="170">
        <f>C89*10000/C62</f>
        <v>-0.03289539933278686</v>
      </c>
      <c r="D129" s="170">
        <f>D89*10000/D62</f>
        <v>-0.005942971820684413</v>
      </c>
      <c r="E129" s="170">
        <f>E89*10000/E62</f>
        <v>-0.07978813264310912</v>
      </c>
      <c r="F129" s="170">
        <f>F89*10000/F62</f>
        <v>-0.08495637854748804</v>
      </c>
      <c r="G129" s="170">
        <f>AVERAGE(C129:E129)</f>
        <v>-0.039542167932193464</v>
      </c>
      <c r="H129" s="170">
        <f>STDEV(C129:E129)</f>
        <v>0.03736859100679319</v>
      </c>
      <c r="I129" s="170">
        <f>(B129*B4+C129*C4+D129*D4+E129*E4+F129*F4)/SUM(B4:F4)</f>
        <v>-0.038343942264127726</v>
      </c>
    </row>
    <row r="130" spans="1:9" ht="12.75">
      <c r="A130" s="170" t="s">
        <v>182</v>
      </c>
      <c r="B130" s="170">
        <f>B90*10000/B62</f>
        <v>0.007745774153630726</v>
      </c>
      <c r="C130" s="170">
        <f>C90*10000/C62</f>
        <v>0.08158932247285491</v>
      </c>
      <c r="D130" s="170">
        <f>D90*10000/D62</f>
        <v>0.016860578488709876</v>
      </c>
      <c r="E130" s="170">
        <f>E90*10000/E62</f>
        <v>0.07035300189961399</v>
      </c>
      <c r="F130" s="170">
        <f>F90*10000/F62</f>
        <v>0.22450195732922504</v>
      </c>
      <c r="G130" s="170">
        <f>AVERAGE(C130:E130)</f>
        <v>0.05626763428705959</v>
      </c>
      <c r="H130" s="170">
        <f>STDEV(C130:E130)</f>
        <v>0.03458685819826435</v>
      </c>
      <c r="I130" s="170">
        <f>(B130*B4+C130*C4+D130*D4+E130*E4+F130*F4)/SUM(B4:F4)</f>
        <v>0.07179543256178272</v>
      </c>
    </row>
    <row r="131" spans="1:9" ht="12.75">
      <c r="A131" s="170" t="s">
        <v>183</v>
      </c>
      <c r="B131" s="170">
        <f>B91*10000/B62</f>
        <v>0.07123949680228024</v>
      </c>
      <c r="C131" s="170">
        <f>C91*10000/C62</f>
        <v>0.07790873466246216</v>
      </c>
      <c r="D131" s="170">
        <f>D91*10000/D62</f>
        <v>0.10839604601297674</v>
      </c>
      <c r="E131" s="170">
        <f>E91*10000/E62</f>
        <v>0.07106624843697314</v>
      </c>
      <c r="F131" s="170">
        <f>F91*10000/F62</f>
        <v>0.061449309025006546</v>
      </c>
      <c r="G131" s="170">
        <f>AVERAGE(C131:E131)</f>
        <v>0.08579034303747068</v>
      </c>
      <c r="H131" s="170">
        <f>STDEV(C131:E131)</f>
        <v>0.019873808384381315</v>
      </c>
      <c r="I131" s="170">
        <f>(B131*B4+C131*C4+D131*D4+E131*E4+F131*F4)/SUM(B4:F4)</f>
        <v>0.08043062193924938</v>
      </c>
    </row>
    <row r="132" spans="1:9" ht="12.75">
      <c r="A132" s="170" t="s">
        <v>184</v>
      </c>
      <c r="B132" s="170">
        <f>B92*10000/B62</f>
        <v>0.06028451821556556</v>
      </c>
      <c r="C132" s="170">
        <f>C92*10000/C62</f>
        <v>-0.011317304842947273</v>
      </c>
      <c r="D132" s="170">
        <f>D92*10000/D62</f>
        <v>-0.04105081670526584</v>
      </c>
      <c r="E132" s="170">
        <f>E92*10000/E62</f>
        <v>-0.040345178667105866</v>
      </c>
      <c r="F132" s="170">
        <f>F92*10000/F62</f>
        <v>-0.008782275374187564</v>
      </c>
      <c r="G132" s="170">
        <f>AVERAGE(C132:E132)</f>
        <v>-0.03090443340510633</v>
      </c>
      <c r="H132" s="170">
        <f>STDEV(C132:E132)</f>
        <v>0.016966619735325435</v>
      </c>
      <c r="I132" s="170">
        <f>(B132*B4+C132*C4+D132*D4+E132*E4+F132*F4)/SUM(B4:F4)</f>
        <v>-0.014786338583608916</v>
      </c>
    </row>
    <row r="133" spans="1:9" ht="12.75">
      <c r="A133" s="170" t="s">
        <v>185</v>
      </c>
      <c r="B133" s="170">
        <f>B93*10000/B62</f>
        <v>-0.09078816637489183</v>
      </c>
      <c r="C133" s="170">
        <f>C93*10000/C62</f>
        <v>-0.06890696307615284</v>
      </c>
      <c r="D133" s="170">
        <f>D93*10000/D62</f>
        <v>-0.06973795815735591</v>
      </c>
      <c r="E133" s="170">
        <f>E93*10000/E62</f>
        <v>-0.06368462754701325</v>
      </c>
      <c r="F133" s="170">
        <f>F93*10000/F62</f>
        <v>-0.07774404401516856</v>
      </c>
      <c r="G133" s="170">
        <f>AVERAGE(C133:E133)</f>
        <v>-0.06744318292684066</v>
      </c>
      <c r="H133" s="170">
        <f>STDEV(C133:E133)</f>
        <v>0.003281416175017548</v>
      </c>
      <c r="I133" s="170">
        <f>(B133*B4+C133*C4+D133*D4+E133*E4+F133*F4)/SUM(B4:F4)</f>
        <v>-0.07219012878513113</v>
      </c>
    </row>
    <row r="134" spans="1:9" ht="12.75">
      <c r="A134" s="170" t="s">
        <v>186</v>
      </c>
      <c r="B134" s="170">
        <f>B94*10000/B62</f>
        <v>-0.00225809463789881</v>
      </c>
      <c r="C134" s="170">
        <f>C94*10000/C62</f>
        <v>0.011311446172566467</v>
      </c>
      <c r="D134" s="170">
        <f>D94*10000/D62</f>
        <v>0.00885358263055586</v>
      </c>
      <c r="E134" s="170">
        <f>E94*10000/E62</f>
        <v>0.01286487081668099</v>
      </c>
      <c r="F134" s="170">
        <f>F94*10000/F62</f>
        <v>-0.020806251231580954</v>
      </c>
      <c r="G134" s="170">
        <f>AVERAGE(C134:E134)</f>
        <v>0.01100996653993444</v>
      </c>
      <c r="H134" s="170">
        <f>STDEV(C134:E134)</f>
        <v>0.0020225666131689405</v>
      </c>
      <c r="I134" s="170">
        <f>(B134*B4+C134*C4+D134*D4+E134*E4+F134*F4)/SUM(B4:F4)</f>
        <v>0.004836021684329162</v>
      </c>
    </row>
    <row r="135" spans="1:9" ht="12.75">
      <c r="A135" s="170" t="s">
        <v>187</v>
      </c>
      <c r="B135" s="170">
        <f>B95*10000/B62</f>
        <v>0.0011294173070380484</v>
      </c>
      <c r="C135" s="170">
        <f>C95*10000/C62</f>
        <v>0.001658250758943279</v>
      </c>
      <c r="D135" s="170">
        <f>D95*10000/D62</f>
        <v>-0.0010645947608343123</v>
      </c>
      <c r="E135" s="170">
        <f>E95*10000/E62</f>
        <v>0.0005139099564652826</v>
      </c>
      <c r="F135" s="170">
        <f>F95*10000/F62</f>
        <v>0.004007913153387473</v>
      </c>
      <c r="G135" s="170">
        <f>AVERAGE(C135:E135)</f>
        <v>0.00036918865152474984</v>
      </c>
      <c r="H135" s="170">
        <f>STDEV(C135:E135)</f>
        <v>0.001367179623612418</v>
      </c>
      <c r="I135" s="170">
        <f>(B135*B4+C135*C4+D135*D4+E135*E4+F135*F4)/SUM(B4:F4)</f>
        <v>0.0009661536177589034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2003-08-26T15:43:15Z</cp:lastPrinted>
  <dcterms:created xsi:type="dcterms:W3CDTF">1999-06-17T15:15:05Z</dcterms:created>
  <dcterms:modified xsi:type="dcterms:W3CDTF">2003-09-26T12:59:19Z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-786100701</vt:i4>
  </property>
  <property fmtid="{D5CDD505-2E9C-101B-9397-08002B2CF9AE}" pid="3" name="_EmailSubject">
    <vt:lpwstr>WFM result agreement for aperture 78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