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5550" windowHeight="2055" tabRatio="1000" firstSheet="3" activeTab="7"/>
  </bookViews>
  <sheets>
    <sheet name="Sommaire" sheetId="1" r:id="rId1"/>
    <sheet name="HCMQAP0008_01_pos1_1" sheetId="2" r:id="rId2"/>
    <sheet name="HCMQAP0008_01_pos2_1" sheetId="3" r:id="rId3"/>
    <sheet name="HCMQAP0008_01_pos3_1" sheetId="4" r:id="rId4"/>
    <sheet name="HCMQAP0008_01_pos4_1" sheetId="5" r:id="rId5"/>
    <sheet name="HCMQAP0008_01_pos5_1" sheetId="6" r:id="rId6"/>
    <sheet name="Lmag_hcmqap" sheetId="7" r:id="rId7"/>
    <sheet name="Result_HCMQAP" sheetId="8" r:id="rId8"/>
  </sheets>
  <definedNames>
    <definedName name="_xlnm.Print_Area" localSheetId="1">'HCMQAP0008_01_pos1_1'!$A$1:$N$28</definedName>
    <definedName name="_xlnm.Print_Area" localSheetId="2">'HCMQAP0008_01_pos2_1'!$A$1:$N$28</definedName>
    <definedName name="_xlnm.Print_Area" localSheetId="3">'HCMQAP0008_01_pos3_1'!$A$1:$N$28</definedName>
    <definedName name="_xlnm.Print_Area" localSheetId="4">'HCMQAP0008_01_pos4_1'!$A$1:$N$28</definedName>
    <definedName name="_xlnm.Print_Area" localSheetId="5">'HCMQAP0008_01_pos5_1'!$A$1:$N$28</definedName>
    <definedName name="_xlnm.Print_Area" localSheetId="6">'Lmag_hcmqap'!$A$1:$G$54</definedName>
    <definedName name="_xlnm.Print_Area" localSheetId="0">'Sommaire'!$A$1:$N$14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<sst xmlns="http://schemas.openxmlformats.org/spreadsheetml/2006/main" count="505" uniqueCount="189">
  <si>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</si>
  <si>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</si>
  <si>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</si>
  <si>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</si>
  <si>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</si>
  <si>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</si>
  <si>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</si>
  <si>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</si>
  <si>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</si>
  <si>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</si>
  <si>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</si>
  <si>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</si>
  <si>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</si>
  <si>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</si>
  <si>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</si>
  <si>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hcmqap0008_01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</si>
  <si>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</si>
  <si>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</si>
  <si>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</si>
  <si>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</si>
  <si>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</si>
  <si>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</si>
  <si>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</si>
  <si>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</si>
  <si>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</si>
  <si>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</si>
  <si>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</si>
  <si>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</si>
  <si>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</si>
  <si>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</si>
  <si>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</si>
  <si>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</si>
  <si>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</si>
  <si>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</si>
  <si>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</si>
  <si>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</si>
  <si>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</si>
  <si>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</si>
  <si>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</si>
  <si>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</si>
  <si>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</si>
  <si>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</si>
  <si>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</si>
  <si>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</si>
  <si>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</si>
  <si>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</si>
  <si>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</si>
  <si>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</si>
  <si>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</si>
  <si>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</si>
  <si>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</si>
  <si>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</si>
  <si>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</si>
  <si>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</si>
  <si>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</si>
  <si>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</si>
  <si>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</si>
  <si>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</si>
  <si>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</si>
  <si>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</si>
  <si>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</si>
  <si>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</si>
  <si>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</si>
  <si>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</si>
  <si>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</si>
  <si>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</si>
  <si>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</si>
  <si>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</si>
  <si>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HCMQAP0008_01_pos1_1</t>
  </si>
  <si>
    <t>±12.5</t>
  </si>
  <si>
    <t>THCMQAP0008-01_pos1_10891523aper2.xls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</si>
  <si>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</si>
  <si>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HCMQAP0008_01_pos2_1</t>
  </si>
  <si>
    <t>THCMQAP0008-01_pos2_10891529aper2.xls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</si>
  <si>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</si>
  <si>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HCMQAP0008_01_pos3_1</t>
  </si>
  <si>
    <t>THCMQAP0008-01_pos3_10891536aper2.xls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</si>
  <si>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</si>
  <si>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HCMQAP0008_01_pos4_1</t>
  </si>
  <si>
    <t>THCMQAP0008-01_pos4_10891543aper2.xls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</si>
  <si>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 mT)</t>
    </r>
  </si>
  <si>
    <t>HCMQAP0008_01_pos5_1</t>
  </si>
  <si>
    <t>THCMQAP0008-01_pos5_10891550aper2.xls</t>
  </si>
  <si>
    <t>Sommaire : Valeurs intégrales calculées avec les fichiers: HCMQAP0008_01_pos1_1+HCMQAP0008_01_pos2_1+HCMQAP0008_01_pos3_1+HCMQAP0008_01_pos4_1+HCMQAP0008_01_pos5_1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</si>
  <si>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</si>
  <si>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</si>
  <si>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</si>
  <si>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</si>
  <si>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</si>
  <si>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</si>
  <si>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</si>
  <si>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</si>
  <si>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</si>
  <si>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</si>
  <si>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</si>
  <si>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</si>
  <si>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</si>
  <si>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</si>
  <si>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</si>
  <si>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</si>
  <si>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</si>
  <si>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</si>
  <si>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</si>
  <si>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</si>
  <si>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</si>
  <si>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</si>
  <si>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</si>
  <si>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</si>
  <si>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</si>
  <si>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</si>
  <si>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</si>
  <si>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</si>
  <si>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</si>
  <si>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</si>
  <si>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</si>
  <si>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</si>
  <si>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</si>
  <si>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</si>
  <si>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</si>
  <si>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</si>
  <si>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</si>
  <si>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</si>
  <si>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</si>
  <si>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</si>
  <si>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</si>
  <si>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</si>
  <si>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</si>
  <si>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</si>
  <si>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</si>
  <si>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>HCMQAP008_01_pos1_2</t>
  </si>
  <si>
    <t xml:space="preserve"> Wed 06/11/2002       15:55:07</t>
  </si>
  <si>
    <t>HUMEAU</t>
  </si>
  <si>
    <t>HCMQAP008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</si>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</sst>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5" fillId="3" borderId="15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08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0.81813735</c:v>
                </c:pt>
                <c:pt idx="1">
                  <c:v>-0.04786396699999999</c:v>
                </c:pt>
                <c:pt idx="2">
                  <c:v>-1.4931426</c:v>
                </c:pt>
                <c:pt idx="3">
                  <c:v>-1.8939958999999997</c:v>
                </c:pt>
                <c:pt idx="4">
                  <c:v>-1.7887193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0.41583138000000003</c:v>
                </c:pt>
                <c:pt idx="1">
                  <c:v>2.1742552</c:v>
                </c:pt>
                <c:pt idx="2">
                  <c:v>0.95659147</c:v>
                </c:pt>
                <c:pt idx="3">
                  <c:v>0.8004484700000001</c:v>
                </c:pt>
                <c:pt idx="4">
                  <c:v>7.840877900000001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3.7002851</c:v>
                </c:pt>
                <c:pt idx="1">
                  <c:v>4.215574999999999</c:v>
                </c:pt>
                <c:pt idx="2">
                  <c:v>4.8343744</c:v>
                </c:pt>
                <c:pt idx="3">
                  <c:v>4.3752621</c:v>
                </c:pt>
                <c:pt idx="4">
                  <c:v>13.955174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0.5342676099999999</c:v>
                </c:pt>
                <c:pt idx="1">
                  <c:v>0.25859423000000004</c:v>
                </c:pt>
                <c:pt idx="2">
                  <c:v>0.31143036999999996</c:v>
                </c:pt>
                <c:pt idx="3">
                  <c:v>0.25754469</c:v>
                </c:pt>
                <c:pt idx="4">
                  <c:v>2.7061532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-0.43795222</c:v>
                </c:pt>
                <c:pt idx="1">
                  <c:v>-0.14759527</c:v>
                </c:pt>
                <c:pt idx="2">
                  <c:v>-0.10715107000000001</c:v>
                </c:pt>
                <c:pt idx="3">
                  <c:v>-0.14053097</c:v>
                </c:pt>
                <c:pt idx="4">
                  <c:v>-0.44607045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0.010411095200000001</c:v>
                </c:pt>
                <c:pt idx="1">
                  <c:v>-0.016665835499999997</c:v>
                </c:pt>
                <c:pt idx="2">
                  <c:v>-0.0031391696000000005</c:v>
                </c:pt>
                <c:pt idx="3">
                  <c:v>-0.021192550999999997</c:v>
                </c:pt>
                <c:pt idx="4">
                  <c:v>0.15611602</c:v>
                </c:pt>
              </c:numCache>
            </c:numRef>
          </c:val>
          <c:smooth val="0"/>
        </c:ser>
        <c:marker val="1"/>
        <c:axId val="2701256"/>
        <c:axId val="24311305"/>
      </c:lineChart>
      <c:catAx>
        <c:axId val="27012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311305"/>
        <c:crosses val="autoZero"/>
        <c:auto val="1"/>
        <c:lblOffset val="100"/>
        <c:noMultiLvlLbl val="0"/>
      </c:catAx>
      <c:valAx>
        <c:axId val="24311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7012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43993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1089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43993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1089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43993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1089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43993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1089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43993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1089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8" customHeight="1">
      <c r="A9" s="41"/>
      <c r="B9" s="24"/>
      <c r="C9" s="24"/>
      <c r="D9" s="25"/>
      <c r="E9" s="33"/>
      <c r="F9" s="34"/>
      <c r="G9"/>
      <c r="H9" s="33"/>
      <c r="I9" s="35"/>
      <c r="J9" s="36"/>
      <c r="K9" s="37"/>
      <c r="L9" s="37"/>
      <c r="M9" s="28"/>
      <c r="N9" s="28"/>
    </row>
    <row r="10" spans="1:14" s="29" customFormat="1" ht="18" customHeight="1">
      <c r="A10" s="40"/>
      <c r="B10" s="24"/>
      <c r="C10" s="24"/>
      <c r="D10" s="38"/>
      <c r="E10" s="33"/>
      <c r="F10" s="34"/>
      <c r="G10" s="34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25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31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8"/>
      <c r="J13" s="30"/>
      <c r="K13" s="31"/>
      <c r="L13" s="28"/>
      <c r="M13" s="28"/>
      <c r="N13" s="28"/>
    </row>
    <row r="14" spans="1:14" s="2" customFormat="1" ht="18" customHeight="1">
      <c r="A14" s="42"/>
      <c r="B14" s="20"/>
      <c r="C14" s="20"/>
      <c r="D14" s="15"/>
      <c r="E14" s="15"/>
      <c r="F14" s="22"/>
      <c r="G14" s="22"/>
      <c r="H14" s="15"/>
      <c r="I14" s="23"/>
      <c r="J14" s="17"/>
      <c r="K14" s="4"/>
      <c r="L14" s="4"/>
      <c r="M14" s="4"/>
      <c r="N14" s="4"/>
    </row>
    <row r="15" spans="10:14" ht="15" customHeight="1">
      <c r="J15" s="32"/>
      <c r="N15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6.659648E-06</v>
      </c>
      <c r="L2" s="54">
        <v>1.7016777055597218E-07</v>
      </c>
      <c r="M2" s="54">
        <v>2.5215964700000003E-05</v>
      </c>
      <c r="N2" s="55">
        <v>2.845400318043301E-07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-3.2958308E-05</v>
      </c>
      <c r="L3" s="54">
        <v>9.63295118634478E-08</v>
      </c>
      <c r="M3" s="54">
        <v>1.5023817300000001E-05</v>
      </c>
      <c r="N3" s="55">
        <v>9.814930763977292E-08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-0.002258596113506328</v>
      </c>
      <c r="L4" s="54">
        <v>2.034016188242074E-05</v>
      </c>
      <c r="M4" s="54">
        <v>6.230377488188393E-08</v>
      </c>
      <c r="N4" s="55">
        <v>-4.5027112</v>
      </c>
    </row>
    <row r="5" spans="1:14" ht="15" customHeight="1" thickBot="1">
      <c r="A5" t="s">
        <v>18</v>
      </c>
      <c r="B5" s="58">
        <v>37566.64115740741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0.81813735</v>
      </c>
      <c r="E8" s="77">
        <v>0.013991854095333595</v>
      </c>
      <c r="F8" s="77">
        <v>0.41583138000000003</v>
      </c>
      <c r="G8" s="77">
        <v>0.013436889055267976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0.03854006</v>
      </c>
      <c r="E9" s="79">
        <v>0.013718134723328801</v>
      </c>
      <c r="F9" s="79">
        <v>-1.1324919999999998</v>
      </c>
      <c r="G9" s="79">
        <v>0.015258096539216098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-0.221525198</v>
      </c>
      <c r="E10" s="79">
        <v>0.013012325039715498</v>
      </c>
      <c r="F10" s="79">
        <v>0.19902638200000003</v>
      </c>
      <c r="G10" s="79">
        <v>0.008680717236084722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3.7002851</v>
      </c>
      <c r="E11" s="77">
        <v>0.010269497131753983</v>
      </c>
      <c r="F11" s="77">
        <v>0.5342676099999999</v>
      </c>
      <c r="G11" s="77">
        <v>0.008074751869092473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-0.072740198</v>
      </c>
      <c r="E12" s="79">
        <v>0.0028582004194502414</v>
      </c>
      <c r="F12" s="79">
        <v>0.21116329</v>
      </c>
      <c r="G12" s="79">
        <v>0.006424073700806911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19.79065</v>
      </c>
      <c r="D13" s="82">
        <v>-0.080103865</v>
      </c>
      <c r="E13" s="79">
        <v>0.0029187335677963193</v>
      </c>
      <c r="F13" s="79">
        <v>-0.167229902</v>
      </c>
      <c r="G13" s="79">
        <v>0.005847487066989921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-0.0415456767</v>
      </c>
      <c r="E14" s="79">
        <v>0.004080158426035833</v>
      </c>
      <c r="F14" s="79">
        <v>0.15507759999999998</v>
      </c>
      <c r="G14" s="79">
        <v>0.0050637818052323025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-0.43795222</v>
      </c>
      <c r="E15" s="77">
        <v>0.004333224625331068</v>
      </c>
      <c r="F15" s="77">
        <v>0.010411095200000001</v>
      </c>
      <c r="G15" s="77">
        <v>0.003540490285284152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0.003294226</v>
      </c>
      <c r="E16" s="79">
        <v>0.0038025681958321267</v>
      </c>
      <c r="F16" s="79">
        <v>-0.0034447489999999996</v>
      </c>
      <c r="G16" s="79">
        <v>0.002394253995123325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0.27399998903274536</v>
      </c>
      <c r="D17" s="82">
        <v>0.009008557</v>
      </c>
      <c r="E17" s="79">
        <v>0.0030366146059563255</v>
      </c>
      <c r="F17" s="79">
        <v>-0.023705246</v>
      </c>
      <c r="G17" s="79">
        <v>0.0029838376765675403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7.629000186920166</v>
      </c>
      <c r="D18" s="82">
        <v>0.009359785579999998</v>
      </c>
      <c r="E18" s="79">
        <v>0.002328826135324327</v>
      </c>
      <c r="F18" s="79">
        <v>0.046548144</v>
      </c>
      <c r="G18" s="79">
        <v>0.002805623163609788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0.15700000524520874</v>
      </c>
      <c r="D19" s="85">
        <v>-0.19889595</v>
      </c>
      <c r="E19" s="79">
        <v>0.0015277271772129682</v>
      </c>
      <c r="F19" s="79">
        <v>-0.013680903</v>
      </c>
      <c r="G19" s="79">
        <v>0.0020994051721722556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0.0484123</v>
      </c>
      <c r="D20" s="87">
        <v>0.0026179088900000003</v>
      </c>
      <c r="E20" s="88">
        <v>0.0007207008769214611</v>
      </c>
      <c r="F20" s="88">
        <v>0.0004862919000000002</v>
      </c>
      <c r="G20" s="88">
        <v>0.0018485837419348467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0.1902191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-0.25798656603821635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-2.2586877000000003</v>
      </c>
      <c r="I25" s="100" t="s">
        <v>49</v>
      </c>
      <c r="J25" s="101"/>
      <c r="K25" s="100"/>
      <c r="L25" s="103">
        <v>3.7386564030915066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0.9177496717829579</v>
      </c>
      <c r="I26" s="105" t="s">
        <v>53</v>
      </c>
      <c r="J26" s="106"/>
      <c r="K26" s="105"/>
      <c r="L26" s="108">
        <v>0.4380759499289956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HCMQAP0008-01_pos1_10891523aper2res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3.6365941799999995E-05</v>
      </c>
      <c r="L2" s="54">
        <v>6.961678259634706E-08</v>
      </c>
      <c r="M2" s="54">
        <v>5.2873528999999994E-05</v>
      </c>
      <c r="N2" s="55">
        <v>2.1968001637471467E-07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-3.0469714200000002E-05</v>
      </c>
      <c r="L3" s="54">
        <v>1.2088878634669202E-07</v>
      </c>
      <c r="M3" s="54">
        <v>1.3885999000000003E-05</v>
      </c>
      <c r="N3" s="55">
        <v>1.6334956612723626E-07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-0.0037605665261533677</v>
      </c>
      <c r="L4" s="54">
        <v>3.183818770727431E-05</v>
      </c>
      <c r="M4" s="54">
        <v>5.654786750850374E-08</v>
      </c>
      <c r="N4" s="55">
        <v>-4.2330626</v>
      </c>
    </row>
    <row r="5" spans="1:14" ht="15" customHeight="1" thickBot="1">
      <c r="A5" t="s">
        <v>18</v>
      </c>
      <c r="B5" s="58">
        <v>37566.64561342593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-0.04786396699999999</v>
      </c>
      <c r="E8" s="77">
        <v>0.007296053750809832</v>
      </c>
      <c r="F8" s="77">
        <v>2.1742552</v>
      </c>
      <c r="G8" s="77">
        <v>0.015306603746730305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0.09914260999999999</v>
      </c>
      <c r="E9" s="79">
        <v>0.006899917491999441</v>
      </c>
      <c r="F9" s="79">
        <v>-1.2069703999999999</v>
      </c>
      <c r="G9" s="79">
        <v>0.009011376273359238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-0.3630223</v>
      </c>
      <c r="E10" s="79">
        <v>0.006403945676455565</v>
      </c>
      <c r="F10" s="79">
        <v>-0.120502081</v>
      </c>
      <c r="G10" s="79">
        <v>0.005771171066414183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4.215574999999999</v>
      </c>
      <c r="E11" s="77">
        <v>0.0044325011225364724</v>
      </c>
      <c r="F11" s="77">
        <v>0.25859423000000004</v>
      </c>
      <c r="G11" s="77">
        <v>0.0038851620857551796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-0.112186407</v>
      </c>
      <c r="E12" s="79">
        <v>0.0036216084774397792</v>
      </c>
      <c r="F12" s="79">
        <v>0.27984431</v>
      </c>
      <c r="G12" s="79">
        <v>0.004208743458850925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19.775391</v>
      </c>
      <c r="D13" s="82">
        <v>0.080768698</v>
      </c>
      <c r="E13" s="79">
        <v>0.003026082073564038</v>
      </c>
      <c r="F13" s="79">
        <v>-0.22625014999999998</v>
      </c>
      <c r="G13" s="79">
        <v>0.002876355815090855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0.085504353</v>
      </c>
      <c r="E14" s="79">
        <v>0.0021870477699018035</v>
      </c>
      <c r="F14" s="79">
        <v>0.092788799</v>
      </c>
      <c r="G14" s="79">
        <v>0.0023431093254996592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-0.14759527</v>
      </c>
      <c r="E15" s="77">
        <v>0.0018022021891579314</v>
      </c>
      <c r="F15" s="77">
        <v>-0.016665835499999997</v>
      </c>
      <c r="G15" s="77">
        <v>0.002479328334799776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-0.029430097</v>
      </c>
      <c r="E16" s="79">
        <v>0.002418528387467474</v>
      </c>
      <c r="F16" s="79">
        <v>0.027258891</v>
      </c>
      <c r="G16" s="79">
        <v>0.0019078886811112414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-0.2879999876022339</v>
      </c>
      <c r="D17" s="82">
        <v>0.0037361692</v>
      </c>
      <c r="E17" s="79">
        <v>0.0009387971135531659</v>
      </c>
      <c r="F17" s="79">
        <v>-0.041439776</v>
      </c>
      <c r="G17" s="79">
        <v>0.0009272681077626619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48.827999114990234</v>
      </c>
      <c r="D18" s="82">
        <v>0.040101988</v>
      </c>
      <c r="E18" s="79">
        <v>0.0008503292935364508</v>
      </c>
      <c r="F18" s="79">
        <v>0.059751982</v>
      </c>
      <c r="G18" s="79">
        <v>0.0016064174459071118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-0.4129999876022339</v>
      </c>
      <c r="D19" s="85">
        <v>-0.18705999999999998</v>
      </c>
      <c r="E19" s="79">
        <v>0.0010209406775124308</v>
      </c>
      <c r="F19" s="79">
        <v>-0.005792690299999999</v>
      </c>
      <c r="G19" s="79">
        <v>0.0008909142658736981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0.16236029999999999</v>
      </c>
      <c r="D20" s="87">
        <v>0.00038354203000000005</v>
      </c>
      <c r="E20" s="88">
        <v>0.0008115385776092045</v>
      </c>
      <c r="F20" s="88">
        <v>0.00027034781999999997</v>
      </c>
      <c r="G20" s="88">
        <v>0.0003562396527296584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0.24039000000000002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-0.2425368262567681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-3.7607013</v>
      </c>
      <c r="I25" s="100" t="s">
        <v>49</v>
      </c>
      <c r="J25" s="101"/>
      <c r="K25" s="100"/>
      <c r="L25" s="103">
        <v>4.2234989708077695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2.1747819739146306</v>
      </c>
      <c r="I26" s="105" t="s">
        <v>53</v>
      </c>
      <c r="J26" s="106"/>
      <c r="K26" s="105"/>
      <c r="L26" s="108">
        <v>0.14853320773243256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HCMQAP0008-01_pos2_10891529aper2res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5.919809999999995E-07</v>
      </c>
      <c r="L2" s="54">
        <v>1.2835646323422886E-07</v>
      </c>
      <c r="M2" s="54">
        <v>8.1251841E-05</v>
      </c>
      <c r="N2" s="55">
        <v>2.0991754029651562E-07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-2.9493567E-05</v>
      </c>
      <c r="L3" s="54">
        <v>8.431518846551053E-08</v>
      </c>
      <c r="M3" s="54">
        <v>1.1676563E-05</v>
      </c>
      <c r="N3" s="55">
        <v>1.2434679736930134E-07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-0.003757711355750396</v>
      </c>
      <c r="L4" s="54">
        <v>3.710040423999464E-05</v>
      </c>
      <c r="M4" s="54">
        <v>3.084962976409451E-08</v>
      </c>
      <c r="N4" s="55">
        <v>-4.9364088</v>
      </c>
    </row>
    <row r="5" spans="1:14" ht="15" customHeight="1" thickBot="1">
      <c r="A5" t="s">
        <v>18</v>
      </c>
      <c r="B5" s="58">
        <v>37566.65033564815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-1.4931426</v>
      </c>
      <c r="E8" s="77">
        <v>0.006435855074470377</v>
      </c>
      <c r="F8" s="77">
        <v>0.95659147</v>
      </c>
      <c r="G8" s="77">
        <v>0.015154063858901145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0.27568087405999997</v>
      </c>
      <c r="E9" s="79">
        <v>0.011139566473133699</v>
      </c>
      <c r="F9" s="79">
        <v>-1.8974028</v>
      </c>
      <c r="G9" s="79">
        <v>0.012779481251583341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-0.21038917000000001</v>
      </c>
      <c r="E10" s="79">
        <v>0.005110916911533048</v>
      </c>
      <c r="F10" s="79">
        <v>-0.7371397400000002</v>
      </c>
      <c r="G10" s="79">
        <v>0.004300468950852074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4.8343744</v>
      </c>
      <c r="E11" s="77">
        <v>0.00560122774440479</v>
      </c>
      <c r="F11" s="77">
        <v>0.31143036999999996</v>
      </c>
      <c r="G11" s="77">
        <v>0.008045402678026815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-0.20011742</v>
      </c>
      <c r="E12" s="79">
        <v>0.0011972533627451322</v>
      </c>
      <c r="F12" s="79">
        <v>0.22033708000000002</v>
      </c>
      <c r="G12" s="79">
        <v>0.0034979321596605023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19.772339</v>
      </c>
      <c r="D13" s="82">
        <v>0.11149215999999999</v>
      </c>
      <c r="E13" s="79">
        <v>0.0024581883613327624</v>
      </c>
      <c r="F13" s="79">
        <v>-0.24356490000000003</v>
      </c>
      <c r="G13" s="79">
        <v>0.003638452550604084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0.006978702999999998</v>
      </c>
      <c r="E14" s="79">
        <v>0.0016195054694955501</v>
      </c>
      <c r="F14" s="79">
        <v>0.077966067</v>
      </c>
      <c r="G14" s="79">
        <v>0.0025571332189910792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-0.10715107000000001</v>
      </c>
      <c r="E15" s="77">
        <v>0.001882557348288444</v>
      </c>
      <c r="F15" s="77">
        <v>-0.0031391696000000005</v>
      </c>
      <c r="G15" s="77">
        <v>0.002469677411708853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-0.01222790514</v>
      </c>
      <c r="E16" s="79">
        <v>0.0009793787636082003</v>
      </c>
      <c r="F16" s="79">
        <v>0.0083264673</v>
      </c>
      <c r="G16" s="79">
        <v>0.002290311201799475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0.39899998903274536</v>
      </c>
      <c r="D17" s="82">
        <v>0.029370405999999998</v>
      </c>
      <c r="E17" s="79">
        <v>0.0010941818838539825</v>
      </c>
      <c r="F17" s="79">
        <v>-0.026178772</v>
      </c>
      <c r="G17" s="79">
        <v>0.0010499928619642886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5.085999965667725</v>
      </c>
      <c r="D18" s="82">
        <v>0.015218847400000002</v>
      </c>
      <c r="E18" s="79">
        <v>0.0007297371469918881</v>
      </c>
      <c r="F18" s="79">
        <v>0.083237374</v>
      </c>
      <c r="G18" s="79">
        <v>0.0006536020854262344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0.2240000069141388</v>
      </c>
      <c r="D19" s="85">
        <v>-0.19922563000000001</v>
      </c>
      <c r="E19" s="79">
        <v>0.0008724198230188467</v>
      </c>
      <c r="F19" s="79">
        <v>-0.0048190081</v>
      </c>
      <c r="G19" s="79">
        <v>0.0004928262370394242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-0.000953000000000001</v>
      </c>
      <c r="D20" s="87">
        <v>0.000772353715</v>
      </c>
      <c r="E20" s="88">
        <v>0.0012473851553932622</v>
      </c>
      <c r="F20" s="88">
        <v>-0.00193831432</v>
      </c>
      <c r="G20" s="88">
        <v>0.000690984255354326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0.3675728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-0.2828356290922749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-3.7578945</v>
      </c>
      <c r="I25" s="100" t="s">
        <v>49</v>
      </c>
      <c r="J25" s="101"/>
      <c r="K25" s="100"/>
      <c r="L25" s="103">
        <v>4.844395185648431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1.7732856691496497</v>
      </c>
      <c r="I26" s="105" t="s">
        <v>53</v>
      </c>
      <c r="J26" s="106"/>
      <c r="K26" s="105"/>
      <c r="L26" s="108">
        <v>0.1071970437461895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HCMQAP0008-01_pos3_10891536aper2res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3.694866760000001E-05</v>
      </c>
      <c r="L2" s="54">
        <v>5.7409974273344455E-08</v>
      </c>
      <c r="M2" s="54">
        <v>0.00012291328</v>
      </c>
      <c r="N2" s="55">
        <v>1.9659887231703785E-07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-3.0008920399999998E-05</v>
      </c>
      <c r="L3" s="54">
        <v>1.1334086522476047E-07</v>
      </c>
      <c r="M3" s="54">
        <v>1.0558519999999995E-05</v>
      </c>
      <c r="N3" s="55">
        <v>2.830209532859614E-08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-0.0037585813221703472</v>
      </c>
      <c r="L4" s="54">
        <v>3.480841763788415E-05</v>
      </c>
      <c r="M4" s="54">
        <v>4.871754085061697E-08</v>
      </c>
      <c r="N4" s="55">
        <v>-4.630393700000001</v>
      </c>
    </row>
    <row r="5" spans="1:14" ht="15" customHeight="1" thickBot="1">
      <c r="A5" t="s">
        <v>18</v>
      </c>
      <c r="B5" s="58">
        <v>37566.655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-1.8939958999999997</v>
      </c>
      <c r="E8" s="77">
        <v>0.006721460722231981</v>
      </c>
      <c r="F8" s="77">
        <v>0.8004484700000001</v>
      </c>
      <c r="G8" s="77">
        <v>0.007228765330579339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0.5349030499999999</v>
      </c>
      <c r="E9" s="79">
        <v>0.00551054898971375</v>
      </c>
      <c r="F9" s="79">
        <v>-1.0610637</v>
      </c>
      <c r="G9" s="79">
        <v>0.012043796604885259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0.087456907</v>
      </c>
      <c r="E10" s="79">
        <v>0.006502528276489414</v>
      </c>
      <c r="F10" s="79">
        <v>-0.96994402</v>
      </c>
      <c r="G10" s="79">
        <v>0.01133250524922427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4.3752621</v>
      </c>
      <c r="E11" s="77">
        <v>0.005979061961430644</v>
      </c>
      <c r="F11" s="77">
        <v>0.25754469</v>
      </c>
      <c r="G11" s="77">
        <v>0.0025272008154068283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0.0097036559</v>
      </c>
      <c r="E12" s="79">
        <v>0.003262005719952975</v>
      </c>
      <c r="F12" s="79">
        <v>0.21383052</v>
      </c>
      <c r="G12" s="79">
        <v>0.004337309599118127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19.79065</v>
      </c>
      <c r="D13" s="82">
        <v>0.050162236000000006</v>
      </c>
      <c r="E13" s="79">
        <v>0.0026615140472695392</v>
      </c>
      <c r="F13" s="79">
        <v>-0.23971123</v>
      </c>
      <c r="G13" s="79">
        <v>0.002261314397116447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0.113808711</v>
      </c>
      <c r="E14" s="79">
        <v>0.0015411099466552474</v>
      </c>
      <c r="F14" s="79">
        <v>0.10693921400000002</v>
      </c>
      <c r="G14" s="79">
        <v>0.002606927201722352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-0.14053097</v>
      </c>
      <c r="E15" s="77">
        <v>0.0011194082600169035</v>
      </c>
      <c r="F15" s="77">
        <v>-0.021192550999999997</v>
      </c>
      <c r="G15" s="77">
        <v>0.0020433498324354416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-0.027471934999999996</v>
      </c>
      <c r="E16" s="79">
        <v>0.0012011112074200533</v>
      </c>
      <c r="F16" s="79">
        <v>-0.008588772000000001</v>
      </c>
      <c r="G16" s="79">
        <v>0.0011822000936964857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-0.2720000147819519</v>
      </c>
      <c r="D17" s="82">
        <v>0.059231861</v>
      </c>
      <c r="E17" s="79">
        <v>0.0007170202777915951</v>
      </c>
      <c r="F17" s="79">
        <v>-0.05241592700000001</v>
      </c>
      <c r="G17" s="79">
        <v>0.002276315820138995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37.63800048828125</v>
      </c>
      <c r="D18" s="82">
        <v>0.03209516</v>
      </c>
      <c r="E18" s="79">
        <v>0.001338183269993451</v>
      </c>
      <c r="F18" s="79">
        <v>0.11454112000000001</v>
      </c>
      <c r="G18" s="79">
        <v>0.0007142949255028176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-0.37700000405311584</v>
      </c>
      <c r="D19" s="85">
        <v>-0.18632555</v>
      </c>
      <c r="E19" s="79">
        <v>0.0007865332574006152</v>
      </c>
      <c r="F19" s="79">
        <v>-0.0085963214</v>
      </c>
      <c r="G19" s="79">
        <v>0.00036503282895968307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0.16194990000000004</v>
      </c>
      <c r="D20" s="87">
        <v>-0.0005092624799999999</v>
      </c>
      <c r="E20" s="88">
        <v>0.00042527062601739797</v>
      </c>
      <c r="F20" s="88">
        <v>-0.0015974532999999999</v>
      </c>
      <c r="G20" s="88">
        <v>0.0007299766012571637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0.5574284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-0.2653022405851814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-3.7587425</v>
      </c>
      <c r="I25" s="100" t="s">
        <v>49</v>
      </c>
      <c r="J25" s="101"/>
      <c r="K25" s="100"/>
      <c r="L25" s="103">
        <v>4.382835578828346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2.056195083726773</v>
      </c>
      <c r="I26" s="105" t="s">
        <v>53</v>
      </c>
      <c r="J26" s="106"/>
      <c r="K26" s="105"/>
      <c r="L26" s="108">
        <v>0.14211994141227507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HCMQAP0008-01_pos4_10891543aper2res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3.5090024399999996E-05</v>
      </c>
      <c r="L2" s="54">
        <v>1.4866256191217596E-07</v>
      </c>
      <c r="M2" s="54">
        <v>5.336454899999999E-05</v>
      </c>
      <c r="N2" s="55">
        <v>7.70099010178033E-08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-3.21433556E-05</v>
      </c>
      <c r="L3" s="54">
        <v>8.719077622115393E-08</v>
      </c>
      <c r="M3" s="54">
        <v>1.0235579E-05</v>
      </c>
      <c r="N3" s="55">
        <v>1.3507782658154372E-07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-0.00208980995250357</v>
      </c>
      <c r="L4" s="54">
        <v>1.9270616452650092E-05</v>
      </c>
      <c r="M4" s="54">
        <v>3.817145323018703E-08</v>
      </c>
      <c r="N4" s="55">
        <v>-4.6104839</v>
      </c>
    </row>
    <row r="5" spans="1:14" ht="15" customHeight="1" thickBot="1">
      <c r="A5" t="s">
        <v>18</v>
      </c>
      <c r="B5" s="58">
        <v>37566.65975694444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6" t="s">
        <v>27</v>
      </c>
      <c r="B8" s="71" t="s">
        <v>28</v>
      </c>
      <c r="D8" s="76">
        <v>-1.7887193</v>
      </c>
      <c r="E8" s="77">
        <v>0.021792970230329462</v>
      </c>
      <c r="F8" s="113">
        <v>7.840877900000001</v>
      </c>
      <c r="G8" s="77">
        <v>0.02439049927579366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-1.1769137</v>
      </c>
      <c r="E9" s="79">
        <v>0.01212905379077804</v>
      </c>
      <c r="F9" s="79">
        <v>1.5860057</v>
      </c>
      <c r="G9" s="79">
        <v>0.010732978102999904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5">
        <v>-2.6875280000000004</v>
      </c>
      <c r="E10" s="79">
        <v>0.016035731991343644</v>
      </c>
      <c r="F10" s="114">
        <v>-4.7155485</v>
      </c>
      <c r="G10" s="79">
        <v>0.013742169271989731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13.955174</v>
      </c>
      <c r="E11" s="77">
        <v>0.011402919538718088</v>
      </c>
      <c r="F11" s="113">
        <v>2.7061532</v>
      </c>
      <c r="G11" s="77">
        <v>0.01318391353349175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0.028290895700000002</v>
      </c>
      <c r="E12" s="79">
        <v>0.005783392412203359</v>
      </c>
      <c r="F12" s="79">
        <v>0.54390993</v>
      </c>
      <c r="G12" s="79">
        <v>0.006829078696253814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19.824219</v>
      </c>
      <c r="D13" s="82">
        <v>-0.069680658</v>
      </c>
      <c r="E13" s="79">
        <v>0.0072024166038021625</v>
      </c>
      <c r="F13" s="79">
        <v>-0.07471017399999999</v>
      </c>
      <c r="G13" s="79">
        <v>0.003228139274921964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0.14252778500000002</v>
      </c>
      <c r="E14" s="79">
        <v>0.006564334979351056</v>
      </c>
      <c r="F14" s="79">
        <v>0.153726472</v>
      </c>
      <c r="G14" s="79">
        <v>0.004180681872154825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-0.44607045</v>
      </c>
      <c r="E15" s="77">
        <v>0.0037879569848376085</v>
      </c>
      <c r="F15" s="77">
        <v>0.15611602</v>
      </c>
      <c r="G15" s="77">
        <v>0.0036166774875012204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-0.00326933259</v>
      </c>
      <c r="E16" s="79">
        <v>0.00316386746943866</v>
      </c>
      <c r="F16" s="79">
        <v>0.019243942120000003</v>
      </c>
      <c r="G16" s="79">
        <v>0.002690734108191775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0.41600000858306885</v>
      </c>
      <c r="D17" s="82">
        <v>0.025241914999999997</v>
      </c>
      <c r="E17" s="79">
        <v>0.0013608688952761344</v>
      </c>
      <c r="F17" s="79">
        <v>-0.0200180464</v>
      </c>
      <c r="G17" s="79">
        <v>0.002230947684747686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6.611999988555908</v>
      </c>
      <c r="D18" s="82">
        <v>0.0049347352</v>
      </c>
      <c r="E18" s="79">
        <v>0.002129823117493695</v>
      </c>
      <c r="F18" s="79">
        <v>0.064303745</v>
      </c>
      <c r="G18" s="79">
        <v>0.002841069313584086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0.1770000010728836</v>
      </c>
      <c r="D19" s="82">
        <v>-0.13951088</v>
      </c>
      <c r="E19" s="79">
        <v>0.0010796025966062692</v>
      </c>
      <c r="F19" s="79">
        <v>-0.037360111</v>
      </c>
      <c r="G19" s="79">
        <v>0.0012019500819976095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0.2814277</v>
      </c>
      <c r="D20" s="87">
        <v>0.0056117586</v>
      </c>
      <c r="E20" s="88">
        <v>0.0016275534594708528</v>
      </c>
      <c r="F20" s="88">
        <v>0.00051135155</v>
      </c>
      <c r="G20" s="88">
        <v>0.0025166397097569227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0.43666859999999996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-0.2641614921106828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-2.0898988</v>
      </c>
      <c r="I25" s="100" t="s">
        <v>49</v>
      </c>
      <c r="J25" s="101"/>
      <c r="K25" s="100"/>
      <c r="L25" s="103">
        <v>14.215137935037642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8.042318258866713</v>
      </c>
      <c r="I26" s="105" t="s">
        <v>53</v>
      </c>
      <c r="J26" s="106"/>
      <c r="K26" s="105"/>
      <c r="L26" s="108">
        <v>0.47260031534462915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HCMQAP0008-01_pos5_10891550aper2res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workbookViewId="0" topLeftCell="A1">
      <selection activeCell="B2" sqref="B2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120</v>
      </c>
      <c r="B1" s="130" t="s">
        <v>129</v>
      </c>
      <c r="C1" s="120" t="s">
        <v>72</v>
      </c>
      <c r="D1" s="120" t="s">
        <v>75</v>
      </c>
      <c r="E1" s="120" t="s">
        <v>78</v>
      </c>
      <c r="F1" s="127" t="s">
        <v>81</v>
      </c>
      <c r="G1" s="162" t="s">
        <v>121</v>
      </c>
    </row>
    <row r="2" spans="1:7" ht="13.5" thickBot="1">
      <c r="A2" s="139" t="s">
        <v>90</v>
      </c>
      <c r="B2" s="131">
        <v>-2.2586877000000003</v>
      </c>
      <c r="C2" s="122">
        <v>-3.7607013</v>
      </c>
      <c r="D2" s="122">
        <v>-3.7578945</v>
      </c>
      <c r="E2" s="122">
        <v>-3.7587425</v>
      </c>
      <c r="F2" s="128">
        <v>-2.0898988</v>
      </c>
      <c r="G2" s="163">
        <v>3.117193267365226</v>
      </c>
    </row>
    <row r="3" spans="1:7" ht="14.25" thickBot="1" thickTop="1">
      <c r="A3" s="147" t="s">
        <v>89</v>
      </c>
      <c r="B3" s="148" t="s">
        <v>84</v>
      </c>
      <c r="C3" s="149" t="s">
        <v>85</v>
      </c>
      <c r="D3" s="149" t="s">
        <v>86</v>
      </c>
      <c r="E3" s="149" t="s">
        <v>87</v>
      </c>
      <c r="F3" s="150" t="s">
        <v>88</v>
      </c>
      <c r="G3" s="157" t="s">
        <v>122</v>
      </c>
    </row>
    <row r="4" spans="1:7" ht="12.75">
      <c r="A4" s="144" t="s">
        <v>91</v>
      </c>
      <c r="B4" s="145">
        <v>0.81813735</v>
      </c>
      <c r="C4" s="146">
        <v>-0.04786396699999999</v>
      </c>
      <c r="D4" s="146">
        <v>-1.4931426</v>
      </c>
      <c r="E4" s="146">
        <v>-1.8939958999999997</v>
      </c>
      <c r="F4" s="151">
        <v>-1.7887193</v>
      </c>
      <c r="G4" s="158">
        <v>-0.9471722838818954</v>
      </c>
    </row>
    <row r="5" spans="1:7" ht="12.75">
      <c r="A5" s="139" t="s">
        <v>93</v>
      </c>
      <c r="B5" s="133">
        <v>0.03854006</v>
      </c>
      <c r="C5" s="117">
        <v>0.09914260999999999</v>
      </c>
      <c r="D5" s="117">
        <v>0.27568087405999997</v>
      </c>
      <c r="E5" s="117">
        <v>0.5349030499999999</v>
      </c>
      <c r="F5" s="152">
        <v>-1.1769137</v>
      </c>
      <c r="G5" s="159">
        <v>0.0669917239239489</v>
      </c>
    </row>
    <row r="6" spans="1:7" ht="12.75">
      <c r="A6" s="139" t="s">
        <v>95</v>
      </c>
      <c r="B6" s="133">
        <v>-0.221525198</v>
      </c>
      <c r="C6" s="117">
        <v>-0.3630223</v>
      </c>
      <c r="D6" s="117">
        <v>-0.21038917000000001</v>
      </c>
      <c r="E6" s="117">
        <v>0.087456907</v>
      </c>
      <c r="F6" s="153">
        <v>-2.6875280000000004</v>
      </c>
      <c r="G6" s="159">
        <v>-0.5083941354441417</v>
      </c>
    </row>
    <row r="7" spans="1:7" ht="12.75">
      <c r="A7" s="139" t="s">
        <v>97</v>
      </c>
      <c r="B7" s="132">
        <v>3.7002851</v>
      </c>
      <c r="C7" s="116">
        <v>4.215574999999999</v>
      </c>
      <c r="D7" s="116">
        <v>4.8343744</v>
      </c>
      <c r="E7" s="116">
        <v>4.3752621</v>
      </c>
      <c r="F7" s="154">
        <v>13.955174</v>
      </c>
      <c r="G7" s="159">
        <v>5.6309474107805775</v>
      </c>
    </row>
    <row r="8" spans="1:7" ht="12.75">
      <c r="A8" s="139" t="s">
        <v>99</v>
      </c>
      <c r="B8" s="133">
        <v>-0.072740198</v>
      </c>
      <c r="C8" s="117">
        <v>-0.112186407</v>
      </c>
      <c r="D8" s="117">
        <v>-0.20011742</v>
      </c>
      <c r="E8" s="117">
        <v>0.0097036559</v>
      </c>
      <c r="F8" s="152">
        <v>0.028290895700000002</v>
      </c>
      <c r="G8" s="159">
        <v>-0.0795228744686217</v>
      </c>
    </row>
    <row r="9" spans="1:7" ht="12.75">
      <c r="A9" s="139" t="s">
        <v>101</v>
      </c>
      <c r="B9" s="133">
        <v>-0.080103865</v>
      </c>
      <c r="C9" s="117">
        <v>0.080768698</v>
      </c>
      <c r="D9" s="117">
        <v>0.11149215999999999</v>
      </c>
      <c r="E9" s="117">
        <v>0.050162236000000006</v>
      </c>
      <c r="F9" s="152">
        <v>-0.069680658</v>
      </c>
      <c r="G9" s="159">
        <v>0.037419514052562594</v>
      </c>
    </row>
    <row r="10" spans="1:7" ht="12.75">
      <c r="A10" s="139" t="s">
        <v>103</v>
      </c>
      <c r="B10" s="133">
        <v>-0.0415456767</v>
      </c>
      <c r="C10" s="117">
        <v>0.085504353</v>
      </c>
      <c r="D10" s="117">
        <v>0.006978702999999998</v>
      </c>
      <c r="E10" s="117">
        <v>0.113808711</v>
      </c>
      <c r="F10" s="152">
        <v>0.14252778500000002</v>
      </c>
      <c r="G10" s="159">
        <v>0.06268999438018551</v>
      </c>
    </row>
    <row r="11" spans="1:7" ht="12.75">
      <c r="A11" s="139" t="s">
        <v>105</v>
      </c>
      <c r="B11" s="132">
        <v>-0.43795222</v>
      </c>
      <c r="C11" s="116">
        <v>-0.14759527</v>
      </c>
      <c r="D11" s="116">
        <v>-0.10715107000000001</v>
      </c>
      <c r="E11" s="116">
        <v>-0.14053097</v>
      </c>
      <c r="F11" s="155">
        <v>-0.44607045</v>
      </c>
      <c r="G11" s="159">
        <v>-0.21805962233751086</v>
      </c>
    </row>
    <row r="12" spans="1:7" ht="12.75">
      <c r="A12" s="139" t="s">
        <v>107</v>
      </c>
      <c r="B12" s="133">
        <v>0.003294226</v>
      </c>
      <c r="C12" s="117">
        <v>-0.029430097</v>
      </c>
      <c r="D12" s="117">
        <v>-0.01222790514</v>
      </c>
      <c r="E12" s="117">
        <v>-0.027471934999999996</v>
      </c>
      <c r="F12" s="152">
        <v>-0.00326933259</v>
      </c>
      <c r="G12" s="159">
        <v>-0.01659299279811669</v>
      </c>
    </row>
    <row r="13" spans="1:7" ht="12.75">
      <c r="A13" s="139" t="s">
        <v>109</v>
      </c>
      <c r="B13" s="133">
        <v>0.009008557</v>
      </c>
      <c r="C13" s="117">
        <v>0.0037361692</v>
      </c>
      <c r="D13" s="117">
        <v>0.029370405999999998</v>
      </c>
      <c r="E13" s="117">
        <v>0.059231861</v>
      </c>
      <c r="F13" s="152">
        <v>0.025241914999999997</v>
      </c>
      <c r="G13" s="159">
        <v>0.026888608960365042</v>
      </c>
    </row>
    <row r="14" spans="1:7" ht="12.75">
      <c r="A14" s="139" t="s">
        <v>111</v>
      </c>
      <c r="B14" s="133">
        <v>0.009359785579999998</v>
      </c>
      <c r="C14" s="117">
        <v>0.040101988</v>
      </c>
      <c r="D14" s="117">
        <v>0.015218847400000002</v>
      </c>
      <c r="E14" s="117">
        <v>0.03209516</v>
      </c>
      <c r="F14" s="152">
        <v>0.0049347352</v>
      </c>
      <c r="G14" s="159">
        <v>0.02304463880552304</v>
      </c>
    </row>
    <row r="15" spans="1:7" ht="12.75">
      <c r="A15" s="139" t="s">
        <v>113</v>
      </c>
      <c r="B15" s="134">
        <v>-0.19889595</v>
      </c>
      <c r="C15" s="118">
        <v>-0.18705999999999998</v>
      </c>
      <c r="D15" s="118">
        <v>-0.19922563000000001</v>
      </c>
      <c r="E15" s="118">
        <v>-0.18632555</v>
      </c>
      <c r="F15" s="152">
        <v>-0.13951088</v>
      </c>
      <c r="G15" s="160">
        <v>-0.18516042676582373</v>
      </c>
    </row>
    <row r="16" spans="1:7" ht="12.75">
      <c r="A16" s="139" t="s">
        <v>115</v>
      </c>
      <c r="B16" s="133">
        <v>0.0026179088900000003</v>
      </c>
      <c r="C16" s="117">
        <v>0.00038354203000000005</v>
      </c>
      <c r="D16" s="117">
        <v>0.000772353715</v>
      </c>
      <c r="E16" s="117">
        <v>-0.0005092624799999999</v>
      </c>
      <c r="F16" s="152">
        <v>0.0056117586</v>
      </c>
      <c r="G16" s="159">
        <v>0.0012845108812273717</v>
      </c>
    </row>
    <row r="17" spans="1:7" ht="12.75">
      <c r="A17" s="139" t="s">
        <v>92</v>
      </c>
      <c r="B17" s="132">
        <v>0.41583138000000003</v>
      </c>
      <c r="C17" s="116">
        <v>2.1742552</v>
      </c>
      <c r="D17" s="116">
        <v>0.95659147</v>
      </c>
      <c r="E17" s="116">
        <v>0.8004484700000001</v>
      </c>
      <c r="F17" s="154">
        <v>7.840877900000001</v>
      </c>
      <c r="G17" s="159">
        <v>2.0546654878127404</v>
      </c>
    </row>
    <row r="18" spans="1:7" ht="12.75">
      <c r="A18" s="139" t="s">
        <v>94</v>
      </c>
      <c r="B18" s="133">
        <v>-1.1324919999999998</v>
      </c>
      <c r="C18" s="117">
        <v>-1.2069703999999999</v>
      </c>
      <c r="D18" s="117">
        <v>-1.8974028</v>
      </c>
      <c r="E18" s="117">
        <v>-1.0610637</v>
      </c>
      <c r="F18" s="152">
        <v>1.5860057</v>
      </c>
      <c r="G18" s="159">
        <v>-0.9536020719022409</v>
      </c>
    </row>
    <row r="19" spans="1:7" ht="12.75">
      <c r="A19" s="139" t="s">
        <v>96</v>
      </c>
      <c r="B19" s="133">
        <v>0.19902638200000003</v>
      </c>
      <c r="C19" s="117">
        <v>-0.120502081</v>
      </c>
      <c r="D19" s="117">
        <v>-0.7371397400000002</v>
      </c>
      <c r="E19" s="117">
        <v>-0.96994402</v>
      </c>
      <c r="F19" s="153">
        <v>-4.7155485</v>
      </c>
      <c r="G19" s="159">
        <v>-1.041507394713341</v>
      </c>
    </row>
    <row r="20" spans="1:7" ht="12.75">
      <c r="A20" s="139" t="s">
        <v>98</v>
      </c>
      <c r="B20" s="132">
        <v>0.5342676099999999</v>
      </c>
      <c r="C20" s="116">
        <v>0.25859423000000004</v>
      </c>
      <c r="D20" s="116">
        <v>0.31143036999999996</v>
      </c>
      <c r="E20" s="116">
        <v>0.25754469</v>
      </c>
      <c r="F20" s="154">
        <v>2.7061532</v>
      </c>
      <c r="G20" s="159">
        <v>0.6382465316838941</v>
      </c>
    </row>
    <row r="21" spans="1:7" ht="12.75">
      <c r="A21" s="139" t="s">
        <v>100</v>
      </c>
      <c r="B21" s="133">
        <v>0.21116329</v>
      </c>
      <c r="C21" s="117">
        <v>0.27984431</v>
      </c>
      <c r="D21" s="117">
        <v>0.22033708000000002</v>
      </c>
      <c r="E21" s="117">
        <v>0.21383052</v>
      </c>
      <c r="F21" s="152">
        <v>0.54390993</v>
      </c>
      <c r="G21" s="159">
        <v>0.2750439999969397</v>
      </c>
    </row>
    <row r="22" spans="1:7" ht="12.75">
      <c r="A22" s="139" t="s">
        <v>102</v>
      </c>
      <c r="B22" s="133">
        <v>-0.167229902</v>
      </c>
      <c r="C22" s="117">
        <v>-0.22625014999999998</v>
      </c>
      <c r="D22" s="117">
        <v>-0.24356490000000003</v>
      </c>
      <c r="E22" s="117">
        <v>-0.23971123</v>
      </c>
      <c r="F22" s="152">
        <v>-0.07471017399999999</v>
      </c>
      <c r="G22" s="159">
        <v>-0.20485315819333247</v>
      </c>
    </row>
    <row r="23" spans="1:7" ht="12.75">
      <c r="A23" s="139" t="s">
        <v>104</v>
      </c>
      <c r="B23" s="133">
        <v>0.15507759999999998</v>
      </c>
      <c r="C23" s="117">
        <v>0.092788799</v>
      </c>
      <c r="D23" s="117">
        <v>0.077966067</v>
      </c>
      <c r="E23" s="117">
        <v>0.10693921400000002</v>
      </c>
      <c r="F23" s="152">
        <v>0.153726472</v>
      </c>
      <c r="G23" s="159">
        <v>0.10978171461542031</v>
      </c>
    </row>
    <row r="24" spans="1:7" ht="12.75">
      <c r="A24" s="139" t="s">
        <v>106</v>
      </c>
      <c r="B24" s="132">
        <v>0.010411095200000001</v>
      </c>
      <c r="C24" s="116">
        <v>-0.016665835499999997</v>
      </c>
      <c r="D24" s="116">
        <v>-0.0031391696000000005</v>
      </c>
      <c r="E24" s="116">
        <v>-0.021192550999999997</v>
      </c>
      <c r="F24" s="155">
        <v>0.15611602</v>
      </c>
      <c r="G24" s="159">
        <v>0.01252104169851017</v>
      </c>
    </row>
    <row r="25" spans="1:7" ht="12.75">
      <c r="A25" s="139" t="s">
        <v>108</v>
      </c>
      <c r="B25" s="133">
        <v>-0.0034447489999999996</v>
      </c>
      <c r="C25" s="117">
        <v>0.027258891</v>
      </c>
      <c r="D25" s="117">
        <v>0.0083264673</v>
      </c>
      <c r="E25" s="117">
        <v>-0.008588772000000001</v>
      </c>
      <c r="F25" s="152">
        <v>0.019243942120000003</v>
      </c>
      <c r="G25" s="159">
        <v>0.008572729692140737</v>
      </c>
    </row>
    <row r="26" spans="1:7" ht="12.75">
      <c r="A26" s="139" t="s">
        <v>110</v>
      </c>
      <c r="B26" s="133">
        <v>-0.023705246</v>
      </c>
      <c r="C26" s="117">
        <v>-0.041439776</v>
      </c>
      <c r="D26" s="117">
        <v>-0.026178772</v>
      </c>
      <c r="E26" s="117">
        <v>-0.05241592700000001</v>
      </c>
      <c r="F26" s="152">
        <v>-0.0200180464</v>
      </c>
      <c r="G26" s="159">
        <v>-0.03498135956712392</v>
      </c>
    </row>
    <row r="27" spans="1:7" ht="12.75">
      <c r="A27" s="139" t="s">
        <v>112</v>
      </c>
      <c r="B27" s="133">
        <v>0.046548144</v>
      </c>
      <c r="C27" s="117">
        <v>0.059751982</v>
      </c>
      <c r="D27" s="117">
        <v>0.083237374</v>
      </c>
      <c r="E27" s="117">
        <v>0.11454112000000001</v>
      </c>
      <c r="F27" s="152">
        <v>0.064303745</v>
      </c>
      <c r="G27" s="159">
        <v>0.07727947352576883</v>
      </c>
    </row>
    <row r="28" spans="1:7" ht="12.75">
      <c r="A28" s="139" t="s">
        <v>114</v>
      </c>
      <c r="B28" s="133">
        <v>-0.013680903</v>
      </c>
      <c r="C28" s="117">
        <v>-0.005792690299999999</v>
      </c>
      <c r="D28" s="117">
        <v>-0.0048190081</v>
      </c>
      <c r="E28" s="117">
        <v>-0.0085963214</v>
      </c>
      <c r="F28" s="152">
        <v>-0.037360111</v>
      </c>
      <c r="G28" s="159">
        <v>-0.011595153654121787</v>
      </c>
    </row>
    <row r="29" spans="1:7" ht="13.5" thickBot="1">
      <c r="A29" s="140" t="s">
        <v>116</v>
      </c>
      <c r="B29" s="135">
        <v>0.0004862919000000002</v>
      </c>
      <c r="C29" s="119">
        <v>0.00027034781999999997</v>
      </c>
      <c r="D29" s="119">
        <v>-0.00193831432</v>
      </c>
      <c r="E29" s="119">
        <v>-0.0015974532999999999</v>
      </c>
      <c r="F29" s="156">
        <v>0.00051135155</v>
      </c>
      <c r="G29" s="161">
        <v>-0.000646658968362983</v>
      </c>
    </row>
    <row r="30" spans="1:7" ht="13.5" thickTop="1">
      <c r="A30" s="141" t="s">
        <v>117</v>
      </c>
      <c r="B30" s="136">
        <v>-0.25798656603821635</v>
      </c>
      <c r="C30" s="125">
        <v>-0.2425368262567681</v>
      </c>
      <c r="D30" s="125">
        <v>-0.2828356290922749</v>
      </c>
      <c r="E30" s="125">
        <v>-0.2653022405851814</v>
      </c>
      <c r="F30" s="121">
        <v>-0.2641614921106828</v>
      </c>
      <c r="G30" s="162" t="s">
        <v>128</v>
      </c>
    </row>
    <row r="31" spans="1:7" ht="13.5" thickBot="1">
      <c r="A31" s="142" t="s">
        <v>118</v>
      </c>
      <c r="B31" s="131">
        <v>19.79065</v>
      </c>
      <c r="C31" s="122">
        <v>19.775391</v>
      </c>
      <c r="D31" s="122">
        <v>19.772339</v>
      </c>
      <c r="E31" s="122">
        <v>19.79065</v>
      </c>
      <c r="F31" s="123">
        <v>19.824219</v>
      </c>
      <c r="G31" s="164">
        <v>-209.98</v>
      </c>
    </row>
    <row r="32" spans="1:7" ht="15.75" thickBot="1" thickTop="1">
      <c r="A32" s="143" t="s">
        <v>119</v>
      </c>
      <c r="B32" s="137">
        <v>0.21549999713897705</v>
      </c>
      <c r="C32" s="126">
        <v>-0.3504999876022339</v>
      </c>
      <c r="D32" s="126">
        <v>0.3114999979734421</v>
      </c>
      <c r="E32" s="126">
        <v>-0.3245000094175339</v>
      </c>
      <c r="F32" s="124">
        <v>0.2965000048279762</v>
      </c>
      <c r="G32" s="129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31.5" style="165" bestFit="1" customWidth="1"/>
    <col min="2" max="2" width="15.66015625" style="165" bestFit="1" customWidth="1"/>
    <col min="3" max="3" width="14.83203125" style="165" bestFit="1" customWidth="1"/>
    <col min="4" max="4" width="16" style="165" bestFit="1" customWidth="1"/>
    <col min="5" max="5" width="20.83203125" style="165" bestFit="1" customWidth="1"/>
    <col min="6" max="7" width="14.8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130</v>
      </c>
      <c r="B1" s="165" t="s">
        <v>131</v>
      </c>
      <c r="C1" s="165" t="s">
        <v>132</v>
      </c>
      <c r="D1" s="165" t="s">
        <v>133</v>
      </c>
      <c r="E1" s="165" t="s">
        <v>28</v>
      </c>
    </row>
    <row r="3" spans="1:8" ht="12.75">
      <c r="A3" s="165" t="s">
        <v>134</v>
      </c>
      <c r="B3" s="165" t="s">
        <v>84</v>
      </c>
      <c r="C3" s="165" t="s">
        <v>85</v>
      </c>
      <c r="D3" s="165" t="s">
        <v>86</v>
      </c>
      <c r="E3" s="165" t="s">
        <v>87</v>
      </c>
      <c r="F3" s="165" t="s">
        <v>88</v>
      </c>
      <c r="G3" s="165" t="s">
        <v>135</v>
      </c>
      <c r="H3"/>
    </row>
    <row r="4" spans="1:8" ht="12.75">
      <c r="A4" s="165" t="s">
        <v>136</v>
      </c>
      <c r="B4" s="165">
        <v>0.002258</v>
      </c>
      <c r="C4" s="165">
        <v>0.003759</v>
      </c>
      <c r="D4" s="165">
        <v>0.003756</v>
      </c>
      <c r="E4" s="165">
        <v>0.003757</v>
      </c>
      <c r="F4" s="165">
        <v>0.002089</v>
      </c>
      <c r="G4" s="165">
        <v>0.011712</v>
      </c>
      <c r="H4"/>
    </row>
    <row r="5" spans="1:8" ht="12.75">
      <c r="A5" s="165" t="s">
        <v>137</v>
      </c>
      <c r="B5" s="165">
        <v>-0.115809</v>
      </c>
      <c r="C5" s="165">
        <v>0.193398</v>
      </c>
      <c r="D5" s="165">
        <v>-0.012974</v>
      </c>
      <c r="E5" s="165">
        <v>-0.282422</v>
      </c>
      <c r="F5" s="165">
        <v>0.295302</v>
      </c>
      <c r="G5" s="165">
        <v>-4.611256</v>
      </c>
      <c r="H5"/>
    </row>
    <row r="6" spans="1:8" ht="12.75">
      <c r="A6" s="165" t="s">
        <v>138</v>
      </c>
      <c r="B6" s="166">
        <v>-102.0797</v>
      </c>
      <c r="C6" s="166">
        <v>-169.0265</v>
      </c>
      <c r="D6" s="166">
        <v>-73.55</v>
      </c>
      <c r="E6" s="166">
        <v>-170.0341</v>
      </c>
      <c r="F6" s="166">
        <v>-239.5521</v>
      </c>
      <c r="G6" s="166">
        <v>430.2358</v>
      </c>
      <c r="H6"/>
    </row>
    <row r="7" spans="1:8" ht="12.75">
      <c r="A7" s="165" t="s">
        <v>139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  <c r="H7"/>
    </row>
    <row r="8" spans="1:8" ht="12.75">
      <c r="A8" s="165" t="s">
        <v>91</v>
      </c>
      <c r="B8" s="166">
        <v>0.770333</v>
      </c>
      <c r="C8" s="166">
        <v>-0.08268844</v>
      </c>
      <c r="D8" s="166">
        <v>-1.505206</v>
      </c>
      <c r="E8" s="166">
        <v>-1.8601</v>
      </c>
      <c r="F8" s="166">
        <v>-1.849984</v>
      </c>
      <c r="G8" s="166">
        <v>2.074246</v>
      </c>
      <c r="H8"/>
    </row>
    <row r="9" spans="1:8" ht="12.75">
      <c r="A9" s="165" t="s">
        <v>93</v>
      </c>
      <c r="B9" s="166">
        <v>0.04692921</v>
      </c>
      <c r="C9" s="166">
        <v>0.09442549</v>
      </c>
      <c r="D9" s="166">
        <v>0.2864593</v>
      </c>
      <c r="E9" s="166">
        <v>0.574747</v>
      </c>
      <c r="F9" s="166">
        <v>-1.221781</v>
      </c>
      <c r="G9" s="166">
        <v>-0.07324621</v>
      </c>
      <c r="H9"/>
    </row>
    <row r="10" spans="1:8" ht="12.75">
      <c r="A10" s="165" t="s">
        <v>95</v>
      </c>
      <c r="B10" s="166">
        <v>-0.2778772</v>
      </c>
      <c r="C10" s="166">
        <v>-0.3044193</v>
      </c>
      <c r="D10" s="166">
        <v>-0.3859578</v>
      </c>
      <c r="E10" s="166">
        <v>0.1230212</v>
      </c>
      <c r="F10" s="166">
        <v>-2.084237</v>
      </c>
      <c r="G10" s="166">
        <v>0.9999893</v>
      </c>
      <c r="H10"/>
    </row>
    <row r="11" spans="1:8" ht="12.75">
      <c r="A11" s="165" t="s">
        <v>97</v>
      </c>
      <c r="B11" s="166">
        <v>3.717194</v>
      </c>
      <c r="C11" s="166">
        <v>4.226557</v>
      </c>
      <c r="D11" s="166">
        <v>4.843504</v>
      </c>
      <c r="E11" s="166">
        <v>4.361113</v>
      </c>
      <c r="F11" s="166">
        <v>13.94018</v>
      </c>
      <c r="G11" s="166">
        <v>5.632848</v>
      </c>
      <c r="H11"/>
    </row>
    <row r="12" spans="1:8" ht="12.75">
      <c r="A12" s="165" t="s">
        <v>99</v>
      </c>
      <c r="B12" s="166">
        <v>-0.08348704</v>
      </c>
      <c r="C12" s="166">
        <v>-0.1210293</v>
      </c>
      <c r="D12" s="166">
        <v>-0.2044567</v>
      </c>
      <c r="E12" s="166">
        <v>0.03061463</v>
      </c>
      <c r="F12" s="166">
        <v>0.02416043</v>
      </c>
      <c r="G12" s="166">
        <v>0.273995</v>
      </c>
      <c r="H12"/>
    </row>
    <row r="13" spans="1:8" ht="12.75">
      <c r="A13" s="165" t="s">
        <v>101</v>
      </c>
      <c r="B13" s="166">
        <v>-0.06518695</v>
      </c>
      <c r="C13" s="166">
        <v>0.08673252</v>
      </c>
      <c r="D13" s="166">
        <v>0.1084076</v>
      </c>
      <c r="E13" s="166">
        <v>0.04107524</v>
      </c>
      <c r="F13" s="166">
        <v>-0.06420327</v>
      </c>
      <c r="G13" s="166">
        <v>-0.03881854</v>
      </c>
      <c r="H13"/>
    </row>
    <row r="14" spans="1:8" ht="12.75">
      <c r="A14" s="165" t="s">
        <v>103</v>
      </c>
      <c r="B14" s="166">
        <v>-0.02256081</v>
      </c>
      <c r="C14" s="166">
        <v>0.08131195</v>
      </c>
      <c r="D14" s="166">
        <v>0.01420412</v>
      </c>
      <c r="E14" s="166">
        <v>0.1136589</v>
      </c>
      <c r="F14" s="166">
        <v>0.09874695</v>
      </c>
      <c r="G14" s="166">
        <v>-0.1141688</v>
      </c>
      <c r="H14"/>
    </row>
    <row r="15" spans="1:8" ht="12.75">
      <c r="A15" s="165" t="s">
        <v>105</v>
      </c>
      <c r="B15" s="166">
        <v>-0.4401108</v>
      </c>
      <c r="C15" s="166">
        <v>-0.1466696</v>
      </c>
      <c r="D15" s="166">
        <v>-0.1064012</v>
      </c>
      <c r="E15" s="166">
        <v>-0.1410283</v>
      </c>
      <c r="F15" s="166">
        <v>-0.4474491</v>
      </c>
      <c r="G15" s="166">
        <v>-0.2182735</v>
      </c>
      <c r="H15"/>
    </row>
    <row r="16" spans="1:8" ht="12.75">
      <c r="A16" s="165" t="s">
        <v>107</v>
      </c>
      <c r="B16" s="166">
        <v>-0.001109599</v>
      </c>
      <c r="C16" s="166">
        <v>-0.03326601</v>
      </c>
      <c r="D16" s="166">
        <v>-0.01491022</v>
      </c>
      <c r="E16" s="166">
        <v>-0.02068222</v>
      </c>
      <c r="F16" s="166">
        <v>-0.001334107</v>
      </c>
      <c r="G16" s="166">
        <v>0.009805244</v>
      </c>
      <c r="H16"/>
    </row>
    <row r="17" spans="1:8" ht="12.75">
      <c r="A17" s="165" t="s">
        <v>109</v>
      </c>
      <c r="B17" s="166">
        <v>0.01654523</v>
      </c>
      <c r="C17" s="166">
        <v>0.01135651</v>
      </c>
      <c r="D17" s="166">
        <v>0.02831838</v>
      </c>
      <c r="E17" s="166">
        <v>0.04570169</v>
      </c>
      <c r="F17" s="166">
        <v>0.02300144</v>
      </c>
      <c r="G17" s="166">
        <v>-0.02600545</v>
      </c>
      <c r="H17"/>
    </row>
    <row r="18" spans="1:8" ht="12.75">
      <c r="A18" s="165" t="s">
        <v>111</v>
      </c>
      <c r="B18" s="166">
        <v>0.01261172</v>
      </c>
      <c r="C18" s="166">
        <v>0.03809566</v>
      </c>
      <c r="D18" s="166">
        <v>0.02112035</v>
      </c>
      <c r="E18" s="166">
        <v>0.03115309</v>
      </c>
      <c r="F18" s="166">
        <v>0.0001269539</v>
      </c>
      <c r="G18" s="166">
        <v>-0.07725664</v>
      </c>
      <c r="H18"/>
    </row>
    <row r="19" spans="1:8" ht="12.75">
      <c r="A19" s="165" t="s">
        <v>113</v>
      </c>
      <c r="B19" s="166">
        <v>-0.1989148</v>
      </c>
      <c r="C19" s="166">
        <v>-0.1870292</v>
      </c>
      <c r="D19" s="166">
        <v>-0.1992292</v>
      </c>
      <c r="E19" s="166">
        <v>-0.186348</v>
      </c>
      <c r="F19" s="166">
        <v>-0.1393115</v>
      </c>
      <c r="G19" s="166">
        <v>-0.1851349</v>
      </c>
      <c r="H19"/>
    </row>
    <row r="20" spans="1:8" ht="12.75">
      <c r="A20" s="165" t="s">
        <v>115</v>
      </c>
      <c r="B20" s="166">
        <v>0.002613004</v>
      </c>
      <c r="C20" s="166">
        <v>0.0003827801</v>
      </c>
      <c r="D20" s="166">
        <v>0.0007703411</v>
      </c>
      <c r="E20" s="166">
        <v>-0.0005183031</v>
      </c>
      <c r="F20" s="166">
        <v>0.005610937</v>
      </c>
      <c r="G20" s="166">
        <v>-0.0006432424</v>
      </c>
      <c r="H20"/>
    </row>
    <row r="21" spans="1:8" ht="12.75">
      <c r="A21" s="165" t="s">
        <v>140</v>
      </c>
      <c r="B21" s="166">
        <v>-326.8716</v>
      </c>
      <c r="C21" s="166">
        <v>-356.168</v>
      </c>
      <c r="D21" s="166">
        <v>-431.3383</v>
      </c>
      <c r="E21" s="166">
        <v>-542.5102</v>
      </c>
      <c r="F21" s="166">
        <v>-471.3157</v>
      </c>
      <c r="G21" s="166">
        <v>-146.0628</v>
      </c>
      <c r="H21"/>
    </row>
    <row r="22" spans="1:8" ht="12.75">
      <c r="A22" s="165" t="s">
        <v>141</v>
      </c>
      <c r="B22" s="166">
        <v>-2.316182</v>
      </c>
      <c r="C22" s="166">
        <v>3.867962</v>
      </c>
      <c r="D22" s="166">
        <v>-0.2594878</v>
      </c>
      <c r="E22" s="166">
        <v>-5.648431</v>
      </c>
      <c r="F22" s="166">
        <v>5.906031</v>
      </c>
      <c r="G22" s="166">
        <v>0</v>
      </c>
      <c r="H22"/>
    </row>
    <row r="23" spans="1:8" ht="12.75">
      <c r="A23" s="165" t="s">
        <v>92</v>
      </c>
      <c r="B23" s="166">
        <v>0.4325273</v>
      </c>
      <c r="C23" s="166">
        <v>2.16757</v>
      </c>
      <c r="D23" s="166">
        <v>1.001316</v>
      </c>
      <c r="E23" s="166">
        <v>0.8159373</v>
      </c>
      <c r="F23" s="166">
        <v>7.872838</v>
      </c>
      <c r="G23" s="166">
        <v>0.9654202</v>
      </c>
      <c r="H23"/>
    </row>
    <row r="24" spans="1:8" ht="12.75">
      <c r="A24" s="165" t="s">
        <v>94</v>
      </c>
      <c r="B24" s="166">
        <v>-1.119241</v>
      </c>
      <c r="C24" s="166">
        <v>-1.196081</v>
      </c>
      <c r="D24" s="166">
        <v>-1.873889</v>
      </c>
      <c r="E24" s="166">
        <v>-1.062632</v>
      </c>
      <c r="F24" s="166">
        <v>1.391164</v>
      </c>
      <c r="G24" s="166">
        <v>0.9698374</v>
      </c>
      <c r="H24"/>
    </row>
    <row r="25" spans="1:8" ht="12.75">
      <c r="A25" s="165" t="s">
        <v>96</v>
      </c>
      <c r="B25" s="166">
        <v>-0.01285752</v>
      </c>
      <c r="C25" s="166">
        <v>-0.2774269</v>
      </c>
      <c r="D25" s="166">
        <v>-0.7488368</v>
      </c>
      <c r="E25" s="166">
        <v>-0.7244854</v>
      </c>
      <c r="F25" s="166">
        <v>-4.314045</v>
      </c>
      <c r="G25" s="166">
        <v>-0.4554138</v>
      </c>
      <c r="H25"/>
    </row>
    <row r="26" spans="1:8" ht="12.75">
      <c r="A26" s="165" t="s">
        <v>98</v>
      </c>
      <c r="B26" s="166">
        <v>0.530486</v>
      </c>
      <c r="C26" s="166">
        <v>0.2722136</v>
      </c>
      <c r="D26" s="166">
        <v>0.3006815</v>
      </c>
      <c r="E26" s="166">
        <v>0.2537222</v>
      </c>
      <c r="F26" s="166">
        <v>2.761468</v>
      </c>
      <c r="G26" s="166">
        <v>0.644939</v>
      </c>
      <c r="H26"/>
    </row>
    <row r="27" spans="1:8" ht="12.75">
      <c r="A27" s="165" t="s">
        <v>100</v>
      </c>
      <c r="B27" s="166">
        <v>0.2162021</v>
      </c>
      <c r="C27" s="166">
        <v>0.2689582</v>
      </c>
      <c r="D27" s="166">
        <v>0.2307248</v>
      </c>
      <c r="E27" s="166">
        <v>0.2116415</v>
      </c>
      <c r="F27" s="166">
        <v>0.5354675</v>
      </c>
      <c r="G27" s="166">
        <v>0.07977345</v>
      </c>
      <c r="H27"/>
    </row>
    <row r="28" spans="1:8" ht="12.75">
      <c r="A28" s="165" t="s">
        <v>102</v>
      </c>
      <c r="B28" s="166">
        <v>-0.17306559999999999</v>
      </c>
      <c r="C28" s="166">
        <v>-0.2298212</v>
      </c>
      <c r="D28" s="166">
        <v>-0.2489493</v>
      </c>
      <c r="E28" s="166">
        <v>-0.2286332</v>
      </c>
      <c r="F28" s="166">
        <v>-0.06502485</v>
      </c>
      <c r="G28" s="166">
        <v>0.2038898</v>
      </c>
      <c r="H28"/>
    </row>
    <row r="29" spans="1:8" ht="12.75">
      <c r="A29" s="165" t="s">
        <v>104</v>
      </c>
      <c r="B29" s="166">
        <v>0.1961208</v>
      </c>
      <c r="C29" s="166">
        <v>0.1025907</v>
      </c>
      <c r="D29" s="166">
        <v>0.07827648</v>
      </c>
      <c r="E29" s="166">
        <v>0.09234435</v>
      </c>
      <c r="F29" s="166">
        <v>0.1502156</v>
      </c>
      <c r="G29" s="166">
        <v>0.06026977</v>
      </c>
      <c r="H29"/>
    </row>
    <row r="30" spans="1:8" ht="12.75">
      <c r="A30" s="165" t="s">
        <v>106</v>
      </c>
      <c r="B30" s="166">
        <v>0.01632974</v>
      </c>
      <c r="C30" s="166">
        <v>-0.01209224</v>
      </c>
      <c r="D30" s="166">
        <v>-0.001955997</v>
      </c>
      <c r="E30" s="166">
        <v>-0.02180956</v>
      </c>
      <c r="F30" s="166">
        <v>0.1592987</v>
      </c>
      <c r="G30" s="166">
        <v>0.01503582</v>
      </c>
      <c r="H30"/>
    </row>
    <row r="31" spans="1:8" ht="12.75">
      <c r="A31" s="165" t="s">
        <v>108</v>
      </c>
      <c r="B31" s="166">
        <v>-0.004029843</v>
      </c>
      <c r="C31" s="166">
        <v>0.02566096</v>
      </c>
      <c r="D31" s="166">
        <v>0.01090088</v>
      </c>
      <c r="E31" s="166">
        <v>-0.003451842</v>
      </c>
      <c r="F31" s="166">
        <v>0.01810104</v>
      </c>
      <c r="G31" s="166">
        <v>0.01690591</v>
      </c>
      <c r="H31"/>
    </row>
    <row r="32" spans="1:8" ht="12.75">
      <c r="A32" s="165" t="s">
        <v>110</v>
      </c>
      <c r="B32" s="166">
        <v>-0.02760806</v>
      </c>
      <c r="C32" s="166">
        <v>-0.04308954</v>
      </c>
      <c r="D32" s="166">
        <v>-0.0332816</v>
      </c>
      <c r="E32" s="166">
        <v>-0.04508686</v>
      </c>
      <c r="F32" s="166">
        <v>-0.01255806</v>
      </c>
      <c r="G32" s="166">
        <v>0.03488938</v>
      </c>
      <c r="H32"/>
    </row>
    <row r="33" spans="1:8" ht="12.75">
      <c r="A33" s="165" t="s">
        <v>112</v>
      </c>
      <c r="B33" s="166">
        <v>0.05515472</v>
      </c>
      <c r="C33" s="166">
        <v>0.06535157</v>
      </c>
      <c r="D33" s="166">
        <v>0.08321792</v>
      </c>
      <c r="E33" s="166">
        <v>0.1058814</v>
      </c>
      <c r="F33" s="166">
        <v>0.06036127</v>
      </c>
      <c r="G33" s="166">
        <v>0.02357962</v>
      </c>
      <c r="H33"/>
    </row>
    <row r="34" spans="1:8" ht="12.75">
      <c r="A34" s="165" t="s">
        <v>114</v>
      </c>
      <c r="B34" s="166">
        <v>-0.01333886</v>
      </c>
      <c r="C34" s="166">
        <v>-0.006302562</v>
      </c>
      <c r="D34" s="166">
        <v>-0.00476168</v>
      </c>
      <c r="E34" s="166">
        <v>-0.007861853</v>
      </c>
      <c r="F34" s="166">
        <v>-0.03788771</v>
      </c>
      <c r="G34" s="166">
        <v>-0.01155317</v>
      </c>
      <c r="H34"/>
    </row>
    <row r="35" spans="1:8" ht="12.75">
      <c r="A35" s="165" t="s">
        <v>116</v>
      </c>
      <c r="B35" s="166">
        <v>0.000480755</v>
      </c>
      <c r="C35" s="166">
        <v>0.0002714298</v>
      </c>
      <c r="D35" s="166">
        <v>-0.001938258</v>
      </c>
      <c r="E35" s="166">
        <v>-0.001594868</v>
      </c>
      <c r="F35" s="166">
        <v>0.0005358962</v>
      </c>
      <c r="G35" s="166">
        <v>-0.001280883</v>
      </c>
      <c r="H35"/>
    </row>
    <row r="36" spans="1:6" ht="12.75">
      <c r="A36" s="165" t="s">
        <v>142</v>
      </c>
      <c r="B36" s="166">
        <v>19.82422</v>
      </c>
      <c r="C36" s="166">
        <v>19.81812</v>
      </c>
      <c r="D36" s="166">
        <v>19.81812</v>
      </c>
      <c r="E36" s="166">
        <v>19.81506</v>
      </c>
      <c r="F36" s="166">
        <v>19.82117</v>
      </c>
    </row>
    <row r="37" spans="1:6" ht="12.75">
      <c r="A37" s="165" t="s">
        <v>143</v>
      </c>
      <c r="B37" s="166">
        <v>0.3082275</v>
      </c>
      <c r="C37" s="166">
        <v>0.2644857</v>
      </c>
      <c r="D37" s="166">
        <v>0.2415975</v>
      </c>
      <c r="E37" s="166">
        <v>0.2237956</v>
      </c>
      <c r="F37" s="166">
        <v>0.2156576</v>
      </c>
    </row>
    <row r="38" spans="1:7" ht="12.75">
      <c r="A38" s="165" t="s">
        <v>144</v>
      </c>
      <c r="B38" s="166">
        <v>0.0001734068</v>
      </c>
      <c r="C38" s="166">
        <v>0.0002875792</v>
      </c>
      <c r="D38" s="166">
        <v>0.000125016</v>
      </c>
      <c r="E38" s="166">
        <v>0.0002885369</v>
      </c>
      <c r="F38" s="166">
        <v>0.0004077116</v>
      </c>
      <c r="G38" s="166">
        <v>0.0001224656</v>
      </c>
    </row>
    <row r="39" spans="1:7" ht="12.75">
      <c r="A39" s="165" t="s">
        <v>145</v>
      </c>
      <c r="B39" s="166">
        <v>0.0005557218</v>
      </c>
      <c r="C39" s="166">
        <v>0.0006053743</v>
      </c>
      <c r="D39" s="166">
        <v>0.0007332784</v>
      </c>
      <c r="E39" s="166">
        <v>0.0009224303</v>
      </c>
      <c r="F39" s="166">
        <v>0.000800996</v>
      </c>
      <c r="G39" s="166">
        <v>0.0003662675</v>
      </c>
    </row>
    <row r="40" spans="2:5" ht="12.75">
      <c r="B40" s="165" t="s">
        <v>146</v>
      </c>
      <c r="C40" s="165">
        <v>0.003757</v>
      </c>
      <c r="D40" s="165" t="s">
        <v>147</v>
      </c>
      <c r="E40" s="165">
        <v>3.117194</v>
      </c>
    </row>
    <row r="42" ht="12.75">
      <c r="A42" s="165" t="s">
        <v>148</v>
      </c>
    </row>
    <row r="50" spans="1:8" ht="12.75">
      <c r="A50" s="165" t="s">
        <v>149</v>
      </c>
      <c r="B50" s="165">
        <f>-0.017/(B7*B7+B22*B22)*(B21*B22+B6*B7)</f>
        <v>0.0001734067746974891</v>
      </c>
      <c r="C50" s="165">
        <f>-0.017/(C7*C7+C22*C22)*(C21*C22+C6*C7)</f>
        <v>0.0002875792065041357</v>
      </c>
      <c r="D50" s="165">
        <f>-0.017/(D7*D7+D22*D22)*(D21*D22+D6*D7)</f>
        <v>0.000125015972321313</v>
      </c>
      <c r="E50" s="165">
        <f>-0.017/(E7*E7+E22*E22)*(E21*E22+E6*E7)</f>
        <v>0.0002885369415995901</v>
      </c>
      <c r="F50" s="165">
        <f>-0.017/(F7*F7+F22*F22)*(F21*F22+F6*F7)</f>
        <v>0.0004077116406582261</v>
      </c>
      <c r="G50" s="165">
        <f>(B50*B$4+C50*C$4+D50*D$4+E50*E$4+F50*F$4)/SUM(B$4:F$4)</f>
        <v>0.0002482787395786876</v>
      </c>
      <c r="H50"/>
    </row>
    <row r="51" spans="1:8" ht="12.75">
      <c r="A51" s="165" t="s">
        <v>150</v>
      </c>
      <c r="B51" s="165">
        <f>-0.017/(B7*B7+B22*B22)*(B21*B7-B6*B22)</f>
        <v>0.0005557218841650233</v>
      </c>
      <c r="C51" s="165">
        <f>-0.017/(C7*C7+C22*C22)*(C21*C7-C6*C22)</f>
        <v>0.0006053743654557252</v>
      </c>
      <c r="D51" s="165">
        <f>-0.017/(D7*D7+D22*D22)*(D21*D7-D6*D22)</f>
        <v>0.0007332783540119622</v>
      </c>
      <c r="E51" s="165">
        <f>-0.017/(E7*E7+E22*E22)*(E21*E7-E6*E22)</f>
        <v>0.000922430318100558</v>
      </c>
      <c r="F51" s="165">
        <f>-0.017/(F7*F7+F22*F22)*(F21*F7-F6*F22)</f>
        <v>0.0008009958942411211</v>
      </c>
      <c r="G51" s="165">
        <f>(B51*B$4+C51*C$4+D51*D$4+E51*E$4+F51*F$4)/SUM(B$4:F$4)</f>
        <v>0.0007313827312910636</v>
      </c>
      <c r="H51"/>
    </row>
    <row r="58" ht="12.75">
      <c r="A58" s="165" t="s">
        <v>151</v>
      </c>
    </row>
    <row r="60" spans="2:6" ht="12.75">
      <c r="B60" s="165" t="s">
        <v>84</v>
      </c>
      <c r="C60" s="165" t="s">
        <v>85</v>
      </c>
      <c r="D60" s="165" t="s">
        <v>86</v>
      </c>
      <c r="E60" s="165" t="s">
        <v>87</v>
      </c>
      <c r="F60" s="165" t="s">
        <v>88</v>
      </c>
    </row>
    <row r="61" spans="1:6" ht="12.75">
      <c r="A61" s="165" t="s">
        <v>153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156</v>
      </c>
      <c r="B62" s="165">
        <f>B7+(2/0.017)*(B8*B50-B23*B51)</f>
        <v>9999.987437185278</v>
      </c>
      <c r="C62" s="165">
        <f>C7+(2/0.017)*(C8*C50-C23*C51)</f>
        <v>9999.842826965965</v>
      </c>
      <c r="D62" s="165">
        <f>D7+(2/0.017)*(D8*D50-D23*D51)</f>
        <v>9999.891480218828</v>
      </c>
      <c r="E62" s="165">
        <f>E7+(2/0.017)*(E8*E50-E23*E51)</f>
        <v>9999.848311427264</v>
      </c>
      <c r="F62" s="165">
        <f>F7+(2/0.017)*(F8*F50-F23*F51)</f>
        <v>9999.16936812637</v>
      </c>
    </row>
    <row r="63" spans="1:6" ht="12.75">
      <c r="A63" s="165" t="s">
        <v>157</v>
      </c>
      <c r="B63" s="165">
        <f>B8+(3/0.017)*(B9*B50-B24*B51)</f>
        <v>0.8815314518176376</v>
      </c>
      <c r="C63" s="165">
        <f>C8+(3/0.017)*(C9*C50-C24*C51)</f>
        <v>0.04988183951116709</v>
      </c>
      <c r="D63" s="165">
        <f>D8+(3/0.017)*(D9*D50-D24*D51)</f>
        <v>-1.2564011359809817</v>
      </c>
      <c r="E63" s="165">
        <f>E8+(3/0.017)*(E9*E50-E24*E51)</f>
        <v>-1.6578576972898758</v>
      </c>
      <c r="F63" s="165">
        <f>F8+(3/0.017)*(F9*F50-F24*F51)</f>
        <v>-2.1345341743972535</v>
      </c>
    </row>
    <row r="64" spans="1:6" ht="12.75">
      <c r="A64" s="165" t="s">
        <v>158</v>
      </c>
      <c r="B64" s="165">
        <f>B9+(4/0.017)*(B10*B50-B25*B51)</f>
        <v>0.03727260205320479</v>
      </c>
      <c r="C64" s="165">
        <f>C9+(4/0.017)*(C10*C50-C25*C51)</f>
        <v>0.11334371889630694</v>
      </c>
      <c r="D64" s="165">
        <f>D9+(4/0.017)*(D10*D50-D25*D51)</f>
        <v>0.4043075179966094</v>
      </c>
      <c r="E64" s="165">
        <f>E9+(4/0.017)*(E10*E50-E25*E51)</f>
        <v>0.7403431079484992</v>
      </c>
      <c r="F64" s="165">
        <f>F9+(4/0.017)*(F10*F50-F25*F51)</f>
        <v>-0.6086599068750922</v>
      </c>
    </row>
    <row r="65" spans="1:6" ht="12.75">
      <c r="A65" s="165" t="s">
        <v>159</v>
      </c>
      <c r="B65" s="165">
        <f>B10+(5/0.017)*(B11*B50-B26*B51)</f>
        <v>-0.17499956969950242</v>
      </c>
      <c r="C65" s="165">
        <f>C10+(5/0.017)*(C11*C50-C26*C51)</f>
        <v>0.00460386851061223</v>
      </c>
      <c r="D65" s="165">
        <f>D10+(5/0.017)*(D11*D50-D26*D51)</f>
        <v>-0.27271305688225855</v>
      </c>
      <c r="E65" s="165">
        <f>E10+(5/0.017)*(E11*E50-E26*E51)</f>
        <v>0.4242862462750117</v>
      </c>
      <c r="F65" s="165">
        <f>F10+(5/0.017)*(F11*F50-F26*F51)</f>
        <v>-1.0631637268256615</v>
      </c>
    </row>
    <row r="66" spans="1:6" ht="12.75">
      <c r="A66" s="165" t="s">
        <v>160</v>
      </c>
      <c r="B66" s="165">
        <f>B11+(6/0.017)*(B12*B50-B27*B51)</f>
        <v>3.6696791329266323</v>
      </c>
      <c r="C66" s="165">
        <f>C11+(6/0.017)*(C12*C50-C27*C51)</f>
        <v>4.156806678923459</v>
      </c>
      <c r="D66" s="165">
        <f>D11+(6/0.017)*(D12*D50-D27*D51)</f>
        <v>4.774770168921702</v>
      </c>
      <c r="E66" s="165">
        <f>E11+(6/0.017)*(E12*E50-E27*E51)</f>
        <v>4.295327911367102</v>
      </c>
      <c r="F66" s="165">
        <f>F11+(6/0.017)*(F12*F50-F27*F51)</f>
        <v>13.792277606901676</v>
      </c>
    </row>
    <row r="67" spans="1:6" ht="12.75">
      <c r="A67" s="165" t="s">
        <v>161</v>
      </c>
      <c r="B67" s="165">
        <f>B12+(7/0.017)*(B13*B50-B28*B51)</f>
        <v>-0.04853954717941257</v>
      </c>
      <c r="C67" s="165">
        <f>C12+(7/0.017)*(C13*C50-C28*C51)</f>
        <v>-0.05347092783612696</v>
      </c>
      <c r="D67" s="165">
        <f>D12+(7/0.017)*(D13*D50-D28*D51)</f>
        <v>-0.12370889404693229</v>
      </c>
      <c r="E67" s="165">
        <f>E12+(7/0.017)*(E13*E50-E28*E51)</f>
        <v>0.12233518510034844</v>
      </c>
      <c r="F67" s="165">
        <f>F12+(7/0.017)*(F13*F50-F28*F51)</f>
        <v>0.03482851948730893</v>
      </c>
    </row>
    <row r="68" spans="1:6" ht="12.75">
      <c r="A68" s="165" t="s">
        <v>162</v>
      </c>
      <c r="B68" s="165">
        <f>B13+(8/0.017)*(B14*B50-B29*B51)</f>
        <v>-0.11831674661017155</v>
      </c>
      <c r="C68" s="165">
        <f>C13+(8/0.017)*(C14*C50-C29*C51)</f>
        <v>0.06851032995112719</v>
      </c>
      <c r="D68" s="165">
        <f>D13+(8/0.017)*(D14*D50-D29*D51)</f>
        <v>0.08223220868730276</v>
      </c>
      <c r="E68" s="165">
        <f>E13+(8/0.017)*(E14*E50-E29*E51)</f>
        <v>0.016422799174722065</v>
      </c>
      <c r="F68" s="165">
        <f>F13+(8/0.017)*(F14*F50-F29*F51)</f>
        <v>-0.10187941016775093</v>
      </c>
    </row>
    <row r="69" spans="1:6" ht="12.75">
      <c r="A69" s="165" t="s">
        <v>163</v>
      </c>
      <c r="B69" s="165">
        <f>B14+(9/0.017)*(B15*B50-B30*B51)</f>
        <v>-0.06776886258613586</v>
      </c>
      <c r="C69" s="165">
        <f>C14+(9/0.017)*(C15*C50-C30*C51)</f>
        <v>0.06285729378681965</v>
      </c>
      <c r="D69" s="165">
        <f>D14+(9/0.017)*(D15*D50-D30*D51)</f>
        <v>0.007921294534007096</v>
      </c>
      <c r="E69" s="165">
        <f>E14+(9/0.017)*(E15*E50-E30*E51)</f>
        <v>0.10276674265099961</v>
      </c>
      <c r="F69" s="165">
        <f>F14+(9/0.017)*(F15*F50-F30*F51)</f>
        <v>-0.06538542070411488</v>
      </c>
    </row>
    <row r="70" spans="1:6" ht="12.75">
      <c r="A70" s="165" t="s">
        <v>164</v>
      </c>
      <c r="B70" s="165">
        <f>B15+(10/0.017)*(B16*B50-B31*B51)</f>
        <v>-0.4389066470817343</v>
      </c>
      <c r="C70" s="165">
        <f>C15+(10/0.017)*(C16*C50-C31*C51)</f>
        <v>-0.16143495302137847</v>
      </c>
      <c r="D70" s="165">
        <f>D15+(10/0.017)*(D16*D50-D31*D51)</f>
        <v>-0.11219966764382741</v>
      </c>
      <c r="E70" s="165">
        <f>E15+(10/0.017)*(E16*E50-E31*E51)</f>
        <v>-0.14266565340599824</v>
      </c>
      <c r="F70" s="165">
        <f>F15+(10/0.017)*(F16*F50-F31*F51)</f>
        <v>-0.456297799808987</v>
      </c>
    </row>
    <row r="71" spans="1:6" ht="12.75">
      <c r="A71" s="165" t="s">
        <v>165</v>
      </c>
      <c r="B71" s="165">
        <f>B16+(11/0.017)*(B17*B50-B32*B51)</f>
        <v>0.010674285647938863</v>
      </c>
      <c r="C71" s="165">
        <f>C16+(11/0.017)*(C17*C50-C32*C51)</f>
        <v>-0.01427405766075946</v>
      </c>
      <c r="D71" s="165">
        <f>D16+(11/0.017)*(D17*D50-D32*D51)</f>
        <v>0.0031717913793316687</v>
      </c>
      <c r="E71" s="165">
        <f>E16+(11/0.017)*(E17*E50-E32*E51)</f>
        <v>0.014761146892668636</v>
      </c>
      <c r="F71" s="165">
        <f>F16+(11/0.017)*(F17*F50-F32*F51)</f>
        <v>0.011242716690287612</v>
      </c>
    </row>
    <row r="72" spans="1:6" ht="12.75">
      <c r="A72" s="165" t="s">
        <v>166</v>
      </c>
      <c r="B72" s="165">
        <f>B17+(12/0.017)*(B18*B50-B33*B51)</f>
        <v>-0.0035468127508751605</v>
      </c>
      <c r="C72" s="165">
        <f>C17+(12/0.017)*(C18*C50-C33*C51)</f>
        <v>-0.008836416267929928</v>
      </c>
      <c r="D72" s="165">
        <f>D17+(12/0.017)*(D18*D50-D33*D51)</f>
        <v>-0.012892103513564259</v>
      </c>
      <c r="E72" s="165">
        <f>E17+(12/0.017)*(E18*E50-E33*E51)</f>
        <v>-0.016895530827968686</v>
      </c>
      <c r="F72" s="165">
        <f>F17+(12/0.017)*(F18*F50-F33*F51)</f>
        <v>-0.0110908203705808</v>
      </c>
    </row>
    <row r="73" spans="1:6" ht="12.75">
      <c r="A73" s="165" t="s">
        <v>167</v>
      </c>
      <c r="B73" s="165">
        <f>B18+(13/0.017)*(B19*B50-B34*B51)</f>
        <v>-0.00809688043795143</v>
      </c>
      <c r="C73" s="165">
        <f>C18+(13/0.017)*(C19*C50-C34*C51)</f>
        <v>-0.0001169219381707623</v>
      </c>
      <c r="D73" s="165">
        <f>D18+(13/0.017)*(D19*D50-D34*D51)</f>
        <v>0.004744024197596855</v>
      </c>
      <c r="E73" s="165">
        <f>E18+(13/0.017)*(E19*E50-E34*E51)</f>
        <v>-0.004418175622597505</v>
      </c>
      <c r="F73" s="165">
        <f>F18+(13/0.017)*(F19*F50-F34*F51)</f>
        <v>-0.02010029674586368</v>
      </c>
    </row>
    <row r="74" spans="1:6" ht="12.75">
      <c r="A74" s="165" t="s">
        <v>168</v>
      </c>
      <c r="B74" s="165">
        <f>B19+(14/0.017)*(B20*B50-B35*B51)</f>
        <v>-0.19876166757053776</v>
      </c>
      <c r="C74" s="165">
        <f>C19+(14/0.017)*(C20*C50-C35*C51)</f>
        <v>-0.18707386580219065</v>
      </c>
      <c r="D74" s="165">
        <f>D19+(14/0.017)*(D20*D50-D35*D51)</f>
        <v>-0.1979794219949785</v>
      </c>
      <c r="E74" s="165">
        <f>E19+(14/0.017)*(E20*E50-E35*E51)</f>
        <v>-0.18525961940742242</v>
      </c>
      <c r="F74" s="165">
        <f>F19+(14/0.017)*(F20*F50-F35*F51)</f>
        <v>-0.13778105815085603</v>
      </c>
    </row>
    <row r="75" spans="1:6" ht="12.75">
      <c r="A75" s="165" t="s">
        <v>169</v>
      </c>
      <c r="B75" s="166">
        <f>B20</f>
        <v>0.002613004</v>
      </c>
      <c r="C75" s="166">
        <f>C20</f>
        <v>0.0003827801</v>
      </c>
      <c r="D75" s="166">
        <f>D20</f>
        <v>0.0007703411</v>
      </c>
      <c r="E75" s="166">
        <f>E20</f>
        <v>-0.0005183031</v>
      </c>
      <c r="F75" s="166">
        <f>F20</f>
        <v>0.005610937</v>
      </c>
    </row>
    <row r="78" ht="12.75">
      <c r="A78" s="165" t="s">
        <v>151</v>
      </c>
    </row>
    <row r="80" spans="2:6" ht="12.75">
      <c r="B80" s="165" t="s">
        <v>84</v>
      </c>
      <c r="C80" s="165" t="s">
        <v>85</v>
      </c>
      <c r="D80" s="165" t="s">
        <v>86</v>
      </c>
      <c r="E80" s="165" t="s">
        <v>87</v>
      </c>
      <c r="F80" s="165" t="s">
        <v>88</v>
      </c>
    </row>
    <row r="81" spans="1:6" ht="12.75">
      <c r="A81" s="165" t="s">
        <v>170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171</v>
      </c>
      <c r="B82" s="165">
        <f>B22+(2/0.017)*(B8*B51+B23*B50)</f>
        <v>-2.256994462322811</v>
      </c>
      <c r="C82" s="165">
        <f>C22+(2/0.017)*(C8*C51+C23*C50)</f>
        <v>3.9354079527937227</v>
      </c>
      <c r="D82" s="165">
        <f>D22+(2/0.017)*(D8*D51+D23*D50)</f>
        <v>-0.3746118570338872</v>
      </c>
      <c r="E82" s="165">
        <f>E22+(2/0.017)*(E8*E51+E23*E50)</f>
        <v>-5.8225938919552735</v>
      </c>
      <c r="F82" s="165">
        <f>F22+(2/0.017)*(F8*F51+F23*F50)</f>
        <v>6.1093272481417245</v>
      </c>
    </row>
    <row r="83" spans="1:6" ht="12.75">
      <c r="A83" s="165" t="s">
        <v>172</v>
      </c>
      <c r="B83" s="165">
        <f>B23+(3/0.017)*(B9*B51+B24*B50)</f>
        <v>0.4028794677207736</v>
      </c>
      <c r="C83" s="165">
        <f>C23+(3/0.017)*(C9*C51+C24*C50)</f>
        <v>2.116957308152398</v>
      </c>
      <c r="D83" s="165">
        <f>D23+(3/0.017)*(D9*D51+D24*D50)</f>
        <v>0.9970433556420365</v>
      </c>
      <c r="E83" s="165">
        <f>E23+(3/0.017)*(E9*E51+E24*E50)</f>
        <v>0.8553882654196739</v>
      </c>
      <c r="F83" s="165">
        <f>F23+(3/0.017)*(F9*F51+F24*F50)</f>
        <v>7.800229563329914</v>
      </c>
    </row>
    <row r="84" spans="1:6" ht="12.75">
      <c r="A84" s="165" t="s">
        <v>173</v>
      </c>
      <c r="B84" s="165">
        <f>B24+(4/0.017)*(B10*B51+B25*B50)</f>
        <v>-1.1561002993468963</v>
      </c>
      <c r="C84" s="165">
        <f>C24+(4/0.017)*(C10*C51+C25*C50)</f>
        <v>-1.2582150819611477</v>
      </c>
      <c r="D84" s="165">
        <f>D24+(4/0.017)*(D10*D51+D25*D50)</f>
        <v>-1.9625080731680138</v>
      </c>
      <c r="E84" s="165">
        <f>E24+(4/0.017)*(E10*E51+E25*E50)</f>
        <v>-1.0851172510353984</v>
      </c>
      <c r="F84" s="165">
        <f>F24+(4/0.017)*(F10*F51+F25*F50)</f>
        <v>0.5844930248355651</v>
      </c>
    </row>
    <row r="85" spans="1:6" ht="12.75">
      <c r="A85" s="165" t="s">
        <v>174</v>
      </c>
      <c r="B85" s="165">
        <f>B25+(5/0.017)*(B11*B51+B26*B50)</f>
        <v>0.6217648093438506</v>
      </c>
      <c r="C85" s="165">
        <f>C25+(5/0.017)*(C11*C51+C26*C50)</f>
        <v>0.49814140383090816</v>
      </c>
      <c r="D85" s="165">
        <f>D25+(5/0.017)*(D11*D51+D26*D50)</f>
        <v>0.30681809142702543</v>
      </c>
      <c r="E85" s="165">
        <f>E25+(5/0.017)*(E11*E51+E26*E50)</f>
        <v>0.48022962337246977</v>
      </c>
      <c r="F85" s="165">
        <f>F25+(5/0.017)*(F11*F51+F26*F50)</f>
        <v>-0.6987774723860642</v>
      </c>
    </row>
    <row r="86" spans="1:6" ht="12.75">
      <c r="A86" s="165" t="s">
        <v>175</v>
      </c>
      <c r="B86" s="165">
        <f>B26+(6/0.017)*(B12*B51+B27*B50)</f>
        <v>0.5273431765899989</v>
      </c>
      <c r="C86" s="165">
        <f>C26+(6/0.017)*(C12*C51+C27*C50)</f>
        <v>0.27365315884108116</v>
      </c>
      <c r="D86" s="165">
        <f>D26+(6/0.017)*(D12*D51+D27*D50)</f>
        <v>0.25794759862397276</v>
      </c>
      <c r="E86" s="165">
        <f>E26+(6/0.017)*(E12*E51+E27*E50)</f>
        <v>0.2852420543582284</v>
      </c>
      <c r="F86" s="165">
        <f>F26+(6/0.017)*(F12*F51+F27*F50)</f>
        <v>2.8453510840625618</v>
      </c>
    </row>
    <row r="87" spans="1:6" ht="12.75">
      <c r="A87" s="165" t="s">
        <v>176</v>
      </c>
      <c r="B87" s="165">
        <f>B27+(7/0.017)*(B13*B51+B28*B50)</f>
        <v>0.18892822145362362</v>
      </c>
      <c r="C87" s="165">
        <f>C27+(7/0.017)*(C13*C51+C28*C50)</f>
        <v>0.2633639012634608</v>
      </c>
      <c r="D87" s="165">
        <f>D27+(7/0.017)*(D13*D51+D28*D50)</f>
        <v>0.25064198552030814</v>
      </c>
      <c r="E87" s="165">
        <f>E27+(7/0.017)*(E13*E51+E28*E50)</f>
        <v>0.20007911511540621</v>
      </c>
      <c r="F87" s="165">
        <f>F27+(7/0.017)*(F13*F51+F28*F50)</f>
        <v>0.5033754054348609</v>
      </c>
    </row>
    <row r="88" spans="1:6" ht="12.75">
      <c r="A88" s="165" t="s">
        <v>177</v>
      </c>
      <c r="B88" s="165">
        <f>B28+(8/0.017)*(B14*B51+B29*B50)</f>
        <v>-0.162961534335246</v>
      </c>
      <c r="C88" s="165">
        <f>C28+(8/0.017)*(C14*C51+C29*C50)</f>
        <v>-0.19277314247721342</v>
      </c>
      <c r="D88" s="165">
        <f>D28+(8/0.017)*(D14*D51+D29*D50)</f>
        <v>-0.2394427663572338</v>
      </c>
      <c r="E88" s="165">
        <f>E28+(8/0.017)*(E14*E51+E29*E50)</f>
        <v>-0.1667568839506063</v>
      </c>
      <c r="F88" s="165">
        <f>F28+(8/0.017)*(F14*F51+F29*F50)</f>
        <v>0.0010177618810791184</v>
      </c>
    </row>
    <row r="89" spans="1:6" ht="12.75">
      <c r="A89" s="165" t="s">
        <v>178</v>
      </c>
      <c r="B89" s="165">
        <f>B29+(9/0.017)*(B15*B51+B30*B50)</f>
        <v>0.06813682122053269</v>
      </c>
      <c r="C89" s="165">
        <f>C29+(9/0.017)*(C15*C51+C30*C50)</f>
        <v>0.05374320380345157</v>
      </c>
      <c r="D89" s="165">
        <f>D29+(9/0.017)*(D15*D51+D30*D50)</f>
        <v>0.03684141829356521</v>
      </c>
      <c r="E89" s="165">
        <f>E29+(9/0.017)*(E15*E51+E30*E50)</f>
        <v>0.020142303509886897</v>
      </c>
      <c r="F89" s="165">
        <f>F29+(9/0.017)*(F15*F51+F30*F50)</f>
        <v>-0.00514396581479179</v>
      </c>
    </row>
    <row r="90" spans="1:6" ht="12.75">
      <c r="A90" s="165" t="s">
        <v>179</v>
      </c>
      <c r="B90" s="165">
        <f>B30+(10/0.017)*(B16*B51+B31*B50)</f>
        <v>0.015555957338755953</v>
      </c>
      <c r="C90" s="165">
        <f>C30+(10/0.017)*(C16*C51+C31*C50)</f>
        <v>-0.019597434811799673</v>
      </c>
      <c r="D90" s="165">
        <f>D30+(10/0.017)*(D16*D51+D31*D50)</f>
        <v>-0.007585736686587226</v>
      </c>
      <c r="E90" s="165">
        <f>E30+(10/0.017)*(E16*E51+E31*E50)</f>
        <v>-0.033617731004229844</v>
      </c>
      <c r="F90" s="165">
        <f>F30+(10/0.017)*(F16*F51+F31*F50)</f>
        <v>0.16301128263914225</v>
      </c>
    </row>
    <row r="91" spans="1:6" ht="12.75">
      <c r="A91" s="165" t="s">
        <v>180</v>
      </c>
      <c r="B91" s="165">
        <f>B31+(11/0.017)*(B17*B51+B32*B50)</f>
        <v>-0.0011781759857542357</v>
      </c>
      <c r="C91" s="165">
        <f>C31+(11/0.017)*(C17*C51+C32*C50)</f>
        <v>0.0220913204379616</v>
      </c>
      <c r="D91" s="165">
        <f>D31+(11/0.017)*(D17*D51+D32*D50)</f>
        <v>0.021644983434884635</v>
      </c>
      <c r="E91" s="165">
        <f>E31+(11/0.017)*(E17*E51+E32*E50)</f>
        <v>0.015408240193573303</v>
      </c>
      <c r="F91" s="165">
        <f>F31+(11/0.017)*(F17*F51+F32*F50)</f>
        <v>0.026709505253590563</v>
      </c>
    </row>
    <row r="92" spans="1:6" ht="12.75">
      <c r="A92" s="165" t="s">
        <v>181</v>
      </c>
      <c r="B92" s="165">
        <f>B32+(12/0.017)*(B18*B51+B33*B50)</f>
        <v>-0.01590960524317308</v>
      </c>
      <c r="C92" s="165">
        <f>C32+(12/0.017)*(C18*C51+C33*C50)</f>
        <v>-0.013544206839870686</v>
      </c>
      <c r="D92" s="165">
        <f>D32+(12/0.017)*(D18*D51+D33*D50)</f>
        <v>-0.015005836705284388</v>
      </c>
      <c r="E92" s="165">
        <f>E32+(12/0.017)*(E18*E51+E33*E50)</f>
        <v>-0.0032370364375542415</v>
      </c>
      <c r="F92" s="165">
        <f>F32+(12/0.017)*(F18*F51+F33*F50)</f>
        <v>0.00488548021875675</v>
      </c>
    </row>
    <row r="93" spans="1:6" ht="12.75">
      <c r="A93" s="165" t="s">
        <v>182</v>
      </c>
      <c r="B93" s="165">
        <f>B33+(13/0.017)*(B19*B51+B34*B50)</f>
        <v>-0.03114566998562656</v>
      </c>
      <c r="C93" s="165">
        <f>C33+(13/0.017)*(C19*C51+C34*C50)</f>
        <v>-0.022616500450455032</v>
      </c>
      <c r="D93" s="165">
        <f>D33+(13/0.017)*(D19*D51+D34*D50)</f>
        <v>-0.028953532748743446</v>
      </c>
      <c r="E93" s="165">
        <f>E33+(13/0.017)*(E19*E51+E34*E50)</f>
        <v>-0.027300908187368703</v>
      </c>
      <c r="F93" s="165">
        <f>F33+(13/0.017)*(F19*F51+F34*F50)</f>
        <v>-0.036783294648877356</v>
      </c>
    </row>
    <row r="94" spans="1:6" ht="12.75">
      <c r="A94" s="165" t="s">
        <v>183</v>
      </c>
      <c r="B94" s="165">
        <f>B34+(14/0.017)*(B20*B51+B35*B50)</f>
        <v>-0.012074355557498466</v>
      </c>
      <c r="C94" s="165">
        <f>C34+(14/0.017)*(C20*C51+C35*C50)</f>
        <v>-0.006047446730992343</v>
      </c>
      <c r="D94" s="165">
        <f>D34+(14/0.017)*(D20*D51+D35*D50)</f>
        <v>-0.004496041327353717</v>
      </c>
      <c r="E94" s="165">
        <f>E34+(14/0.017)*(E20*E51+E35*E50)</f>
        <v>-0.008634551564548697</v>
      </c>
      <c r="F94" s="165">
        <f>F34+(14/0.017)*(F20*F51+F35*F50)</f>
        <v>-0.03400655701983638</v>
      </c>
    </row>
    <row r="95" spans="1:6" ht="12.75">
      <c r="A95" s="165" t="s">
        <v>184</v>
      </c>
      <c r="B95" s="166">
        <f>B35</f>
        <v>0.000480755</v>
      </c>
      <c r="C95" s="166">
        <f>C35</f>
        <v>0.0002714298</v>
      </c>
      <c r="D95" s="166">
        <f>D35</f>
        <v>-0.001938258</v>
      </c>
      <c r="E95" s="166">
        <f>E35</f>
        <v>-0.001594868</v>
      </c>
      <c r="F95" s="166">
        <f>F35</f>
        <v>0.0005358962</v>
      </c>
    </row>
    <row r="98" ht="12.75">
      <c r="A98" s="165" t="s">
        <v>152</v>
      </c>
    </row>
    <row r="100" spans="2:11" ht="12.75">
      <c r="B100" s="165" t="s">
        <v>84</v>
      </c>
      <c r="C100" s="165" t="s">
        <v>85</v>
      </c>
      <c r="D100" s="165" t="s">
        <v>86</v>
      </c>
      <c r="E100" s="165" t="s">
        <v>87</v>
      </c>
      <c r="F100" s="165" t="s">
        <v>88</v>
      </c>
      <c r="G100" s="165" t="s">
        <v>154</v>
      </c>
      <c r="H100" s="165" t="s">
        <v>155</v>
      </c>
      <c r="I100" s="165" t="s">
        <v>188</v>
      </c>
      <c r="K100" s="165" t="s">
        <v>185</v>
      </c>
    </row>
    <row r="101" spans="1:9" ht="12.75">
      <c r="A101" s="165" t="s">
        <v>153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156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157</v>
      </c>
      <c r="B103" s="165">
        <f>B63*10000/B62</f>
        <v>0.8815325592706589</v>
      </c>
      <c r="C103" s="165">
        <f>C63*10000/C62</f>
        <v>0.049882623531495696</v>
      </c>
      <c r="D103" s="165">
        <f>D63*10000/D62</f>
        <v>-1.2564147705665778</v>
      </c>
      <c r="E103" s="165">
        <f>E63*10000/E62</f>
        <v>-1.6578828454781351</v>
      </c>
      <c r="F103" s="165">
        <f>F63*10000/F62</f>
        <v>-2.1347114903377413</v>
      </c>
      <c r="G103" s="165">
        <f>AVERAGE(C103:E103)</f>
        <v>-0.9548049975044058</v>
      </c>
      <c r="H103" s="165">
        <f>STDEV(C103:E103)</f>
        <v>0.8929401243590649</v>
      </c>
      <c r="I103" s="165">
        <f>(B103*B4+C103*C4+D103*D4+E103*E4+F103*F4)/SUM(B4:F4)</f>
        <v>-0.8469916596028504</v>
      </c>
      <c r="K103" s="165">
        <f>(LN(H103)+LN(H123))/2-LN(K114*K115^3)</f>
        <v>-4.1198850051966005</v>
      </c>
    </row>
    <row r="104" spans="1:11" ht="12.75">
      <c r="A104" s="165" t="s">
        <v>158</v>
      </c>
      <c r="B104" s="165">
        <f>B64*10000/B62</f>
        <v>0.037272648878142994</v>
      </c>
      <c r="C104" s="165">
        <f>C64*10000/C62</f>
        <v>0.11334550038192587</v>
      </c>
      <c r="D104" s="165">
        <f>D64*10000/D62</f>
        <v>0.4043119055805613</v>
      </c>
      <c r="E104" s="165">
        <f>E64*10000/E62</f>
        <v>0.7403543382777885</v>
      </c>
      <c r="F104" s="165">
        <f>F64*10000/F62</f>
        <v>-0.608710468306771</v>
      </c>
      <c r="G104" s="165">
        <f>AVERAGE(C104:E104)</f>
        <v>0.41933724808009193</v>
      </c>
      <c r="H104" s="165">
        <f>STDEV(C104:E104)</f>
        <v>0.31377434788044917</v>
      </c>
      <c r="I104" s="165">
        <f>(B104*B4+C104*C4+D104*D4+E104*E4+F104*F4)/SUM(B4:F4)</f>
        <v>0.22656623183813948</v>
      </c>
      <c r="K104" s="165">
        <f>(LN(H104)+LN(H124))/2-LN(K114*K115^4)</f>
        <v>-4.249932621578664</v>
      </c>
    </row>
    <row r="105" spans="1:11" ht="12.75">
      <c r="A105" s="165" t="s">
        <v>159</v>
      </c>
      <c r="B105" s="165">
        <f>B65*10000/B62</f>
        <v>-0.17499978954849565</v>
      </c>
      <c r="C105" s="165">
        <f>C65*10000/C62</f>
        <v>0.00460394087214777</v>
      </c>
      <c r="D105" s="165">
        <f>D65*10000/D62</f>
        <v>-0.27271601639050064</v>
      </c>
      <c r="E105" s="165">
        <f>E65*10000/E62</f>
        <v>0.4242926823101519</v>
      </c>
      <c r="F105" s="165">
        <f>F65*10000/F62</f>
        <v>-1.0632520439294004</v>
      </c>
      <c r="G105" s="165">
        <f>AVERAGE(C105:E105)</f>
        <v>0.05206020226393301</v>
      </c>
      <c r="H105" s="165">
        <f>STDEV(C105:E105)</f>
        <v>0.35091929852183723</v>
      </c>
      <c r="I105" s="165">
        <f>(B105*B4+C105*C4+D105*D4+E105*E4+F105*F4)/SUM(B4:F4)</f>
        <v>-0.12992064670939862</v>
      </c>
      <c r="K105" s="165">
        <f>(LN(H105)+LN(H125))/2-LN(K114*K115^5)</f>
        <v>-4.34322941293658</v>
      </c>
    </row>
    <row r="106" spans="1:11" ht="12.75">
      <c r="A106" s="165" t="s">
        <v>160</v>
      </c>
      <c r="B106" s="165">
        <f>B66*10000/B62</f>
        <v>3.6696837430823273</v>
      </c>
      <c r="C106" s="165">
        <f>C66*10000/C62</f>
        <v>4.156872013742109</v>
      </c>
      <c r="D106" s="165">
        <f>D66*10000/D62</f>
        <v>4.774821985185398</v>
      </c>
      <c r="E106" s="165">
        <f>E66*10000/E62</f>
        <v>4.295393067571478</v>
      </c>
      <c r="F106" s="165">
        <f>F66*10000/F62</f>
        <v>13.793423332608329</v>
      </c>
      <c r="G106" s="165">
        <f>AVERAGE(C106:E106)</f>
        <v>4.409029022166329</v>
      </c>
      <c r="H106" s="165">
        <f>STDEV(C106:E106)</f>
        <v>0.32426900782252394</v>
      </c>
      <c r="I106" s="165">
        <f>(B106*B4+C106*C4+D106*D4+E106*E4+F106*F4)/SUM(B4:F4)</f>
        <v>5.557225959701497</v>
      </c>
      <c r="K106" s="165">
        <f>(LN(H106)+LN(H126))/2-LN(K114*K115^6)</f>
        <v>-4.812894650393414</v>
      </c>
    </row>
    <row r="107" spans="1:11" ht="12.75">
      <c r="A107" s="165" t="s">
        <v>161</v>
      </c>
      <c r="B107" s="165">
        <f>B67*10000/B62</f>
        <v>-0.04853960815882297</v>
      </c>
      <c r="C107" s="165">
        <f>C67*10000/C62</f>
        <v>-0.05347176826813235</v>
      </c>
      <c r="D107" s="165">
        <f>D67*10000/D62</f>
        <v>-0.12371023654771218</v>
      </c>
      <c r="E107" s="165">
        <f>E67*10000/E62</f>
        <v>0.12233704081345981</v>
      </c>
      <c r="F107" s="165">
        <f>F67*10000/F62</f>
        <v>0.03483141269546777</v>
      </c>
      <c r="G107" s="165">
        <f>AVERAGE(C107:E107)</f>
        <v>-0.018281654667461577</v>
      </c>
      <c r="H107" s="165">
        <f>STDEV(C107:E107)</f>
        <v>0.1267421545723145</v>
      </c>
      <c r="I107" s="165">
        <f>(B107*B4+C107*C4+D107*D4+E107*E4+F107*F4)/SUM(B4:F4)</f>
        <v>-0.015549995336368402</v>
      </c>
      <c r="K107" s="165">
        <f>(LN(H107)+LN(H127))/2-LN(K114*K115^7)</f>
        <v>-4.244573597572152</v>
      </c>
    </row>
    <row r="108" spans="1:9" ht="12.75">
      <c r="A108" s="165" t="s">
        <v>162</v>
      </c>
      <c r="B108" s="165">
        <f>B68*10000/B62</f>
        <v>-0.11831689524949489</v>
      </c>
      <c r="C108" s="165">
        <f>C68*10000/C62</f>
        <v>0.06851140676569392</v>
      </c>
      <c r="D108" s="165">
        <f>D68*10000/D62</f>
        <v>0.08223310107911617</v>
      </c>
      <c r="E108" s="165">
        <f>E68*10000/E62</f>
        <v>0.016423048293597628</v>
      </c>
      <c r="F108" s="165">
        <f>F68*10000/F62</f>
        <v>-0.1018878732992608</v>
      </c>
      <c r="G108" s="165">
        <f>AVERAGE(C108:E108)</f>
        <v>0.05572251871280257</v>
      </c>
      <c r="H108" s="165">
        <f>STDEV(C108:E108)</f>
        <v>0.034718979033523216</v>
      </c>
      <c r="I108" s="165">
        <f>(B108*B4+C108*C4+D108*D4+E108*E4+F108*F4)/SUM(B4:F4)</f>
        <v>0.009482039908376644</v>
      </c>
    </row>
    <row r="109" spans="1:9" ht="12.75">
      <c r="A109" s="165" t="s">
        <v>163</v>
      </c>
      <c r="B109" s="165">
        <f>B69*10000/B62</f>
        <v>-0.06776894772300927</v>
      </c>
      <c r="C109" s="165">
        <f>C69*10000/C62</f>
        <v>0.06285828174950533</v>
      </c>
      <c r="D109" s="165">
        <f>D69*10000/D62</f>
        <v>0.007921380496654903</v>
      </c>
      <c r="E109" s="165">
        <f>E69*10000/E62</f>
        <v>0.10276830152869776</v>
      </c>
      <c r="F109" s="165">
        <f>F69*10000/F62</f>
        <v>-0.06539085227672937</v>
      </c>
      <c r="G109" s="165">
        <f>AVERAGE(C109:E109)</f>
        <v>0.05784932125828599</v>
      </c>
      <c r="H109" s="165">
        <f>STDEV(C109:E109)</f>
        <v>0.04762144339703062</v>
      </c>
      <c r="I109" s="165">
        <f>(B109*B4+C109*C4+D109*D4+E109*E4+F109*F4)/SUM(B4:F4)</f>
        <v>0.0232097906857354</v>
      </c>
    </row>
    <row r="110" spans="1:11" ht="12.75">
      <c r="A110" s="165" t="s">
        <v>164</v>
      </c>
      <c r="B110" s="165">
        <f>B70*10000/B62</f>
        <v>-0.4389071984727158</v>
      </c>
      <c r="C110" s="165">
        <f>C70*10000/C62</f>
        <v>-0.16143749038339553</v>
      </c>
      <c r="D110" s="165">
        <f>D70*10000/D62</f>
        <v>-0.11220088524537881</v>
      </c>
      <c r="E110" s="165">
        <f>E70*10000/E62</f>
        <v>-0.14266781751375962</v>
      </c>
      <c r="F110" s="165">
        <f>F70*10000/F62</f>
        <v>-0.4563357045071109</v>
      </c>
      <c r="G110" s="165">
        <f>AVERAGE(C110:E110)</f>
        <v>-0.13876873104751133</v>
      </c>
      <c r="H110" s="165">
        <f>STDEV(C110:E110)</f>
        <v>0.024848802342018406</v>
      </c>
      <c r="I110" s="165">
        <f>(B110*B4+C110*C4+D110*D4+E110*E4+F110*F4)/SUM(B4:F4)</f>
        <v>-0.22463735082903952</v>
      </c>
      <c r="K110" s="165">
        <f>EXP(AVERAGE(K103:K107))</f>
        <v>0.012853963681042949</v>
      </c>
    </row>
    <row r="111" spans="1:9" ht="12.75">
      <c r="A111" s="165" t="s">
        <v>165</v>
      </c>
      <c r="B111" s="165">
        <f>B71*10000/B62</f>
        <v>0.010674299057862997</v>
      </c>
      <c r="C111" s="165">
        <f>C71*10000/C62</f>
        <v>-0.014274282013980743</v>
      </c>
      <c r="D111" s="165">
        <f>D71*10000/D62</f>
        <v>0.0031718257999158407</v>
      </c>
      <c r="E111" s="165">
        <f>E71*10000/E62</f>
        <v>0.014761370805795553</v>
      </c>
      <c r="F111" s="165">
        <f>F71*10000/F62</f>
        <v>0.011243650623746016</v>
      </c>
      <c r="G111" s="165">
        <f>AVERAGE(C111:E111)</f>
        <v>0.0012196381972435506</v>
      </c>
      <c r="H111" s="165">
        <f>STDEV(C111:E111)</f>
        <v>0.014615935173455932</v>
      </c>
      <c r="I111" s="165">
        <f>(B111*B4+C111*C4+D111*D4+E111*E4+F111*F4)/SUM(B4:F4)</f>
        <v>0.003925051229717923</v>
      </c>
    </row>
    <row r="112" spans="1:9" ht="12.75">
      <c r="A112" s="165" t="s">
        <v>166</v>
      </c>
      <c r="B112" s="165">
        <f>B72*10000/B62</f>
        <v>-0.003546817206675903</v>
      </c>
      <c r="C112" s="165">
        <f>C72*10000/C62</f>
        <v>-0.008836555154748337</v>
      </c>
      <c r="D112" s="165">
        <f>D72*10000/D62</f>
        <v>-0.012892243419907733</v>
      </c>
      <c r="E112" s="165">
        <f>E72*10000/E62</f>
        <v>-0.016895787117751998</v>
      </c>
      <c r="F112" s="165">
        <f>F72*10000/F62</f>
        <v>-0.011091741685998647</v>
      </c>
      <c r="G112" s="165">
        <f>AVERAGE(C112:E112)</f>
        <v>-0.012874861897469355</v>
      </c>
      <c r="H112" s="165">
        <f>STDEV(C112:E112)</f>
        <v>0.004029644096736921</v>
      </c>
      <c r="I112" s="165">
        <f>(B112*B4+C112*C4+D112*D4+E112*E4+F112*F4)/SUM(B4:F4)</f>
        <v>-0.011287323833023373</v>
      </c>
    </row>
    <row r="113" spans="1:9" ht="12.75">
      <c r="A113" s="165" t="s">
        <v>167</v>
      </c>
      <c r="B113" s="165">
        <f>B73*10000/B62</f>
        <v>-0.008096890609925085</v>
      </c>
      <c r="C113" s="165">
        <f>C73*10000/C62</f>
        <v>-0.00011692377589722314</v>
      </c>
      <c r="D113" s="165">
        <f>D73*10000/D62</f>
        <v>0.004744075680202323</v>
      </c>
      <c r="E113" s="165">
        <f>E73*10000/E62</f>
        <v>-0.004418242642289546</v>
      </c>
      <c r="F113" s="165">
        <f>F73*10000/F62</f>
        <v>-0.02010196647927171</v>
      </c>
      <c r="G113" s="165">
        <f>AVERAGE(C113:E113)</f>
        <v>6.963642067185118E-05</v>
      </c>
      <c r="H113" s="165">
        <f>STDEV(C113:E113)</f>
        <v>0.004584007285211867</v>
      </c>
      <c r="I113" s="165">
        <f>(B113*B4+C113*C4+D113*D4+E113*E4+F113*F4)/SUM(B4:F4)</f>
        <v>-0.0038091998718387224</v>
      </c>
    </row>
    <row r="114" spans="1:11" ht="12.75">
      <c r="A114" s="165" t="s">
        <v>168</v>
      </c>
      <c r="B114" s="165">
        <f>B74*10000/B62</f>
        <v>-0.19876191727145182</v>
      </c>
      <c r="C114" s="165">
        <f>C74*10000/C62</f>
        <v>-0.1870768061451126</v>
      </c>
      <c r="D114" s="165">
        <f>D74*10000/D62</f>
        <v>-0.19798157048664902</v>
      </c>
      <c r="E114" s="165">
        <f>E74*10000/E62</f>
        <v>-0.18526242962677558</v>
      </c>
      <c r="F114" s="165">
        <f>F74*10000/F62</f>
        <v>-0.1377925036354027</v>
      </c>
      <c r="G114" s="165">
        <f>AVERAGE(C114:E114)</f>
        <v>-0.1901069354195124</v>
      </c>
      <c r="H114" s="165">
        <f>STDEV(C114:E114)</f>
        <v>0.006879709195744023</v>
      </c>
      <c r="I114" s="165">
        <f>(B114*B4+C114*C4+D114*D4+E114*E4+F114*F4)/SUM(B4:F4)</f>
        <v>-0.1843603553651592</v>
      </c>
      <c r="J114" s="165" t="s">
        <v>186</v>
      </c>
      <c r="K114" s="165">
        <v>285</v>
      </c>
    </row>
    <row r="115" spans="1:11" ht="12.75">
      <c r="A115" s="165" t="s">
        <v>169</v>
      </c>
      <c r="B115" s="165">
        <f>B75*10000/B62</f>
        <v>0.002613007282672636</v>
      </c>
      <c r="C115" s="165">
        <f>C75*10000/C62</f>
        <v>0.0003827861163655296</v>
      </c>
      <c r="D115" s="165">
        <f>D75*10000/D62</f>
        <v>0.0007703494598154805</v>
      </c>
      <c r="E115" s="165">
        <f>E75*10000/E62</f>
        <v>-0.0005183109621850088</v>
      </c>
      <c r="F115" s="165">
        <f>F75*10000/F62</f>
        <v>0.00561140310102715</v>
      </c>
      <c r="G115" s="165">
        <f>AVERAGE(C115:E115)</f>
        <v>0.00021160820466533376</v>
      </c>
      <c r="H115" s="165">
        <f>STDEV(C115:E115)</f>
        <v>0.0006611639954641736</v>
      </c>
      <c r="I115" s="165">
        <f>(B115*B4+C115*C4+D115*D4+E115*E4+F115*F4)/SUM(B4:F4)</f>
        <v>0.0012809669517815751</v>
      </c>
      <c r="J115" s="165" t="s">
        <v>187</v>
      </c>
      <c r="K115" s="165">
        <v>0.5536</v>
      </c>
    </row>
    <row r="118" ht="12.75">
      <c r="A118" s="165" t="s">
        <v>152</v>
      </c>
    </row>
    <row r="120" spans="2:9" ht="12.75">
      <c r="B120" s="165" t="s">
        <v>84</v>
      </c>
      <c r="C120" s="165" t="s">
        <v>85</v>
      </c>
      <c r="D120" s="165" t="s">
        <v>86</v>
      </c>
      <c r="E120" s="165" t="s">
        <v>87</v>
      </c>
      <c r="F120" s="165" t="s">
        <v>88</v>
      </c>
      <c r="G120" s="165" t="s">
        <v>154</v>
      </c>
      <c r="H120" s="165" t="s">
        <v>155</v>
      </c>
      <c r="I120" s="165" t="s">
        <v>188</v>
      </c>
    </row>
    <row r="121" spans="1:9" ht="12.75">
      <c r="A121" s="165" t="s">
        <v>170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171</v>
      </c>
      <c r="B122" s="165">
        <f>B82*10000/B62</f>
        <v>-2.2569972977466985</v>
      </c>
      <c r="C122" s="165">
        <f>C82*10000/C62</f>
        <v>3.9354698077667263</v>
      </c>
      <c r="D122" s="165">
        <f>D82*10000/D62</f>
        <v>-0.374615922357679</v>
      </c>
      <c r="E122" s="165">
        <f>E82*10000/E62</f>
        <v>-5.822682215390748</v>
      </c>
      <c r="F122" s="165">
        <f>F82*10000/F62</f>
        <v>6.109834750490362</v>
      </c>
      <c r="G122" s="165">
        <f>AVERAGE(C122:E122)</f>
        <v>-0.753942776660567</v>
      </c>
      <c r="H122" s="165">
        <f>STDEV(C122:E122)</f>
        <v>4.890122633795555</v>
      </c>
      <c r="I122" s="165">
        <f>(B122*B4+C122*C4+D122*D4+E122*E4+F122*F4)/SUM(B4:F4)</f>
        <v>-0.0526473259966091</v>
      </c>
    </row>
    <row r="123" spans="1:9" ht="12.75">
      <c r="A123" s="165" t="s">
        <v>172</v>
      </c>
      <c r="B123" s="165">
        <f>B83*10000/B62</f>
        <v>0.40287997385142027</v>
      </c>
      <c r="C123" s="165">
        <f>C83*10000/C62</f>
        <v>2.11699058153567</v>
      </c>
      <c r="D123" s="165">
        <f>D83*10000/D62</f>
        <v>0.9970541756521323</v>
      </c>
      <c r="E123" s="165">
        <f>E83*10000/E62</f>
        <v>0.8554012408790085</v>
      </c>
      <c r="F123" s="165">
        <f>F83*10000/F62</f>
        <v>7.800877529081709</v>
      </c>
      <c r="G123" s="165">
        <f>AVERAGE(C123:E123)</f>
        <v>1.3231486660222702</v>
      </c>
      <c r="H123" s="165">
        <f>STDEV(C123:E123)</f>
        <v>0.6911259860560502</v>
      </c>
      <c r="I123" s="165">
        <f>(B123*B4+C123*C4+D123*D4+E123*E4+F123*F4)/SUM(B4:F4)</f>
        <v>2.0566093655760693</v>
      </c>
    </row>
    <row r="124" spans="1:9" ht="12.75">
      <c r="A124" s="165" t="s">
        <v>173</v>
      </c>
      <c r="B124" s="165">
        <f>B84*10000/B62</f>
        <v>-1.156101751736107</v>
      </c>
      <c r="C124" s="165">
        <f>C84*10000/C62</f>
        <v>-1.258234858020164</v>
      </c>
      <c r="D124" s="165">
        <f>D84*10000/D62</f>
        <v>-1.9625293704937965</v>
      </c>
      <c r="E124" s="165">
        <f>E84*10000/E62</f>
        <v>-1.0851337112737873</v>
      </c>
      <c r="F124" s="165">
        <f>F84*10000/F62</f>
        <v>0.58454157872224</v>
      </c>
      <c r="G124" s="165">
        <f>AVERAGE(C124:E124)</f>
        <v>-1.4352993132625826</v>
      </c>
      <c r="H124" s="165">
        <f>STDEV(C124:E124)</f>
        <v>0.4647253508119058</v>
      </c>
      <c r="I124" s="165">
        <f>(B124*B4+C124*C4+D124*D4+E124*E4+F124*F4)/SUM(B4:F4)</f>
        <v>-1.1247316023815537</v>
      </c>
    </row>
    <row r="125" spans="1:9" ht="12.75">
      <c r="A125" s="165" t="s">
        <v>174</v>
      </c>
      <c r="B125" s="165">
        <f>B85*10000/B62</f>
        <v>0.621765590456442</v>
      </c>
      <c r="C125" s="165">
        <f>C85*10000/C62</f>
        <v>0.4981492333935496</v>
      </c>
      <c r="D125" s="165">
        <f>D85*10000/D62</f>
        <v>0.3068214210463725</v>
      </c>
      <c r="E125" s="165">
        <f>E85*10000/E62</f>
        <v>0.48023690801758506</v>
      </c>
      <c r="F125" s="165">
        <f>F85*10000/F62</f>
        <v>-0.6988355198917889</v>
      </c>
      <c r="G125" s="165">
        <f>AVERAGE(C125:E125)</f>
        <v>0.4284025208191691</v>
      </c>
      <c r="H125" s="165">
        <f>STDEV(C125:E125)</f>
        <v>0.1056725400308216</v>
      </c>
      <c r="I125" s="165">
        <f>(B125*B4+C125*C4+D125*D4+E125*E4+F125*F4)/SUM(B4:F4)</f>
        <v>0.3056081433763553</v>
      </c>
    </row>
    <row r="126" spans="1:9" ht="12.75">
      <c r="A126" s="165" t="s">
        <v>175</v>
      </c>
      <c r="B126" s="165">
        <f>B86*10000/B62</f>
        <v>0.5273438390822934</v>
      </c>
      <c r="C126" s="165">
        <f>C86*10000/C62</f>
        <v>0.27365745999840857</v>
      </c>
      <c r="D126" s="165">
        <f>D86*10000/D62</f>
        <v>0.25795039789604607</v>
      </c>
      <c r="E126" s="165">
        <f>E86*10000/E62</f>
        <v>0.28524638121987295</v>
      </c>
      <c r="F126" s="165">
        <f>F86*10000/F62</f>
        <v>2.845587447625882</v>
      </c>
      <c r="G126" s="165">
        <f>AVERAGE(C126:E126)</f>
        <v>0.27228474637144257</v>
      </c>
      <c r="H126" s="165">
        <f>STDEV(C126:E126)</f>
        <v>0.01369966909928428</v>
      </c>
      <c r="I126" s="165">
        <f>(B126*B4+C126*C4+D126*D4+E126*E4+F126*F4)/SUM(B4:F4)</f>
        <v>0.6533315389982017</v>
      </c>
    </row>
    <row r="127" spans="1:9" ht="12.75">
      <c r="A127" s="165" t="s">
        <v>176</v>
      </c>
      <c r="B127" s="165">
        <f>B87*10000/B62</f>
        <v>0.18892845880094597</v>
      </c>
      <c r="C127" s="165">
        <f>C87*10000/C62</f>
        <v>0.26336804069886327</v>
      </c>
      <c r="D127" s="165">
        <f>D87*10000/D62</f>
        <v>0.2506447055111676</v>
      </c>
      <c r="E127" s="165">
        <f>E87*10000/E62</f>
        <v>0.20008215013298458</v>
      </c>
      <c r="F127" s="165">
        <f>F87*10000/F62</f>
        <v>0.5034172208738001</v>
      </c>
      <c r="G127" s="165">
        <f>AVERAGE(C127:E127)</f>
        <v>0.23803163211433845</v>
      </c>
      <c r="H127" s="165">
        <f>STDEV(C127:E127)</f>
        <v>0.03347526253167348</v>
      </c>
      <c r="I127" s="165">
        <f>(B127*B4+C127*C4+D127*D4+E127*E4+F127*F4)/SUM(B4:F4)</f>
        <v>0.2664299667913759</v>
      </c>
    </row>
    <row r="128" spans="1:9" ht="12.75">
      <c r="A128" s="165" t="s">
        <v>177</v>
      </c>
      <c r="B128" s="165">
        <f>B88*10000/B62</f>
        <v>-0.16296173906105943</v>
      </c>
      <c r="C128" s="165">
        <f>C88*10000/C62</f>
        <v>-0.19277617239880399</v>
      </c>
      <c r="D128" s="165">
        <f>D88*10000/D62</f>
        <v>-0.23944536481309303</v>
      </c>
      <c r="E128" s="165">
        <f>E88*10000/E62</f>
        <v>-0.16675941350034873</v>
      </c>
      <c r="F128" s="165">
        <f>F88*10000/F62</f>
        <v>0.0010178464266475619</v>
      </c>
      <c r="G128" s="165">
        <f>AVERAGE(C128:E128)</f>
        <v>-0.19966031690408192</v>
      </c>
      <c r="H128" s="165">
        <f>STDEV(C128:E128)</f>
        <v>0.036828731497796884</v>
      </c>
      <c r="I128" s="165">
        <f>(B128*B4+C128*C4+D128*D4+E128*E4+F128*F4)/SUM(B4:F4)</f>
        <v>-0.16751129165890882</v>
      </c>
    </row>
    <row r="129" spans="1:9" ht="12.75">
      <c r="A129" s="165" t="s">
        <v>178</v>
      </c>
      <c r="B129" s="165">
        <f>B89*10000/B62</f>
        <v>0.0681369068196663</v>
      </c>
      <c r="C129" s="165">
        <f>C89*10000/C62</f>
        <v>0.05374404851496821</v>
      </c>
      <c r="D129" s="165">
        <f>D89*10000/D62</f>
        <v>0.03684181810016903</v>
      </c>
      <c r="E129" s="165">
        <f>E89*10000/E62</f>
        <v>0.0201426090502487</v>
      </c>
      <c r="F129" s="165">
        <f>F89*10000/F62</f>
        <v>-0.005144393124481758</v>
      </c>
      <c r="G129" s="165">
        <f>AVERAGE(C129:E129)</f>
        <v>0.03690949188846198</v>
      </c>
      <c r="H129" s="165">
        <f>STDEV(C129:E129)</f>
        <v>0.01680082195404497</v>
      </c>
      <c r="I129" s="165">
        <f>(B129*B4+C129*C4+D129*D4+E129*E4+F129*F4)/SUM(B4:F4)</f>
        <v>0.03580152555961001</v>
      </c>
    </row>
    <row r="130" spans="1:9" ht="12.75">
      <c r="A130" s="165" t="s">
        <v>179</v>
      </c>
      <c r="B130" s="165">
        <f>B90*10000/B62</f>
        <v>0.015555976881441492</v>
      </c>
      <c r="C130" s="165">
        <f>C90*10000/C62</f>
        <v>-0.01959774283546984</v>
      </c>
      <c r="D130" s="165">
        <f>D90*10000/D62</f>
        <v>-0.007585819007729099</v>
      </c>
      <c r="E130" s="165">
        <f>E90*10000/E62</f>
        <v>-0.03361824095452867</v>
      </c>
      <c r="F130" s="165">
        <f>F90*10000/F62</f>
        <v>0.16302482400064303</v>
      </c>
      <c r="G130" s="165">
        <f>AVERAGE(C130:E130)</f>
        <v>-0.020267267599242536</v>
      </c>
      <c r="H130" s="165">
        <f>STDEV(C130:E130)</f>
        <v>0.013029119143711588</v>
      </c>
      <c r="I130" s="165">
        <f>(B130*B4+C130*C4+D130*D4+E130*E4+F130*F4)/SUM(B4:F4)</f>
        <v>0.009425716778149199</v>
      </c>
    </row>
    <row r="131" spans="1:9" ht="12.75">
      <c r="A131" s="165" t="s">
        <v>180</v>
      </c>
      <c r="B131" s="165">
        <f>B91*10000/B62</f>
        <v>-0.001178177465876757</v>
      </c>
      <c r="C131" s="165">
        <f>C91*10000/C62</f>
        <v>0.02209166765940489</v>
      </c>
      <c r="D131" s="165">
        <f>D91*10000/D62</f>
        <v>0.021645218328320275</v>
      </c>
      <c r="E131" s="165">
        <f>E91*10000/E62</f>
        <v>0.015408473922515037</v>
      </c>
      <c r="F131" s="165">
        <f>F91*10000/F62</f>
        <v>0.02671172401452717</v>
      </c>
      <c r="G131" s="165">
        <f>AVERAGE(C131:E131)</f>
        <v>0.019715119970080068</v>
      </c>
      <c r="H131" s="165">
        <f>STDEV(C131:E131)</f>
        <v>0.003736339035146839</v>
      </c>
      <c r="I131" s="165">
        <f>(B131*B4+C131*C4+D131*D4+E131*E4+F131*F4)/SUM(B4:F4)</f>
        <v>0.017630585956089406</v>
      </c>
    </row>
    <row r="132" spans="1:9" ht="12.75">
      <c r="A132" s="165" t="s">
        <v>181</v>
      </c>
      <c r="B132" s="165">
        <f>B92*10000/B62</f>
        <v>-0.015909625230140483</v>
      </c>
      <c r="C132" s="165">
        <f>C92*10000/C62</f>
        <v>-0.013544419721624875</v>
      </c>
      <c r="D132" s="165">
        <f>D92*10000/D62</f>
        <v>-0.015005999550063133</v>
      </c>
      <c r="E132" s="165">
        <f>E92*10000/E62</f>
        <v>-0.003237085540442787</v>
      </c>
      <c r="F132" s="165">
        <f>F92*10000/F62</f>
        <v>0.004885886056025656</v>
      </c>
      <c r="G132" s="165">
        <f>AVERAGE(C132:E132)</f>
        <v>-0.010595834937376931</v>
      </c>
      <c r="H132" s="165">
        <f>STDEV(C132:E132)</f>
        <v>0.006414627690979685</v>
      </c>
      <c r="I132" s="165">
        <f>(B132*B4+C132*C4+D132*D4+E132*E4+F132*F4)/SUM(B4:F4)</f>
        <v>-0.009293492298974852</v>
      </c>
    </row>
    <row r="133" spans="1:9" ht="12.75">
      <c r="A133" s="165" t="s">
        <v>182</v>
      </c>
      <c r="B133" s="165">
        <f>B93*10000/B62</f>
        <v>-0.03114570911340386</v>
      </c>
      <c r="C133" s="165">
        <f>C93*10000/C62</f>
        <v>-0.02261685592644166</v>
      </c>
      <c r="D133" s="165">
        <f>D93*10000/D62</f>
        <v>-0.028953846955257014</v>
      </c>
      <c r="E133" s="165">
        <f>E93*10000/E62</f>
        <v>-0.027301322317230314</v>
      </c>
      <c r="F133" s="165">
        <f>F93*10000/F62</f>
        <v>-0.036786350240379774</v>
      </c>
      <c r="G133" s="165">
        <f>AVERAGE(C133:E133)</f>
        <v>-0.026290675066309666</v>
      </c>
      <c r="H133" s="165">
        <f>STDEV(C133:E133)</f>
        <v>0.0032871598263799805</v>
      </c>
      <c r="I133" s="165">
        <f>(B133*B4+C133*C4+D133*D4+E133*E4+F133*F4)/SUM(B4:F4)</f>
        <v>-0.028395683165855248</v>
      </c>
    </row>
    <row r="134" spans="1:9" ht="12.75">
      <c r="A134" s="165" t="s">
        <v>183</v>
      </c>
      <c r="B134" s="165">
        <f>B94*10000/B62</f>
        <v>-0.012074370726306696</v>
      </c>
      <c r="C134" s="165">
        <f>C94*10000/C62</f>
        <v>-0.006047541782041376</v>
      </c>
      <c r="D134" s="165">
        <f>D94*10000/D62</f>
        <v>-0.0044960901188253</v>
      </c>
      <c r="E134" s="165">
        <f>E94*10000/E62</f>
        <v>-0.008634682542815792</v>
      </c>
      <c r="F134" s="165">
        <f>F94*10000/F62</f>
        <v>-0.034009381947501194</v>
      </c>
      <c r="G134" s="165">
        <f>AVERAGE(C134:E134)</f>
        <v>-0.0063927714812274895</v>
      </c>
      <c r="H134" s="165">
        <f>STDEV(C134:E134)</f>
        <v>0.0020907832197236457</v>
      </c>
      <c r="I134" s="165">
        <f>(B134*B4+C134*C4+D134*D4+E134*E4+F134*F4)/SUM(B4:F4)</f>
        <v>-0.010907872101075024</v>
      </c>
    </row>
    <row r="135" spans="1:9" ht="12.75">
      <c r="A135" s="165" t="s">
        <v>184</v>
      </c>
      <c r="B135" s="165">
        <f>B95*10000/B62</f>
        <v>0.0004807556039643579</v>
      </c>
      <c r="C135" s="165">
        <f>C95*10000/C62</f>
        <v>0.00027143406621157266</v>
      </c>
      <c r="D135" s="165">
        <f>D95*10000/D62</f>
        <v>-0.0019382790341616637</v>
      </c>
      <c r="E135" s="165">
        <f>E95*10000/E62</f>
        <v>-0.0015948921926920378</v>
      </c>
      <c r="F135" s="165">
        <f>F95*10000/F62</f>
        <v>0.000535940716944187</v>
      </c>
      <c r="G135" s="165">
        <f>AVERAGE(C135:E135)</f>
        <v>-0.0010872457202140428</v>
      </c>
      <c r="H135" s="165">
        <f>STDEV(C135:E135)</f>
        <v>0.0011891117282470933</v>
      </c>
      <c r="I135" s="165">
        <f>(B135*B4+C135*C4+D135*D4+E135*E4+F135*F4)/SUM(B4:F4)</f>
        <v>-0.0006432383029590861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2003-09-26T12:27:05Z</dcterms:modified>
  <cp:category/>
  <cp:version/>
  <cp:contentType/>
  <cp:contentStatus/>
</cp:coreProperties>
</file>