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84_pos5ap2" sheetId="2" r:id="rId2"/>
    <sheet name="HCMQAP084_pos1ap2" sheetId="3" r:id="rId3"/>
    <sheet name="HCMQAP084_pos2ap2" sheetId="4" r:id="rId4"/>
    <sheet name="HCMQAP084_pos3ap2" sheetId="5" r:id="rId5"/>
    <sheet name="HCMQAP084_pos4ap2" sheetId="6" r:id="rId6"/>
    <sheet name="Lmag_hcmqap" sheetId="7" r:id="rId7"/>
    <sheet name="Result_HCMQAP" sheetId="8" r:id="rId8"/>
  </sheets>
  <definedNames>
    <definedName name="_xlnm.Print_Area" localSheetId="2">'HCMQAP084_pos1ap2'!$A$1:$N$28</definedName>
    <definedName name="_xlnm.Print_Area" localSheetId="3">'HCMQAP084_pos2ap2'!$A$1:$N$28</definedName>
    <definedName name="_xlnm.Print_Area" localSheetId="4">'HCMQAP084_pos3ap2'!$A$1:$N$28</definedName>
    <definedName name="_xlnm.Print_Area" localSheetId="5">'HCMQAP084_pos4ap2'!$A$1:$N$28</definedName>
    <definedName name="_xlnm.Print_Area" localSheetId="1">'HCMQAP084_pos5ap2'!$A$1:$N$28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<sst xmlns="http://schemas.openxmlformats.org/spreadsheetml/2006/main" count="505" uniqueCount="192">
  <si>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</si>
  <si>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</si>
  <si>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</si>
  <si>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</si>
  <si>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</si>
  <si>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</si>
  <si>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</si>
  <si>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</si>
  <si>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</si>
  <si>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</si>
  <si>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</si>
  <si>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</si>
  <si>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</si>
  <si>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</si>
  <si>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</si>
  <si>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hcmqap084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</si>
  <si>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</si>
  <si>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</si>
  <si>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</si>
  <si>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</si>
  <si>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</si>
  <si>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</si>
  <si>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</si>
  <si>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</si>
  <si>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</si>
  <si>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</si>
  <si>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</si>
  <si>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</si>
  <si>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</si>
  <si>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</si>
  <si>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</si>
  <si>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</si>
  <si>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</si>
  <si>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</si>
  <si>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</si>
  <si>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</si>
  <si>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</si>
  <si>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</si>
  <si>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</si>
  <si>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</si>
  <si>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</si>
  <si>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</si>
  <si>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</si>
  <si>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</si>
  <si>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</si>
  <si>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</si>
  <si>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</si>
  <si>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</si>
  <si>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</si>
  <si>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</si>
  <si>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</si>
  <si>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</si>
  <si>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</si>
  <si>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</si>
  <si>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</si>
  <si>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</si>
  <si>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</si>
  <si>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</si>
  <si>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</si>
  <si>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</si>
  <si>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</si>
  <si>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</si>
  <si>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</si>
  <si>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</si>
  <si>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</si>
  <si>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</si>
  <si>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</si>
  <si>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</si>
  <si>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HCMQAP084_pos5ap2</t>
  </si>
  <si>
    <t>±12.5</t>
  </si>
  <si>
    <t>THCMQAP084_pos5ap2.xls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</si>
  <si>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</si>
  <si>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t>HCMQAP084_pos1ap2</t>
  </si>
  <si>
    <t>THCMQAP084_pos1ap2.xls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</si>
  <si>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</si>
  <si>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HCMQAP084_pos2ap2</t>
  </si>
  <si>
    <t>THCMQAP084_pos2ap2.xls</t>
  </si>
  <si>
    <t>HCMQAP084_pos3ap2</t>
  </si>
  <si>
    <t>THCMQAP084_pos3ap2.xls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</si>
  <si>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</si>
  <si>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HCMQAP084_pos4ap2</t>
  </si>
  <si>
    <t>THCMQAP084_pos4ap2.xls</t>
  </si>
  <si>
    <t>Sommaire : Valeurs intégrales calculées avec les fichiers: HCMQAP084_pos5ap2+HCMQAP084_pos1ap2+HCMQAP084_pos2ap2+HCMQAP084_pos3ap2+HCMQAP084_pos4ap2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</si>
  <si>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</si>
  <si>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</si>
  <si>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</si>
  <si>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</si>
  <si>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</si>
  <si>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</si>
  <si>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</si>
  <si>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</si>
  <si>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</si>
  <si>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</si>
  <si>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</si>
  <si>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</si>
  <si>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</si>
  <si>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</si>
  <si>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</si>
  <si>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</si>
  <si>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</si>
  <si>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</si>
  <si>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</si>
  <si>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</si>
  <si>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</si>
  <si>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</si>
  <si>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</si>
  <si>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</si>
  <si>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</si>
  <si>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</si>
  <si>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</si>
  <si>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</si>
  <si>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</si>
  <si>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</si>
  <si>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</si>
  <si>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</si>
  <si>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</si>
  <si>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</si>
  <si>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</si>
  <si>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</si>
  <si>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</si>
  <si>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</si>
  <si>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</si>
  <si>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</si>
  <si>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</si>
  <si>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</si>
  <si>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</si>
  <si>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</si>
  <si>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</si>
  <si>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 xml:space="preserve"> Mon 08/09/2003       07:15:14</t>
  </si>
  <si>
    <t>LISSNER</t>
  </si>
  <si>
    <t>HCMQAP084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</si>
  <si>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</si>
  <si>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</si>
  <si>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</si>
  <si>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</si>
  <si>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</si>
  <si>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</si>
  <si>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</si>
  <si>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</si>
  <si>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b3*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</si>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</sst>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/>
    </xf>
    <xf numFmtId="173" fontId="3" fillId="4" borderId="15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8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0.37135682000000003</c:v>
                </c:pt>
                <c:pt idx="1">
                  <c:v>0.9699972500000001</c:v>
                </c:pt>
                <c:pt idx="2">
                  <c:v>1.5220709</c:v>
                </c:pt>
                <c:pt idx="3">
                  <c:v>-0.51531073</c:v>
                </c:pt>
                <c:pt idx="4">
                  <c:v>-2.9746258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4.9040033</c:v>
                </c:pt>
                <c:pt idx="1">
                  <c:v>4.7108869</c:v>
                </c:pt>
                <c:pt idx="2">
                  <c:v>2.9068403</c:v>
                </c:pt>
                <c:pt idx="3">
                  <c:v>2.674157</c:v>
                </c:pt>
                <c:pt idx="4">
                  <c:v>8.3416598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3.1245931000000007</c:v>
                </c:pt>
                <c:pt idx="1">
                  <c:v>3.1009774000000006</c:v>
                </c:pt>
                <c:pt idx="2">
                  <c:v>3.4097034</c:v>
                </c:pt>
                <c:pt idx="3">
                  <c:v>3.3197272999999994</c:v>
                </c:pt>
                <c:pt idx="4">
                  <c:v>13.49906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0.33045963999999994</c:v>
                </c:pt>
                <c:pt idx="1">
                  <c:v>0.138261532</c:v>
                </c:pt>
                <c:pt idx="2">
                  <c:v>-0.0387419684</c:v>
                </c:pt>
                <c:pt idx="3">
                  <c:v>-0.077321534</c:v>
                </c:pt>
                <c:pt idx="4">
                  <c:v>1.3961713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-0.28271725</c:v>
                </c:pt>
                <c:pt idx="1">
                  <c:v>-0.033455314629999997</c:v>
                </c:pt>
                <c:pt idx="2">
                  <c:v>0.0218419837</c:v>
                </c:pt>
                <c:pt idx="3">
                  <c:v>0.023616434000000002</c:v>
                </c:pt>
                <c:pt idx="4">
                  <c:v>-0.23383039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-0.023862376499999997</c:v>
                </c:pt>
                <c:pt idx="1">
                  <c:v>-0.0319704547</c:v>
                </c:pt>
                <c:pt idx="2">
                  <c:v>0.0004594850000000011</c:v>
                </c:pt>
                <c:pt idx="3">
                  <c:v>-0.0321455767</c:v>
                </c:pt>
                <c:pt idx="4">
                  <c:v>0.25830677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0.065546779</c:v>
                </c:pt>
                <c:pt idx="1">
                  <c:v>-0.0827977395</c:v>
                </c:pt>
                <c:pt idx="2">
                  <c:v>-0.7990209099999999</c:v>
                </c:pt>
                <c:pt idx="3">
                  <c:v>0.1318258424</c:v>
                </c:pt>
                <c:pt idx="4">
                  <c:v>4.555888599999999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-2.1509788</c:v>
                </c:pt>
                <c:pt idx="1">
                  <c:v>-0.09518346</c:v>
                </c:pt>
                <c:pt idx="2">
                  <c:v>-0.7215539</c:v>
                </c:pt>
                <c:pt idx="3">
                  <c:v>-0.6714041399999999</c:v>
                </c:pt>
                <c:pt idx="4">
                  <c:v>-7.8247965</c:v>
                </c:pt>
              </c:numCache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90252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142875</xdr:rowOff>
    </xdr:from>
    <xdr:to>
      <xdr:col>6</xdr:col>
      <xdr:colOff>800100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52400" y="5962650"/>
        <a:ext cx="5334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37842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2252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37842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2252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37842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2252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37842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77</v>
      </c>
      <c r="H5" s="25">
        <v>2252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37842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80</v>
      </c>
      <c r="H6" s="25">
        <v>2252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-6.8922161E-05</v>
      </c>
      <c r="L2" s="54">
        <v>3.5687152482981564E-07</v>
      </c>
      <c r="M2" s="54">
        <v>0.00010358174</v>
      </c>
      <c r="N2" s="55">
        <v>4.775439178859616E-07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-2.9980789E-05</v>
      </c>
      <c r="L3" s="54">
        <v>1.3166519780882356E-07</v>
      </c>
      <c r="M3" s="54">
        <v>9.964339999999998E-06</v>
      </c>
      <c r="N3" s="55">
        <v>1.2539612079329978E-07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-0.0020895219567498425</v>
      </c>
      <c r="L4" s="54">
        <v>-2.074162385925442E-05</v>
      </c>
      <c r="M4" s="54">
        <v>4.541959558213452E-08</v>
      </c>
      <c r="N4" s="55">
        <v>4.9630832</v>
      </c>
    </row>
    <row r="5" spans="1:14" ht="15" customHeight="1" thickBot="1">
      <c r="A5" t="s">
        <v>18</v>
      </c>
      <c r="B5" s="58">
        <v>37872.298738425925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2252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-2.9746258</v>
      </c>
      <c r="E8" s="77">
        <v>0.01016967638417964</v>
      </c>
      <c r="F8" s="78">
        <v>8.3416598</v>
      </c>
      <c r="G8" s="77">
        <v>0.024121083728665373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-3.2610119999999996</v>
      </c>
      <c r="E9" s="80">
        <v>0.06747266577439245</v>
      </c>
      <c r="F9" s="84">
        <v>-5.2413879</v>
      </c>
      <c r="G9" s="80">
        <v>0.03964293155956682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4.555888599999999</v>
      </c>
      <c r="E10" s="80">
        <v>0.03242927399194858</v>
      </c>
      <c r="F10" s="84">
        <v>-7.8247965</v>
      </c>
      <c r="G10" s="80">
        <v>0.03539376177671741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13.49906</v>
      </c>
      <c r="E11" s="77">
        <v>0.009601944074703436</v>
      </c>
      <c r="F11" s="77">
        <v>1.3961713</v>
      </c>
      <c r="G11" s="77">
        <v>0.008639433804396364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-0.3883705</v>
      </c>
      <c r="E12" s="80">
        <v>0.004934022232621527</v>
      </c>
      <c r="F12" s="80">
        <v>0.5487472800000001</v>
      </c>
      <c r="G12" s="80">
        <v>0.008349447582296644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22.122193</v>
      </c>
      <c r="D13" s="87">
        <v>-0.012342483999999999</v>
      </c>
      <c r="E13" s="80">
        <v>0.005935288984365801</v>
      </c>
      <c r="F13" s="80">
        <v>-0.007843525</v>
      </c>
      <c r="G13" s="80">
        <v>0.006438467719564959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0.0003212554999999999</v>
      </c>
      <c r="E14" s="80">
        <v>0.0020752964341799944</v>
      </c>
      <c r="F14" s="84">
        <v>0.43319785</v>
      </c>
      <c r="G14" s="80">
        <v>0.0029462526488752256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-0.23383039</v>
      </c>
      <c r="E15" s="77">
        <v>0.005925763646434245</v>
      </c>
      <c r="F15" s="77">
        <v>0.25830677</v>
      </c>
      <c r="G15" s="77">
        <v>0.0061298604099600425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0.055032611200000005</v>
      </c>
      <c r="E16" s="80">
        <v>0.0018290510902848867</v>
      </c>
      <c r="F16" s="80">
        <v>0.108253289</v>
      </c>
      <c r="G16" s="80">
        <v>0.007508704735093452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0.039000000804662704</v>
      </c>
      <c r="D17" s="87">
        <v>-0.013048959800000001</v>
      </c>
      <c r="E17" s="80">
        <v>0.002948799974009774</v>
      </c>
      <c r="F17" s="89">
        <v>0.15208632800000002</v>
      </c>
      <c r="G17" s="80">
        <v>0.0031500681726176656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230.91600036621094</v>
      </c>
      <c r="D18" s="87">
        <v>-0.11937677</v>
      </c>
      <c r="E18" s="80">
        <v>0.0023740153073640263</v>
      </c>
      <c r="F18" s="80">
        <v>0.090865829</v>
      </c>
      <c r="G18" s="80">
        <v>0.001602737237645694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-0.38999998569488525</v>
      </c>
      <c r="D19" s="87">
        <v>-0.1377508</v>
      </c>
      <c r="E19" s="80">
        <v>0.001723299372713071</v>
      </c>
      <c r="F19" s="80">
        <v>-0.025438123999999996</v>
      </c>
      <c r="G19" s="80">
        <v>0.0013419706109726686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-0.5690918</v>
      </c>
      <c r="D20" s="91">
        <v>-6.352541000000003E-05</v>
      </c>
      <c r="E20" s="92">
        <v>0.0012027518090089752</v>
      </c>
      <c r="F20" s="92">
        <v>-0.0007617956</v>
      </c>
      <c r="G20" s="92">
        <v>0.001649138971908535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0.8370534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0.2843639609242454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-2.0896249</v>
      </c>
      <c r="I25" s="104" t="s">
        <v>65</v>
      </c>
      <c r="J25" s="105"/>
      <c r="K25" s="104"/>
      <c r="L25" s="107">
        <v>13.571069050835447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8.85616660124242</v>
      </c>
      <c r="I26" s="109" t="s">
        <v>67</v>
      </c>
      <c r="J26" s="110"/>
      <c r="K26" s="109"/>
      <c r="L26" s="112">
        <v>0.3484236483297094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HCMQAP084_pos5ap2res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1.1733619000000001E-05</v>
      </c>
      <c r="L2" s="54">
        <v>7.648603469914297E-08</v>
      </c>
      <c r="M2" s="54">
        <v>0.00012636922999999998</v>
      </c>
      <c r="N2" s="55">
        <v>1.1561780399560293E-07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-3.1297493000000004E-05</v>
      </c>
      <c r="L3" s="54">
        <v>1.1587741339859908E-07</v>
      </c>
      <c r="M3" s="54">
        <v>1.3617570000000001E-05</v>
      </c>
      <c r="N3" s="55">
        <v>1.7144395760708827E-07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-0.002253301400015688</v>
      </c>
      <c r="L4" s="54">
        <v>-8.804191802881807E-06</v>
      </c>
      <c r="M4" s="54">
        <v>6.002697310408318E-08</v>
      </c>
      <c r="N4" s="55">
        <v>1.9536106</v>
      </c>
    </row>
    <row r="5" spans="1:14" ht="15" customHeight="1" thickBot="1">
      <c r="A5" t="s">
        <v>18</v>
      </c>
      <c r="B5" s="58">
        <v>37872.28068287037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2252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0.37135682000000003</v>
      </c>
      <c r="E8" s="77">
        <v>0.014194656192194297</v>
      </c>
      <c r="F8" s="77">
        <v>4.9040033</v>
      </c>
      <c r="G8" s="77">
        <v>0.0427538366892795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-1.5474526999999998</v>
      </c>
      <c r="E9" s="80">
        <v>0.01249638997710227</v>
      </c>
      <c r="F9" s="80">
        <v>0.51095549</v>
      </c>
      <c r="G9" s="80">
        <v>0.03053476114154782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0.065546779</v>
      </c>
      <c r="E10" s="80">
        <v>0.006722312392732425</v>
      </c>
      <c r="F10" s="80">
        <v>-2.1509788</v>
      </c>
      <c r="G10" s="80">
        <v>0.01990432341880147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3.1245931000000007</v>
      </c>
      <c r="E11" s="77">
        <v>0.006864856148280319</v>
      </c>
      <c r="F11" s="77">
        <v>0.33045963999999994</v>
      </c>
      <c r="G11" s="77">
        <v>0.013816931974300315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0.3411436</v>
      </c>
      <c r="E12" s="80">
        <v>0.0033900520249653286</v>
      </c>
      <c r="F12" s="80">
        <v>0.0591401934</v>
      </c>
      <c r="G12" s="80">
        <v>0.007478224660855864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21.612549</v>
      </c>
      <c r="D13" s="87">
        <v>-0.0013612852</v>
      </c>
      <c r="E13" s="80">
        <v>0.006926896307129779</v>
      </c>
      <c r="F13" s="80">
        <v>0.19632418999999998</v>
      </c>
      <c r="G13" s="80">
        <v>0.007936457572995364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-0.011621334219999998</v>
      </c>
      <c r="E14" s="80">
        <v>0.004523467612092031</v>
      </c>
      <c r="F14" s="80">
        <v>0.26260421999999994</v>
      </c>
      <c r="G14" s="80">
        <v>0.0035404239049327438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-0.28271725</v>
      </c>
      <c r="E15" s="77">
        <v>0.004149496334138684</v>
      </c>
      <c r="F15" s="77">
        <v>-0.023862376499999997</v>
      </c>
      <c r="G15" s="77">
        <v>0.00573198977433178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0.04077655</v>
      </c>
      <c r="E16" s="80">
        <v>0.0038625224391413255</v>
      </c>
      <c r="F16" s="80">
        <v>-0.05605494</v>
      </c>
      <c r="G16" s="80">
        <v>0.0045787530101240445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-0.17299999296665192</v>
      </c>
      <c r="D17" s="83">
        <v>0.17520048000000002</v>
      </c>
      <c r="E17" s="80">
        <v>0.0030188726222872115</v>
      </c>
      <c r="F17" s="80">
        <v>0.008067518</v>
      </c>
      <c r="G17" s="80">
        <v>0.002999858345106646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177.51100158691406</v>
      </c>
      <c r="D18" s="87">
        <v>0.0040731701000000006</v>
      </c>
      <c r="E18" s="80">
        <v>0.0015947923043174122</v>
      </c>
      <c r="F18" s="84">
        <v>0.19675676</v>
      </c>
      <c r="G18" s="80">
        <v>0.0020379780534657043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-0.4180000126361847</v>
      </c>
      <c r="D19" s="83">
        <v>-0.19814554</v>
      </c>
      <c r="E19" s="80">
        <v>0.0015267778451351578</v>
      </c>
      <c r="F19" s="80">
        <v>-0.00253965031</v>
      </c>
      <c r="G19" s="80">
        <v>0.0017772029392666032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0.08482710000000002</v>
      </c>
      <c r="D20" s="91">
        <v>0.0020193816699999997</v>
      </c>
      <c r="E20" s="92">
        <v>0.0008517903683980528</v>
      </c>
      <c r="F20" s="92">
        <v>-0.00242469676</v>
      </c>
      <c r="G20" s="92">
        <v>0.0022104303332407442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0.9537140000000001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0.11193373673840316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-2.2533186000000005</v>
      </c>
      <c r="I25" s="104" t="s">
        <v>65</v>
      </c>
      <c r="J25" s="105"/>
      <c r="K25" s="104"/>
      <c r="L25" s="107">
        <v>3.1420193529379388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4.918043742604513</v>
      </c>
      <c r="I26" s="109" t="s">
        <v>67</v>
      </c>
      <c r="J26" s="110"/>
      <c r="K26" s="109"/>
      <c r="L26" s="112">
        <v>0.283722499036982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HCMQAP084_pos1ap2res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4.7172221E-05</v>
      </c>
      <c r="L2" s="54">
        <v>4.056949225632749E-07</v>
      </c>
      <c r="M2" s="54">
        <v>0.0001539232</v>
      </c>
      <c r="N2" s="55">
        <v>1.832274979301208E-07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-2.8460991E-05</v>
      </c>
      <c r="L3" s="54">
        <v>1.6619989354402113E-07</v>
      </c>
      <c r="M3" s="54">
        <v>1.2559100000000001E-05</v>
      </c>
      <c r="N3" s="55">
        <v>1.4987626896877808E-07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-0.003759136763407643</v>
      </c>
      <c r="L4" s="54">
        <v>-3.6719663891734026E-05</v>
      </c>
      <c r="M4" s="54">
        <v>7.958354392034619E-08</v>
      </c>
      <c r="N4" s="55">
        <v>4.8839</v>
      </c>
    </row>
    <row r="5" spans="1:14" ht="15" customHeight="1" thickBot="1">
      <c r="A5" t="s">
        <v>18</v>
      </c>
      <c r="B5" s="58">
        <v>37872.28517361111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2252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0.9699972500000001</v>
      </c>
      <c r="E8" s="77">
        <v>0.01746078592549372</v>
      </c>
      <c r="F8" s="77">
        <v>4.7108869</v>
      </c>
      <c r="G8" s="77">
        <v>0.009889168758769093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0.13553244869999997</v>
      </c>
      <c r="E9" s="80">
        <v>0.027804713596018164</v>
      </c>
      <c r="F9" s="80">
        <v>0.31885464999999996</v>
      </c>
      <c r="G9" s="80">
        <v>0.052778447420760675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-0.0827977395</v>
      </c>
      <c r="E10" s="80">
        <v>0.007028209420459529</v>
      </c>
      <c r="F10" s="80">
        <v>-0.09518346</v>
      </c>
      <c r="G10" s="80">
        <v>0.009448960347670508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3.1009774000000006</v>
      </c>
      <c r="E11" s="77">
        <v>0.0025205214812931203</v>
      </c>
      <c r="F11" s="77">
        <v>0.138261532</v>
      </c>
      <c r="G11" s="77">
        <v>0.005566405372132109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0.12093497900000001</v>
      </c>
      <c r="E12" s="80">
        <v>0.002232910624378285</v>
      </c>
      <c r="F12" s="80">
        <v>0.23132082999999998</v>
      </c>
      <c r="G12" s="80">
        <v>0.004101947675630677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21.713257</v>
      </c>
      <c r="D13" s="87">
        <v>0.037944346000000004</v>
      </c>
      <c r="E13" s="80">
        <v>0.002693334329542802</v>
      </c>
      <c r="F13" s="80">
        <v>0.362822926</v>
      </c>
      <c r="G13" s="80">
        <v>0.002290530643525787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0.0007422821000000002</v>
      </c>
      <c r="E14" s="80">
        <v>0.0031778981202150954</v>
      </c>
      <c r="F14" s="80">
        <v>0.083487153</v>
      </c>
      <c r="G14" s="80">
        <v>0.003968881985379203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-0.033455314629999997</v>
      </c>
      <c r="E15" s="77">
        <v>0.0028640012795494905</v>
      </c>
      <c r="F15" s="77">
        <v>-0.0319704547</v>
      </c>
      <c r="G15" s="77">
        <v>0.004198557412129233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0.024791431000000003</v>
      </c>
      <c r="E16" s="80">
        <v>0.0024360844138933057</v>
      </c>
      <c r="F16" s="80">
        <v>0.0004963390000000002</v>
      </c>
      <c r="G16" s="80">
        <v>0.002649808874485857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0.35499998927116394</v>
      </c>
      <c r="D17" s="87">
        <v>0.083589455</v>
      </c>
      <c r="E17" s="80">
        <v>0.002008263778808108</v>
      </c>
      <c r="F17" s="80">
        <v>-0.005870732000000001</v>
      </c>
      <c r="G17" s="80">
        <v>0.0020622566232421243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9.663999557495117</v>
      </c>
      <c r="D18" s="87">
        <v>0.04325429399999999</v>
      </c>
      <c r="E18" s="80">
        <v>0.0015541039700563105</v>
      </c>
      <c r="F18" s="80">
        <v>0.12517961</v>
      </c>
      <c r="G18" s="80">
        <v>0.0013205289793877368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0.08100000023841858</v>
      </c>
      <c r="D19" s="83">
        <v>-0.17451232</v>
      </c>
      <c r="E19" s="80">
        <v>0.0009217874687830981</v>
      </c>
      <c r="F19" s="80">
        <v>-0.005421830000000001</v>
      </c>
      <c r="G19" s="80">
        <v>0.0006289325579673058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0.20652740000000006</v>
      </c>
      <c r="D20" s="91">
        <v>5.642440000000002E-05</v>
      </c>
      <c r="E20" s="92">
        <v>0.0011539347775113376</v>
      </c>
      <c r="F20" s="92">
        <v>0.0036628457000000003</v>
      </c>
      <c r="G20" s="92">
        <v>0.0007718401502772182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0.6980917999999999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0.2798270939237774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-3.7593161</v>
      </c>
      <c r="I25" s="104" t="s">
        <v>65</v>
      </c>
      <c r="J25" s="105"/>
      <c r="K25" s="104"/>
      <c r="L25" s="107">
        <v>3.1040581641686016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4.809714133875232</v>
      </c>
      <c r="I26" s="109" t="s">
        <v>67</v>
      </c>
      <c r="J26" s="110"/>
      <c r="K26" s="109"/>
      <c r="L26" s="112">
        <v>0.046274918160025345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HCMQAP084_pos2ap2res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1.0967637000000001E-05</v>
      </c>
      <c r="L2" s="54">
        <v>4.2829215407940395E-07</v>
      </c>
      <c r="M2" s="54">
        <v>0.00018213306999999998</v>
      </c>
      <c r="N2" s="55">
        <v>4.364713651639529E-07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-2.7341638999999996E-05</v>
      </c>
      <c r="L3" s="54">
        <v>3.698690769640421E-07</v>
      </c>
      <c r="M3" s="54">
        <v>1.0863950000000001E-05</v>
      </c>
      <c r="N3" s="55">
        <v>3.110168275190261E-07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-0.0037591977800979838</v>
      </c>
      <c r="L4" s="54">
        <v>-4.705745281753301E-05</v>
      </c>
      <c r="M4" s="54">
        <v>4.777199151926658E-08</v>
      </c>
      <c r="N4" s="55">
        <v>6.2586485</v>
      </c>
    </row>
    <row r="5" spans="1:14" ht="15" customHeight="1" thickBot="1">
      <c r="A5" t="s">
        <v>18</v>
      </c>
      <c r="B5" s="58">
        <v>37872.28973379629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2252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1.5220709</v>
      </c>
      <c r="E8" s="77">
        <v>0.008069718281321175</v>
      </c>
      <c r="F8" s="77">
        <v>2.9068403</v>
      </c>
      <c r="G8" s="77">
        <v>0.018406826547853784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0.126312889</v>
      </c>
      <c r="E9" s="80">
        <v>0.02418609143058653</v>
      </c>
      <c r="F9" s="80">
        <v>0.858976</v>
      </c>
      <c r="G9" s="80">
        <v>0.01913055889207087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-0.7990209099999999</v>
      </c>
      <c r="E10" s="80">
        <v>0.005219657653570614</v>
      </c>
      <c r="F10" s="80">
        <v>-0.7215539</v>
      </c>
      <c r="G10" s="80">
        <v>0.00817963202033026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3.4097034</v>
      </c>
      <c r="E11" s="77">
        <v>0.005226708327236492</v>
      </c>
      <c r="F11" s="77">
        <v>-0.0387419684</v>
      </c>
      <c r="G11" s="77">
        <v>0.003968461638643483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-0.06896750999999998</v>
      </c>
      <c r="E12" s="80">
        <v>0.005723599559490569</v>
      </c>
      <c r="F12" s="80">
        <v>-0.052203371</v>
      </c>
      <c r="G12" s="80">
        <v>0.0031344636233515658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21.859742</v>
      </c>
      <c r="D13" s="87">
        <v>0.019763931300000002</v>
      </c>
      <c r="E13" s="80">
        <v>0.004660284742726366</v>
      </c>
      <c r="F13" s="80">
        <v>0.302489338</v>
      </c>
      <c r="G13" s="80">
        <v>0.002860997596183838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-0.051863624</v>
      </c>
      <c r="E14" s="80">
        <v>0.00405498660365166</v>
      </c>
      <c r="F14" s="80">
        <v>0.08668780499999999</v>
      </c>
      <c r="G14" s="80">
        <v>0.004685007033968119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0.0218419837</v>
      </c>
      <c r="E15" s="77">
        <v>0.002189756196888861</v>
      </c>
      <c r="F15" s="77">
        <v>0.0004594850000000011</v>
      </c>
      <c r="G15" s="77">
        <v>0.001744437886784737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0.015222996999999999</v>
      </c>
      <c r="E16" s="80">
        <v>0.002713330226750152</v>
      </c>
      <c r="F16" s="80">
        <v>-0.021744681000000002</v>
      </c>
      <c r="G16" s="80">
        <v>0.0023507178296796973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0.14000000059604645</v>
      </c>
      <c r="D17" s="87">
        <v>0.11774296</v>
      </c>
      <c r="E17" s="80">
        <v>0.0014867914996392231</v>
      </c>
      <c r="F17" s="80">
        <v>0.00323345</v>
      </c>
      <c r="G17" s="80">
        <v>0.002640546787042411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401.3059997558594</v>
      </c>
      <c r="D18" s="87">
        <v>0.020467579</v>
      </c>
      <c r="E18" s="80">
        <v>0.0008249309353661149</v>
      </c>
      <c r="F18" s="89">
        <v>0.15014349999999999</v>
      </c>
      <c r="G18" s="80">
        <v>0.0011547862884547487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-0.3630000054836273</v>
      </c>
      <c r="D19" s="83">
        <v>-0.18401165</v>
      </c>
      <c r="E19" s="80">
        <v>0.0008949802238074233</v>
      </c>
      <c r="F19" s="80">
        <v>-0.007131523900000001</v>
      </c>
      <c r="G19" s="80">
        <v>0.0017583380892529864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0.039312</v>
      </c>
      <c r="D20" s="91">
        <v>0.00837476602</v>
      </c>
      <c r="E20" s="92">
        <v>0.0007304089494747382</v>
      </c>
      <c r="F20" s="92">
        <v>0.0048176476</v>
      </c>
      <c r="G20" s="92">
        <v>0.0008139657472429299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0.8241423000000001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0.3585944473976553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-3.7594922999999993</v>
      </c>
      <c r="I25" s="104" t="s">
        <v>65</v>
      </c>
      <c r="J25" s="105"/>
      <c r="K25" s="104"/>
      <c r="L25" s="107">
        <v>3.4099234912365803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3.281222387210428</v>
      </c>
      <c r="I26" s="109" t="s">
        <v>67</v>
      </c>
      <c r="J26" s="110"/>
      <c r="K26" s="109"/>
      <c r="L26" s="112">
        <v>0.021846816207774778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HCMQAP084_pos3ap2res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2.2046984E-05</v>
      </c>
      <c r="L2" s="54">
        <v>8.458233624367972E-08</v>
      </c>
      <c r="M2" s="54">
        <v>0.00017037170000000002</v>
      </c>
      <c r="N2" s="55">
        <v>2.7521856585626363E-07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-2.8057362000000003E-05</v>
      </c>
      <c r="L3" s="54">
        <v>9.106599490655786E-08</v>
      </c>
      <c r="M3" s="54">
        <v>1.026334E-05</v>
      </c>
      <c r="N3" s="55">
        <v>1.835924818722181E-07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-0.003757825703685661</v>
      </c>
      <c r="L4" s="54">
        <v>-3.883817472956419E-05</v>
      </c>
      <c r="M4" s="54">
        <v>3.016856289766446E-08</v>
      </c>
      <c r="N4" s="55">
        <v>5.167455200000001</v>
      </c>
    </row>
    <row r="5" spans="1:14" ht="15" customHeight="1" thickBot="1">
      <c r="A5" t="s">
        <v>18</v>
      </c>
      <c r="B5" s="58">
        <v>37872.29423611111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2252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-0.51531073</v>
      </c>
      <c r="E8" s="77">
        <v>0.011634670658447746</v>
      </c>
      <c r="F8" s="77">
        <v>2.674157</v>
      </c>
      <c r="G8" s="77">
        <v>0.020518295750349667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7">
        <v>0.14970253793</v>
      </c>
      <c r="E9" s="80">
        <v>0.02058397001719761</v>
      </c>
      <c r="F9" s="80">
        <v>-2.4765246</v>
      </c>
      <c r="G9" s="80">
        <v>0.03816674113860629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7">
        <v>0.1318258424</v>
      </c>
      <c r="E10" s="80">
        <v>0.00833272022295002</v>
      </c>
      <c r="F10" s="80">
        <v>-0.6714041399999999</v>
      </c>
      <c r="G10" s="80">
        <v>0.008799747815901322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3.3197272999999994</v>
      </c>
      <c r="E11" s="77">
        <v>0.005172097704370422</v>
      </c>
      <c r="F11" s="77">
        <v>-0.077321534</v>
      </c>
      <c r="G11" s="77">
        <v>0.008933743590847726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7">
        <v>0.04310976</v>
      </c>
      <c r="E12" s="80">
        <v>0.0023198713150518148</v>
      </c>
      <c r="F12" s="80">
        <v>-0.12402606099999998</v>
      </c>
      <c r="G12" s="80">
        <v>0.0050629679688586485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22.000123</v>
      </c>
      <c r="D13" s="87">
        <v>-0.047326922</v>
      </c>
      <c r="E13" s="80">
        <v>0.001509568844265241</v>
      </c>
      <c r="F13" s="80">
        <v>0.22061563999999997</v>
      </c>
      <c r="G13" s="80">
        <v>0.0042944880995251546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7">
        <v>-0.108129391</v>
      </c>
      <c r="E14" s="80">
        <v>0.004635023066687173</v>
      </c>
      <c r="F14" s="80">
        <v>0.066194384</v>
      </c>
      <c r="G14" s="80">
        <v>0.003575604621435985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0.023616434000000002</v>
      </c>
      <c r="E15" s="77">
        <v>0.0022975146420455743</v>
      </c>
      <c r="F15" s="77">
        <v>-0.0321455767</v>
      </c>
      <c r="G15" s="77">
        <v>0.0018561772005162716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7">
        <v>0.05758822500000001</v>
      </c>
      <c r="E16" s="80">
        <v>0.001359954452365906</v>
      </c>
      <c r="F16" s="80">
        <v>-0.030677712000000003</v>
      </c>
      <c r="G16" s="80">
        <v>0.0011318437977989306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0.375</v>
      </c>
      <c r="D17" s="87">
        <v>0.11420097300000001</v>
      </c>
      <c r="E17" s="80">
        <v>0.0021893674517797263</v>
      </c>
      <c r="F17" s="80">
        <v>0.010527727999999998</v>
      </c>
      <c r="G17" s="80">
        <v>0.003941252430868391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28.482999801635742</v>
      </c>
      <c r="D18" s="87">
        <v>0.00411434851</v>
      </c>
      <c r="E18" s="80">
        <v>0.002434895412139261</v>
      </c>
      <c r="F18" s="80">
        <v>0.14270081</v>
      </c>
      <c r="G18" s="80">
        <v>0.0010169286215829265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0.10999999940395355</v>
      </c>
      <c r="D19" s="83">
        <v>-0.17790487000000002</v>
      </c>
      <c r="E19" s="80">
        <v>0.0006124148125151934</v>
      </c>
      <c r="F19" s="80">
        <v>-0.0063376592999999995</v>
      </c>
      <c r="G19" s="80">
        <v>0.0015215779789669885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90">
        <v>0.09177229999999999</v>
      </c>
      <c r="D20" s="91">
        <v>0.0033163400999999997</v>
      </c>
      <c r="E20" s="92">
        <v>0.0010027531862141076</v>
      </c>
      <c r="F20" s="92">
        <v>0.0041516007</v>
      </c>
      <c r="G20" s="92">
        <v>0.0006549512690611085</v>
      </c>
      <c r="H20" s="93">
        <v>15</v>
      </c>
      <c r="I20" s="92">
        <v>0</v>
      </c>
      <c r="J20" s="92">
        <v>0</v>
      </c>
      <c r="K20" s="92">
        <v>0</v>
      </c>
      <c r="L20" s="92">
        <v>0</v>
      </c>
      <c r="M20" s="92">
        <v>0.05</v>
      </c>
      <c r="N20" s="94">
        <v>0.05</v>
      </c>
    </row>
    <row r="21" spans="1:6" ht="15" customHeight="1">
      <c r="A21" s="56" t="s">
        <v>42</v>
      </c>
      <c r="B21" s="90">
        <v>0.7716832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5" t="s">
        <v>45</v>
      </c>
      <c r="B23" s="96">
        <v>15</v>
      </c>
    </row>
    <row r="24" spans="1:12" ht="18" customHeight="1" thickBot="1" thickTop="1">
      <c r="A24" s="97" t="s">
        <v>63</v>
      </c>
      <c r="B24" s="98">
        <v>0.29607362386562225</v>
      </c>
      <c r="E24" s="99"/>
      <c r="F24" s="100"/>
      <c r="G24" s="101" t="s">
        <v>46</v>
      </c>
      <c r="H24" s="100"/>
      <c r="I24" s="100"/>
      <c r="J24" s="100"/>
      <c r="K24" s="100"/>
      <c r="L24" s="102"/>
    </row>
    <row r="25" spans="1:12" ht="18" customHeight="1">
      <c r="A25" s="44" t="s">
        <v>47</v>
      </c>
      <c r="B25" s="45">
        <v>10</v>
      </c>
      <c r="E25" s="103" t="s">
        <v>64</v>
      </c>
      <c r="F25" s="104"/>
      <c r="G25" s="105"/>
      <c r="H25" s="106">
        <v>-3.7580263999999994</v>
      </c>
      <c r="I25" s="104" t="s">
        <v>65</v>
      </c>
      <c r="J25" s="105"/>
      <c r="K25" s="104"/>
      <c r="L25" s="107">
        <v>3.32062764639238</v>
      </c>
    </row>
    <row r="26" spans="1:12" ht="18" customHeight="1" thickBot="1">
      <c r="A26" s="56" t="s">
        <v>48</v>
      </c>
      <c r="B26" s="57" t="s">
        <v>49</v>
      </c>
      <c r="E26" s="108" t="s">
        <v>66</v>
      </c>
      <c r="F26" s="109"/>
      <c r="G26" s="110"/>
      <c r="H26" s="111">
        <v>2.7233546976297696</v>
      </c>
      <c r="I26" s="109" t="s">
        <v>67</v>
      </c>
      <c r="J26" s="110"/>
      <c r="K26" s="109"/>
      <c r="L26" s="112">
        <v>0.039888269657280685</v>
      </c>
    </row>
    <row r="27" spans="1:2" ht="15" customHeight="1" thickBot="1" thickTop="1">
      <c r="A27" s="95" t="s">
        <v>50</v>
      </c>
      <c r="B27" s="96">
        <v>80</v>
      </c>
    </row>
    <row r="28" spans="1:14" s="2" customFormat="1" ht="18" customHeight="1" thickBot="1">
      <c r="A28" s="113" t="s">
        <v>51</v>
      </c>
      <c r="B28" s="114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HCMQAP084_pos4ap2res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1" t="s">
        <v>119</v>
      </c>
      <c r="B1" s="133" t="s">
        <v>72</v>
      </c>
      <c r="C1" s="123" t="s">
        <v>75</v>
      </c>
      <c r="D1" s="123" t="s">
        <v>77</v>
      </c>
      <c r="E1" s="123" t="s">
        <v>80</v>
      </c>
      <c r="F1" s="130" t="s">
        <v>68</v>
      </c>
      <c r="G1" s="166" t="s">
        <v>120</v>
      </c>
    </row>
    <row r="2" spans="1:7" ht="13.5" thickBot="1">
      <c r="A2" s="142" t="s">
        <v>89</v>
      </c>
      <c r="B2" s="134">
        <v>-2.2533186000000005</v>
      </c>
      <c r="C2" s="125">
        <v>-3.7593161</v>
      </c>
      <c r="D2" s="125">
        <v>-3.7594922999999993</v>
      </c>
      <c r="E2" s="125">
        <v>-3.7580263999999994</v>
      </c>
      <c r="F2" s="131">
        <v>-2.0896249</v>
      </c>
      <c r="G2" s="167">
        <v>3.1161062359014076</v>
      </c>
    </row>
    <row r="3" spans="1:7" ht="14.25" thickBot="1" thickTop="1">
      <c r="A3" s="150" t="s">
        <v>88</v>
      </c>
      <c r="B3" s="151" t="s">
        <v>83</v>
      </c>
      <c r="C3" s="152" t="s">
        <v>84</v>
      </c>
      <c r="D3" s="152" t="s">
        <v>85</v>
      </c>
      <c r="E3" s="152" t="s">
        <v>86</v>
      </c>
      <c r="F3" s="153" t="s">
        <v>87</v>
      </c>
      <c r="G3" s="161" t="s">
        <v>121</v>
      </c>
    </row>
    <row r="4" spans="1:7" ht="12.75">
      <c r="A4" s="147" t="s">
        <v>90</v>
      </c>
      <c r="B4" s="148">
        <v>0.37135682000000003</v>
      </c>
      <c r="C4" s="149">
        <v>0.9699972500000001</v>
      </c>
      <c r="D4" s="149">
        <v>1.5220709</v>
      </c>
      <c r="E4" s="149">
        <v>-0.51531073</v>
      </c>
      <c r="F4" s="154">
        <v>-2.9746258</v>
      </c>
      <c r="G4" s="162">
        <v>0.13144372668989507</v>
      </c>
    </row>
    <row r="5" spans="1:7" ht="12.75">
      <c r="A5" s="142" t="s">
        <v>92</v>
      </c>
      <c r="B5" s="136">
        <v>-1.5474526999999998</v>
      </c>
      <c r="C5" s="119">
        <v>0.13553244869999997</v>
      </c>
      <c r="D5" s="119">
        <v>0.126312889</v>
      </c>
      <c r="E5" s="119">
        <v>0.14970253793</v>
      </c>
      <c r="F5" s="155">
        <v>-3.2610119999999996</v>
      </c>
      <c r="G5" s="163">
        <v>-0.5604578962676116</v>
      </c>
    </row>
    <row r="6" spans="1:7" ht="12.75">
      <c r="A6" s="142" t="s">
        <v>94</v>
      </c>
      <c r="B6" s="136">
        <v>0.065546779</v>
      </c>
      <c r="C6" s="119">
        <v>-0.0827977395</v>
      </c>
      <c r="D6" s="119">
        <v>-0.7990209099999999</v>
      </c>
      <c r="E6" s="119">
        <v>0.1318258424</v>
      </c>
      <c r="F6" s="155">
        <v>4.555888599999999</v>
      </c>
      <c r="G6" s="163">
        <v>0.4384201278060662</v>
      </c>
    </row>
    <row r="7" spans="1:7" ht="12.75">
      <c r="A7" s="142" t="s">
        <v>96</v>
      </c>
      <c r="B7" s="135">
        <v>3.1245931000000007</v>
      </c>
      <c r="C7" s="118">
        <v>3.1009774000000006</v>
      </c>
      <c r="D7" s="118">
        <v>3.4097034</v>
      </c>
      <c r="E7" s="118">
        <v>3.3197272999999994</v>
      </c>
      <c r="F7" s="156">
        <v>13.49906</v>
      </c>
      <c r="G7" s="163">
        <v>4.622383560309325</v>
      </c>
    </row>
    <row r="8" spans="1:7" ht="12.75">
      <c r="A8" s="142" t="s">
        <v>98</v>
      </c>
      <c r="B8" s="136">
        <v>0.3411436</v>
      </c>
      <c r="C8" s="119">
        <v>0.12093497900000001</v>
      </c>
      <c r="D8" s="119">
        <v>-0.06896750999999998</v>
      </c>
      <c r="E8" s="119">
        <v>0.04310976</v>
      </c>
      <c r="F8" s="157">
        <v>-0.3883705</v>
      </c>
      <c r="G8" s="163">
        <v>0.020135635274404835</v>
      </c>
    </row>
    <row r="9" spans="1:7" ht="12.75">
      <c r="A9" s="142" t="s">
        <v>100</v>
      </c>
      <c r="B9" s="136">
        <v>-0.0013612852</v>
      </c>
      <c r="C9" s="119">
        <v>0.037944346000000004</v>
      </c>
      <c r="D9" s="119">
        <v>0.019763931300000002</v>
      </c>
      <c r="E9" s="119">
        <v>-0.047326922</v>
      </c>
      <c r="F9" s="157">
        <v>-0.012342483999999999</v>
      </c>
      <c r="G9" s="163">
        <v>0.0006551146055506134</v>
      </c>
    </row>
    <row r="10" spans="1:7" ht="12.75">
      <c r="A10" s="142" t="s">
        <v>102</v>
      </c>
      <c r="B10" s="136">
        <v>-0.011621334219999998</v>
      </c>
      <c r="C10" s="119">
        <v>0.0007422821000000002</v>
      </c>
      <c r="D10" s="119">
        <v>-0.051863624</v>
      </c>
      <c r="E10" s="119">
        <v>-0.108129391</v>
      </c>
      <c r="F10" s="157">
        <v>0.0003212554999999999</v>
      </c>
      <c r="G10" s="163">
        <v>-0.03995311464090539</v>
      </c>
    </row>
    <row r="11" spans="1:7" ht="12.75">
      <c r="A11" s="142" t="s">
        <v>104</v>
      </c>
      <c r="B11" s="135">
        <v>-0.28271725</v>
      </c>
      <c r="C11" s="118">
        <v>-0.033455314629999997</v>
      </c>
      <c r="D11" s="118">
        <v>0.0218419837</v>
      </c>
      <c r="E11" s="118">
        <v>0.023616434000000002</v>
      </c>
      <c r="F11" s="158">
        <v>-0.23383039</v>
      </c>
      <c r="G11" s="163">
        <v>-0.06917979074152111</v>
      </c>
    </row>
    <row r="12" spans="1:7" ht="12.75">
      <c r="A12" s="142" t="s">
        <v>106</v>
      </c>
      <c r="B12" s="136">
        <v>0.04077655</v>
      </c>
      <c r="C12" s="119">
        <v>0.024791431000000003</v>
      </c>
      <c r="D12" s="119">
        <v>0.015222996999999999</v>
      </c>
      <c r="E12" s="119">
        <v>0.05758822500000001</v>
      </c>
      <c r="F12" s="157">
        <v>0.055032611200000005</v>
      </c>
      <c r="G12" s="163">
        <v>0.036730848402519965</v>
      </c>
    </row>
    <row r="13" spans="1:7" ht="12.75">
      <c r="A13" s="142" t="s">
        <v>108</v>
      </c>
      <c r="B13" s="137">
        <v>0.17520048000000002</v>
      </c>
      <c r="C13" s="119">
        <v>0.083589455</v>
      </c>
      <c r="D13" s="119">
        <v>0.11774296</v>
      </c>
      <c r="E13" s="119">
        <v>0.11420097300000001</v>
      </c>
      <c r="F13" s="157">
        <v>-0.013048959800000001</v>
      </c>
      <c r="G13" s="163">
        <v>0.09946224882758865</v>
      </c>
    </row>
    <row r="14" spans="1:7" ht="12.75">
      <c r="A14" s="142" t="s">
        <v>110</v>
      </c>
      <c r="B14" s="136">
        <v>0.0040731701000000006</v>
      </c>
      <c r="C14" s="119">
        <v>0.04325429399999999</v>
      </c>
      <c r="D14" s="119">
        <v>0.020467579</v>
      </c>
      <c r="E14" s="119">
        <v>0.00411434851</v>
      </c>
      <c r="F14" s="157">
        <v>-0.11937677</v>
      </c>
      <c r="G14" s="163">
        <v>0.0009437764344950114</v>
      </c>
    </row>
    <row r="15" spans="1:7" ht="12.75">
      <c r="A15" s="142" t="s">
        <v>112</v>
      </c>
      <c r="B15" s="137">
        <v>-0.19814554</v>
      </c>
      <c r="C15" s="120">
        <v>-0.17451232</v>
      </c>
      <c r="D15" s="120">
        <v>-0.18401165</v>
      </c>
      <c r="E15" s="120">
        <v>-0.17790487000000002</v>
      </c>
      <c r="F15" s="157">
        <v>-0.1377508</v>
      </c>
      <c r="G15" s="163">
        <v>-0.17610628225896002</v>
      </c>
    </row>
    <row r="16" spans="1:7" ht="12.75">
      <c r="A16" s="142" t="s">
        <v>114</v>
      </c>
      <c r="B16" s="136">
        <v>0.0020193816699999997</v>
      </c>
      <c r="C16" s="119">
        <v>5.642440000000002E-05</v>
      </c>
      <c r="D16" s="119">
        <v>0.00837476602</v>
      </c>
      <c r="E16" s="119">
        <v>0.0033163400999999997</v>
      </c>
      <c r="F16" s="157">
        <v>-6.352541000000003E-05</v>
      </c>
      <c r="G16" s="163">
        <v>0.003109995816522855</v>
      </c>
    </row>
    <row r="17" spans="1:7" ht="12.75">
      <c r="A17" s="142" t="s">
        <v>91</v>
      </c>
      <c r="B17" s="135">
        <v>4.9040033</v>
      </c>
      <c r="C17" s="118">
        <v>4.7108869</v>
      </c>
      <c r="D17" s="118">
        <v>2.9068403</v>
      </c>
      <c r="E17" s="118">
        <v>2.674157</v>
      </c>
      <c r="F17" s="156">
        <v>8.3416598</v>
      </c>
      <c r="G17" s="164">
        <v>4.300235885750951</v>
      </c>
    </row>
    <row r="18" spans="1:7" ht="12.75">
      <c r="A18" s="142" t="s">
        <v>93</v>
      </c>
      <c r="B18" s="136">
        <v>0.51095549</v>
      </c>
      <c r="C18" s="119">
        <v>0.31885464999999996</v>
      </c>
      <c r="D18" s="119">
        <v>0.858976</v>
      </c>
      <c r="E18" s="119">
        <v>-2.4765246</v>
      </c>
      <c r="F18" s="155">
        <v>-5.2413879</v>
      </c>
      <c r="G18" s="163">
        <v>-0.9398369570245034</v>
      </c>
    </row>
    <row r="19" spans="1:7" ht="12.75">
      <c r="A19" s="142" t="s">
        <v>95</v>
      </c>
      <c r="B19" s="136">
        <v>-2.1509788</v>
      </c>
      <c r="C19" s="119">
        <v>-0.09518346</v>
      </c>
      <c r="D19" s="119">
        <v>-0.7215539</v>
      </c>
      <c r="E19" s="119">
        <v>-0.6714041399999999</v>
      </c>
      <c r="F19" s="155">
        <v>-7.8247965</v>
      </c>
      <c r="G19" s="164">
        <v>-1.7152218908244363</v>
      </c>
    </row>
    <row r="20" spans="1:7" ht="12.75">
      <c r="A20" s="142" t="s">
        <v>97</v>
      </c>
      <c r="B20" s="135">
        <v>0.33045963999999994</v>
      </c>
      <c r="C20" s="118">
        <v>0.138261532</v>
      </c>
      <c r="D20" s="118">
        <v>-0.0387419684</v>
      </c>
      <c r="E20" s="118">
        <v>-0.077321534</v>
      </c>
      <c r="F20" s="158">
        <v>1.3961713</v>
      </c>
      <c r="G20" s="163">
        <v>0.2398015771976609</v>
      </c>
    </row>
    <row r="21" spans="1:7" ht="12.75">
      <c r="A21" s="142" t="s">
        <v>99</v>
      </c>
      <c r="B21" s="136">
        <v>0.0591401934</v>
      </c>
      <c r="C21" s="119">
        <v>0.23132082999999998</v>
      </c>
      <c r="D21" s="119">
        <v>-0.052203371</v>
      </c>
      <c r="E21" s="119">
        <v>-0.12402606099999998</v>
      </c>
      <c r="F21" s="157">
        <v>0.5487472800000001</v>
      </c>
      <c r="G21" s="163">
        <v>0.09521226146602213</v>
      </c>
    </row>
    <row r="22" spans="1:7" ht="12.75">
      <c r="A22" s="142" t="s">
        <v>101</v>
      </c>
      <c r="B22" s="136">
        <v>0.19632418999999998</v>
      </c>
      <c r="C22" s="119">
        <v>0.362822926</v>
      </c>
      <c r="D22" s="119">
        <v>0.302489338</v>
      </c>
      <c r="E22" s="119">
        <v>0.22061563999999997</v>
      </c>
      <c r="F22" s="157">
        <v>-0.007843525</v>
      </c>
      <c r="G22" s="163">
        <v>0.24047990024225013</v>
      </c>
    </row>
    <row r="23" spans="1:7" ht="12.75">
      <c r="A23" s="142" t="s">
        <v>103</v>
      </c>
      <c r="B23" s="136">
        <v>0.26260421999999994</v>
      </c>
      <c r="C23" s="119">
        <v>0.083487153</v>
      </c>
      <c r="D23" s="119">
        <v>0.08668780499999999</v>
      </c>
      <c r="E23" s="119">
        <v>0.066194384</v>
      </c>
      <c r="F23" s="155">
        <v>0.43319785</v>
      </c>
      <c r="G23" s="163">
        <v>0.15272105134630234</v>
      </c>
    </row>
    <row r="24" spans="1:7" ht="12.75">
      <c r="A24" s="142" t="s">
        <v>105</v>
      </c>
      <c r="B24" s="135">
        <v>-0.023862376499999997</v>
      </c>
      <c r="C24" s="118">
        <v>-0.0319704547</v>
      </c>
      <c r="D24" s="118">
        <v>0.0004594850000000011</v>
      </c>
      <c r="E24" s="118">
        <v>-0.0321455767</v>
      </c>
      <c r="F24" s="158">
        <v>0.25830677</v>
      </c>
      <c r="G24" s="163">
        <v>0.015796074454048438</v>
      </c>
    </row>
    <row r="25" spans="1:7" ht="12.75">
      <c r="A25" s="142" t="s">
        <v>107</v>
      </c>
      <c r="B25" s="136">
        <v>-0.05605494</v>
      </c>
      <c r="C25" s="119">
        <v>0.0004963390000000002</v>
      </c>
      <c r="D25" s="119">
        <v>-0.021744681000000002</v>
      </c>
      <c r="E25" s="119">
        <v>-0.030677712000000003</v>
      </c>
      <c r="F25" s="157">
        <v>0.108253289</v>
      </c>
      <c r="G25" s="163">
        <v>-0.006099419983565523</v>
      </c>
    </row>
    <row r="26" spans="1:7" ht="12.75">
      <c r="A26" s="142" t="s">
        <v>109</v>
      </c>
      <c r="B26" s="136">
        <v>0.008067518</v>
      </c>
      <c r="C26" s="119">
        <v>-0.005870732000000001</v>
      </c>
      <c r="D26" s="119">
        <v>0.00323345</v>
      </c>
      <c r="E26" s="119">
        <v>0.010527727999999998</v>
      </c>
      <c r="F26" s="159">
        <v>0.15208632800000002</v>
      </c>
      <c r="G26" s="163">
        <v>0.023408254079423842</v>
      </c>
    </row>
    <row r="27" spans="1:7" ht="12.75">
      <c r="A27" s="142" t="s">
        <v>111</v>
      </c>
      <c r="B27" s="137">
        <v>0.19675676</v>
      </c>
      <c r="C27" s="119">
        <v>0.12517961</v>
      </c>
      <c r="D27" s="121">
        <v>0.15014349999999999</v>
      </c>
      <c r="E27" s="119">
        <v>0.14270081</v>
      </c>
      <c r="F27" s="157">
        <v>0.090865829</v>
      </c>
      <c r="G27" s="164">
        <v>0.14113885550555047</v>
      </c>
    </row>
    <row r="28" spans="1:7" ht="12.75">
      <c r="A28" s="142" t="s">
        <v>113</v>
      </c>
      <c r="B28" s="136">
        <v>-0.00253965031</v>
      </c>
      <c r="C28" s="119">
        <v>-0.005421830000000001</v>
      </c>
      <c r="D28" s="119">
        <v>-0.007131523900000001</v>
      </c>
      <c r="E28" s="119">
        <v>-0.0063376592999999995</v>
      </c>
      <c r="F28" s="157">
        <v>-0.025438123999999996</v>
      </c>
      <c r="G28" s="163">
        <v>-0.008315684708795824</v>
      </c>
    </row>
    <row r="29" spans="1:7" ht="13.5" thickBot="1">
      <c r="A29" s="143" t="s">
        <v>115</v>
      </c>
      <c r="B29" s="138">
        <v>-0.00242469676</v>
      </c>
      <c r="C29" s="122">
        <v>0.0036628457000000003</v>
      </c>
      <c r="D29" s="122">
        <v>0.0048176476</v>
      </c>
      <c r="E29" s="122">
        <v>0.0041516007</v>
      </c>
      <c r="F29" s="160">
        <v>-0.0007617956</v>
      </c>
      <c r="G29" s="165">
        <v>0.0025882600099298176</v>
      </c>
    </row>
    <row r="30" spans="1:7" ht="13.5" thickTop="1">
      <c r="A30" s="144" t="s">
        <v>116</v>
      </c>
      <c r="B30" s="139">
        <v>0.11193373673840316</v>
      </c>
      <c r="C30" s="128">
        <v>0.2798270939237774</v>
      </c>
      <c r="D30" s="128">
        <v>0.3585944473976553</v>
      </c>
      <c r="E30" s="128">
        <v>0.29607362386562225</v>
      </c>
      <c r="F30" s="124">
        <v>0.2843639609242454</v>
      </c>
      <c r="G30" s="166" t="s">
        <v>127</v>
      </c>
    </row>
    <row r="31" spans="1:7" ht="13.5" thickBot="1">
      <c r="A31" s="145" t="s">
        <v>117</v>
      </c>
      <c r="B31" s="134">
        <v>21.612549</v>
      </c>
      <c r="C31" s="125">
        <v>21.713257</v>
      </c>
      <c r="D31" s="125">
        <v>21.859742</v>
      </c>
      <c r="E31" s="125">
        <v>22.000123</v>
      </c>
      <c r="F31" s="126">
        <v>22.122193</v>
      </c>
      <c r="G31" s="168">
        <v>-209.97</v>
      </c>
    </row>
    <row r="32" spans="1:7" ht="15.75" thickBot="1" thickTop="1">
      <c r="A32" s="146" t="s">
        <v>118</v>
      </c>
      <c r="B32" s="140">
        <v>-0.2955000028014183</v>
      </c>
      <c r="C32" s="129">
        <v>0.21799999475479126</v>
      </c>
      <c r="D32" s="129">
        <v>-0.11150000244379044</v>
      </c>
      <c r="E32" s="129">
        <v>0.24249999970197678</v>
      </c>
      <c r="F32" s="127">
        <v>-0.17549999244511127</v>
      </c>
      <c r="G32" s="132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128</v>
      </c>
      <c r="B1" s="169" t="s">
        <v>129</v>
      </c>
      <c r="C1" s="169" t="s">
        <v>130</v>
      </c>
      <c r="D1" s="169" t="s">
        <v>131</v>
      </c>
      <c r="E1" s="169" t="s">
        <v>132</v>
      </c>
    </row>
    <row r="3" spans="1:7" ht="12.75">
      <c r="A3" s="169" t="s">
        <v>133</v>
      </c>
      <c r="B3" s="169" t="s">
        <v>83</v>
      </c>
      <c r="C3" s="169" t="s">
        <v>84</v>
      </c>
      <c r="D3" s="169" t="s">
        <v>85</v>
      </c>
      <c r="E3" s="169" t="s">
        <v>86</v>
      </c>
      <c r="F3" s="169" t="s">
        <v>87</v>
      </c>
      <c r="G3" s="169" t="s">
        <v>134</v>
      </c>
    </row>
    <row r="4" spans="1:7" ht="12.75">
      <c r="A4" s="169" t="s">
        <v>135</v>
      </c>
      <c r="B4" s="169">
        <v>0.002252</v>
      </c>
      <c r="C4" s="169">
        <v>0.003757</v>
      </c>
      <c r="D4" s="169">
        <v>0.003758</v>
      </c>
      <c r="E4" s="169">
        <v>0.003756</v>
      </c>
      <c r="F4" s="169">
        <v>0.002089</v>
      </c>
      <c r="G4" s="169">
        <v>0.011707</v>
      </c>
    </row>
    <row r="5" spans="1:7" ht="12.75">
      <c r="A5" s="169" t="s">
        <v>136</v>
      </c>
      <c r="B5" s="169">
        <v>2.949347</v>
      </c>
      <c r="C5" s="169">
        <v>0.208074</v>
      </c>
      <c r="D5" s="169">
        <v>-1.503331</v>
      </c>
      <c r="E5" s="169">
        <v>-0.386184</v>
      </c>
      <c r="F5" s="169">
        <v>-0.236421</v>
      </c>
      <c r="G5" s="169">
        <v>-4.894926</v>
      </c>
    </row>
    <row r="6" spans="1:7" ht="12.75">
      <c r="A6" s="169" t="s">
        <v>137</v>
      </c>
      <c r="B6" s="170">
        <v>-58.99044</v>
      </c>
      <c r="C6" s="170">
        <v>-135.6366</v>
      </c>
      <c r="D6" s="170">
        <v>-40.72687</v>
      </c>
      <c r="E6" s="170">
        <v>-69.30654</v>
      </c>
      <c r="F6" s="170">
        <v>319.4861</v>
      </c>
      <c r="G6" s="170">
        <v>943.027</v>
      </c>
    </row>
    <row r="7" spans="1:7" ht="12.75">
      <c r="A7" s="169" t="s">
        <v>138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139</v>
      </c>
      <c r="B8" s="170">
        <v>0.2917032</v>
      </c>
      <c r="C8" s="170">
        <v>0.9750742</v>
      </c>
      <c r="D8" s="170">
        <v>1.530589</v>
      </c>
      <c r="E8" s="170">
        <v>-0.5249161</v>
      </c>
      <c r="F8" s="170">
        <v>-2.571809</v>
      </c>
      <c r="G8" s="170">
        <v>4.339748</v>
      </c>
    </row>
    <row r="9" spans="1:7" ht="12.75">
      <c r="A9" s="169" t="s">
        <v>92</v>
      </c>
      <c r="B9" s="170">
        <v>-1.47846</v>
      </c>
      <c r="C9" s="170">
        <v>0.1317068</v>
      </c>
      <c r="D9" s="170">
        <v>0.1301494</v>
      </c>
      <c r="E9" s="170">
        <v>0.141231</v>
      </c>
      <c r="F9" s="170">
        <v>-3.688076</v>
      </c>
      <c r="G9" s="170">
        <v>0.6096589</v>
      </c>
    </row>
    <row r="10" spans="1:7" ht="12.75">
      <c r="A10" s="169" t="s">
        <v>140</v>
      </c>
      <c r="B10" s="170">
        <v>0.1358595</v>
      </c>
      <c r="C10" s="170">
        <v>0.09191107</v>
      </c>
      <c r="D10" s="170">
        <v>-0.7843669</v>
      </c>
      <c r="E10" s="170">
        <v>0.2014136</v>
      </c>
      <c r="F10" s="170">
        <v>2.196763</v>
      </c>
      <c r="G10" s="170">
        <v>1.726647</v>
      </c>
    </row>
    <row r="11" spans="1:7" ht="12.75">
      <c r="A11" s="169" t="s">
        <v>96</v>
      </c>
      <c r="B11" s="170">
        <v>3.133983</v>
      </c>
      <c r="C11" s="170">
        <v>3.125544</v>
      </c>
      <c r="D11" s="170">
        <v>3.417286</v>
      </c>
      <c r="E11" s="170">
        <v>3.328407</v>
      </c>
      <c r="F11" s="170">
        <v>13.58249</v>
      </c>
      <c r="G11" s="170">
        <v>4.644771</v>
      </c>
    </row>
    <row r="12" spans="1:7" ht="12.75">
      <c r="A12" s="169" t="s">
        <v>98</v>
      </c>
      <c r="B12" s="170">
        <v>0.3398641</v>
      </c>
      <c r="C12" s="170">
        <v>0.1461673</v>
      </c>
      <c r="D12" s="170">
        <v>-0.06613264</v>
      </c>
      <c r="E12" s="170">
        <v>0.04944504</v>
      </c>
      <c r="F12" s="170">
        <v>-0.3796108</v>
      </c>
      <c r="G12" s="170">
        <v>0.1252929</v>
      </c>
    </row>
    <row r="13" spans="1:7" ht="12.75">
      <c r="A13" s="169" t="s">
        <v>100</v>
      </c>
      <c r="B13" s="170">
        <v>-0.02660385</v>
      </c>
      <c r="C13" s="170">
        <v>0.04020388</v>
      </c>
      <c r="D13" s="170">
        <v>0.02145564</v>
      </c>
      <c r="E13" s="170">
        <v>-0.04918598</v>
      </c>
      <c r="F13" s="170">
        <v>-0.02914425</v>
      </c>
      <c r="G13" s="170">
        <v>0.004750277</v>
      </c>
    </row>
    <row r="14" spans="1:7" ht="12.75">
      <c r="A14" s="169" t="s">
        <v>102</v>
      </c>
      <c r="B14" s="170">
        <v>-0.0226698</v>
      </c>
      <c r="C14" s="170">
        <v>-0.001777309</v>
      </c>
      <c r="D14" s="170">
        <v>-0.04869856</v>
      </c>
      <c r="E14" s="170">
        <v>-0.1068418</v>
      </c>
      <c r="F14" s="170">
        <v>0.06891277</v>
      </c>
      <c r="G14" s="170">
        <v>-0.1403724</v>
      </c>
    </row>
    <row r="15" spans="1:7" ht="12.75">
      <c r="A15" s="169" t="s">
        <v>104</v>
      </c>
      <c r="B15" s="170">
        <v>-0.2868781</v>
      </c>
      <c r="C15" s="170">
        <v>-0.03570701</v>
      </c>
      <c r="D15" s="170">
        <v>0.01569831</v>
      </c>
      <c r="E15" s="170">
        <v>0.01905478</v>
      </c>
      <c r="F15" s="170">
        <v>-0.2611579</v>
      </c>
      <c r="G15" s="170">
        <v>-0.07655673</v>
      </c>
    </row>
    <row r="16" spans="1:7" ht="12.75">
      <c r="A16" s="169" t="s">
        <v>106</v>
      </c>
      <c r="B16" s="170">
        <v>0.03941171</v>
      </c>
      <c r="C16" s="170">
        <v>0.03212568</v>
      </c>
      <c r="D16" s="170">
        <v>0.01314254</v>
      </c>
      <c r="E16" s="170">
        <v>0.06021532</v>
      </c>
      <c r="F16" s="170">
        <v>0.04622661</v>
      </c>
      <c r="G16" s="170">
        <v>-0.01925784</v>
      </c>
    </row>
    <row r="17" spans="1:7" ht="12.75">
      <c r="A17" s="169" t="s">
        <v>141</v>
      </c>
      <c r="B17" s="170">
        <v>0.1551053</v>
      </c>
      <c r="C17" s="170">
        <v>0.09870558</v>
      </c>
      <c r="D17" s="170">
        <v>0.1161683</v>
      </c>
      <c r="E17" s="170">
        <v>0.1174819</v>
      </c>
      <c r="F17" s="170">
        <v>0.03042558</v>
      </c>
      <c r="G17" s="170">
        <v>-0.106424</v>
      </c>
    </row>
    <row r="18" spans="1:7" ht="12.75">
      <c r="A18" s="169" t="s">
        <v>142</v>
      </c>
      <c r="B18" s="170">
        <v>-0.006198011</v>
      </c>
      <c r="C18" s="170">
        <v>0.03463843</v>
      </c>
      <c r="D18" s="170">
        <v>0.0222966</v>
      </c>
      <c r="E18" s="170">
        <v>0.001726401</v>
      </c>
      <c r="F18" s="170">
        <v>-0.09927754</v>
      </c>
      <c r="G18" s="170">
        <v>-0.1414225</v>
      </c>
    </row>
    <row r="19" spans="1:7" ht="12.75">
      <c r="A19" s="169" t="s">
        <v>112</v>
      </c>
      <c r="B19" s="170">
        <v>-0.1977833</v>
      </c>
      <c r="C19" s="170">
        <v>-0.1745421</v>
      </c>
      <c r="D19" s="170">
        <v>-0.1841869</v>
      </c>
      <c r="E19" s="170">
        <v>-0.1779365</v>
      </c>
      <c r="F19" s="170">
        <v>-0.1376795</v>
      </c>
      <c r="G19" s="170">
        <v>-0.1760999</v>
      </c>
    </row>
    <row r="20" spans="1:7" ht="12.75">
      <c r="A20" s="169" t="s">
        <v>114</v>
      </c>
      <c r="B20" s="170">
        <v>0.002143996</v>
      </c>
      <c r="C20" s="170">
        <v>0.0001186231</v>
      </c>
      <c r="D20" s="170">
        <v>0.008486555</v>
      </c>
      <c r="E20" s="170">
        <v>0.003418407</v>
      </c>
      <c r="F20" s="170">
        <v>1.62663E-05</v>
      </c>
      <c r="G20" s="170">
        <v>0.002556728</v>
      </c>
    </row>
    <row r="21" spans="1:7" ht="12.75">
      <c r="A21" s="169" t="s">
        <v>143</v>
      </c>
      <c r="B21" s="170">
        <v>-1032.651</v>
      </c>
      <c r="C21" s="170">
        <v>-881.5896</v>
      </c>
      <c r="D21" s="170">
        <v>-956.0794</v>
      </c>
      <c r="E21" s="170">
        <v>-925.1386</v>
      </c>
      <c r="F21" s="170">
        <v>-965.5972</v>
      </c>
      <c r="G21" s="170">
        <v>-24.87842</v>
      </c>
    </row>
    <row r="22" spans="1:7" ht="12.75">
      <c r="A22" s="169" t="s">
        <v>144</v>
      </c>
      <c r="B22" s="170">
        <v>58.98762</v>
      </c>
      <c r="C22" s="170">
        <v>4.161489</v>
      </c>
      <c r="D22" s="170">
        <v>-30.06672</v>
      </c>
      <c r="E22" s="170">
        <v>-7.723685</v>
      </c>
      <c r="F22" s="170">
        <v>-4.728426</v>
      </c>
      <c r="G22" s="170">
        <v>0</v>
      </c>
    </row>
    <row r="23" spans="1:7" ht="12.75">
      <c r="A23" s="169" t="s">
        <v>91</v>
      </c>
      <c r="B23" s="170">
        <v>4.855924</v>
      </c>
      <c r="C23" s="170">
        <v>4.705372</v>
      </c>
      <c r="D23" s="170">
        <v>2.891139</v>
      </c>
      <c r="E23" s="170">
        <v>2.628608</v>
      </c>
      <c r="F23" s="170">
        <v>8.80863</v>
      </c>
      <c r="G23" s="170">
        <v>-0.1746443</v>
      </c>
    </row>
    <row r="24" spans="1:7" ht="12.75">
      <c r="A24" s="169" t="s">
        <v>93</v>
      </c>
      <c r="B24" s="170">
        <v>0.4668833</v>
      </c>
      <c r="C24" s="170">
        <v>0.3140858</v>
      </c>
      <c r="D24" s="170">
        <v>0.8526501</v>
      </c>
      <c r="E24" s="170">
        <v>-2.489345</v>
      </c>
      <c r="F24" s="170">
        <v>-4.109272</v>
      </c>
      <c r="G24" s="170">
        <v>0.8005417</v>
      </c>
    </row>
    <row r="25" spans="1:7" ht="12.75">
      <c r="A25" s="169" t="s">
        <v>95</v>
      </c>
      <c r="B25" s="170">
        <v>-1.997322</v>
      </c>
      <c r="C25" s="170">
        <v>-0.1829766</v>
      </c>
      <c r="D25" s="170">
        <v>-0.6938081</v>
      </c>
      <c r="E25" s="170">
        <v>-0.7047856</v>
      </c>
      <c r="F25" s="170">
        <v>-7.907615</v>
      </c>
      <c r="G25" s="170">
        <v>0.1953845</v>
      </c>
    </row>
    <row r="26" spans="1:7" ht="12.75">
      <c r="A26" s="169" t="s">
        <v>97</v>
      </c>
      <c r="B26" s="170">
        <v>0.3930197</v>
      </c>
      <c r="C26" s="170">
        <v>0.1479544</v>
      </c>
      <c r="D26" s="170">
        <v>-0.07501873</v>
      </c>
      <c r="E26" s="170">
        <v>-0.09237191</v>
      </c>
      <c r="F26" s="170">
        <v>1.258757</v>
      </c>
      <c r="G26" s="170">
        <v>0.2207327</v>
      </c>
    </row>
    <row r="27" spans="1:7" ht="12.75">
      <c r="A27" s="169" t="s">
        <v>99</v>
      </c>
      <c r="B27" s="170">
        <v>0.0949197</v>
      </c>
      <c r="C27" s="170">
        <v>0.2753416</v>
      </c>
      <c r="D27" s="170">
        <v>-0.0324231</v>
      </c>
      <c r="E27" s="170">
        <v>-0.1007071</v>
      </c>
      <c r="F27" s="170">
        <v>0.5782475</v>
      </c>
      <c r="G27" s="170">
        <v>-0.0293904</v>
      </c>
    </row>
    <row r="28" spans="1:7" ht="12.75">
      <c r="A28" s="169" t="s">
        <v>101</v>
      </c>
      <c r="B28" s="170">
        <v>0.2008802</v>
      </c>
      <c r="C28" s="170">
        <v>0.3695941</v>
      </c>
      <c r="D28" s="170">
        <v>0.3019241</v>
      </c>
      <c r="E28" s="170">
        <v>0.225164</v>
      </c>
      <c r="F28" s="170">
        <v>-0.115607</v>
      </c>
      <c r="G28" s="170">
        <v>-0.229306</v>
      </c>
    </row>
    <row r="29" spans="1:7" ht="12.75">
      <c r="A29" s="169" t="s">
        <v>103</v>
      </c>
      <c r="B29" s="170">
        <v>0.2413721</v>
      </c>
      <c r="C29" s="170">
        <v>0.08330884</v>
      </c>
      <c r="D29" s="170">
        <v>0.08975703</v>
      </c>
      <c r="E29" s="170">
        <v>0.06799274</v>
      </c>
      <c r="F29" s="170">
        <v>0.3553657</v>
      </c>
      <c r="G29" s="170">
        <v>-0.03191834</v>
      </c>
    </row>
    <row r="30" spans="1:7" ht="12.75">
      <c r="A30" s="169" t="s">
        <v>105</v>
      </c>
      <c r="B30" s="170">
        <v>-0.023623</v>
      </c>
      <c r="C30" s="170">
        <v>-0.03037275</v>
      </c>
      <c r="D30" s="170">
        <v>0.003070677</v>
      </c>
      <c r="E30" s="170">
        <v>-0.03219017</v>
      </c>
      <c r="F30" s="170">
        <v>0.2292747</v>
      </c>
      <c r="G30" s="170">
        <v>0.0129421</v>
      </c>
    </row>
    <row r="31" spans="1:7" ht="12.75">
      <c r="A31" s="169" t="s">
        <v>107</v>
      </c>
      <c r="B31" s="170">
        <v>-0.04943058</v>
      </c>
      <c r="C31" s="170">
        <v>-0.01246378</v>
      </c>
      <c r="D31" s="170">
        <v>-0.0272176</v>
      </c>
      <c r="E31" s="170">
        <v>-0.03916621</v>
      </c>
      <c r="F31" s="170">
        <v>0.05114262</v>
      </c>
      <c r="G31" s="170">
        <v>-0.03725475</v>
      </c>
    </row>
    <row r="32" spans="1:7" ht="12.75">
      <c r="A32" s="169" t="s">
        <v>109</v>
      </c>
      <c r="B32" s="170">
        <v>0.02123201</v>
      </c>
      <c r="C32" s="170">
        <v>0.00832623</v>
      </c>
      <c r="D32" s="170">
        <v>0.003738026</v>
      </c>
      <c r="E32" s="170">
        <v>0.0168921</v>
      </c>
      <c r="F32" s="170">
        <v>0.1094899</v>
      </c>
      <c r="G32" s="170">
        <v>-0.02469274</v>
      </c>
    </row>
    <row r="33" spans="1:7" ht="12.75">
      <c r="A33" s="169" t="s">
        <v>111</v>
      </c>
      <c r="B33" s="170">
        <v>0.1897806</v>
      </c>
      <c r="C33" s="170">
        <v>0.1294318</v>
      </c>
      <c r="D33" s="170">
        <v>0.1487774</v>
      </c>
      <c r="E33" s="170">
        <v>0.1437954</v>
      </c>
      <c r="F33" s="170">
        <v>0.09335108</v>
      </c>
      <c r="G33" s="170">
        <v>-7.748932E-05</v>
      </c>
    </row>
    <row r="34" spans="1:7" ht="12.75">
      <c r="A34" s="169" t="s">
        <v>113</v>
      </c>
      <c r="B34" s="170">
        <v>-0.01076411</v>
      </c>
      <c r="C34" s="170">
        <v>-0.005955138</v>
      </c>
      <c r="D34" s="170">
        <v>-0.003275461</v>
      </c>
      <c r="E34" s="170">
        <v>-0.005392366</v>
      </c>
      <c r="F34" s="170">
        <v>-0.02495106</v>
      </c>
      <c r="G34" s="170">
        <v>-0.008436594</v>
      </c>
    </row>
    <row r="35" spans="1:7" ht="12.75">
      <c r="A35" s="169" t="s">
        <v>115</v>
      </c>
      <c r="B35" s="170">
        <v>-0.002330857</v>
      </c>
      <c r="C35" s="170">
        <v>0.003670573</v>
      </c>
      <c r="D35" s="170">
        <v>0.004627939</v>
      </c>
      <c r="E35" s="170">
        <v>0.004140355</v>
      </c>
      <c r="F35" s="170">
        <v>-0.0007547787</v>
      </c>
      <c r="G35" s="170">
        <v>-0.003204623</v>
      </c>
    </row>
    <row r="36" spans="1:6" ht="12.75">
      <c r="A36" s="169" t="s">
        <v>145</v>
      </c>
      <c r="B36" s="170">
        <v>22.12219</v>
      </c>
      <c r="C36" s="170">
        <v>22.11609</v>
      </c>
      <c r="D36" s="170">
        <v>22.11304</v>
      </c>
      <c r="E36" s="170">
        <v>22.10693</v>
      </c>
      <c r="F36" s="170">
        <v>22.10693</v>
      </c>
    </row>
    <row r="37" spans="1:6" ht="12.75">
      <c r="A37" s="169" t="s">
        <v>146</v>
      </c>
      <c r="B37" s="170">
        <v>-0.1602173</v>
      </c>
      <c r="C37" s="170">
        <v>-0.07680257</v>
      </c>
      <c r="D37" s="170">
        <v>-0.04628499</v>
      </c>
      <c r="E37" s="170">
        <v>-0.03051758</v>
      </c>
      <c r="F37" s="170">
        <v>-0.01576742</v>
      </c>
    </row>
    <row r="38" spans="1:7" ht="12.75">
      <c r="A38" s="169" t="s">
        <v>147</v>
      </c>
      <c r="B38" s="170">
        <v>0.0001106352</v>
      </c>
      <c r="C38" s="170">
        <v>0.0002312058</v>
      </c>
      <c r="D38" s="170">
        <v>6.434825E-05</v>
      </c>
      <c r="E38" s="170">
        <v>0.0001166063</v>
      </c>
      <c r="F38" s="170">
        <v>-0.0005439025</v>
      </c>
      <c r="G38" s="170">
        <v>1.722718E-05</v>
      </c>
    </row>
    <row r="39" spans="1:7" ht="12.75">
      <c r="A39" s="169" t="s">
        <v>148</v>
      </c>
      <c r="B39" s="170">
        <v>0.001754854</v>
      </c>
      <c r="C39" s="170">
        <v>0.001498606</v>
      </c>
      <c r="D39" s="170">
        <v>0.001625528</v>
      </c>
      <c r="E39" s="170">
        <v>0.001572826</v>
      </c>
      <c r="F39" s="170">
        <v>0.001641258</v>
      </c>
      <c r="G39" s="170">
        <v>0.0008016712</v>
      </c>
    </row>
    <row r="40" spans="2:5" ht="12.75">
      <c r="B40" s="169" t="s">
        <v>149</v>
      </c>
      <c r="C40" s="169">
        <v>0.003757</v>
      </c>
      <c r="D40" s="169" t="s">
        <v>150</v>
      </c>
      <c r="E40" s="169">
        <v>3.116106</v>
      </c>
    </row>
    <row r="42" ht="12.75">
      <c r="A42" s="169" t="s">
        <v>151</v>
      </c>
    </row>
    <row r="50" spans="1:7" ht="12.75">
      <c r="A50" s="169" t="s">
        <v>152</v>
      </c>
      <c r="B50" s="169">
        <f>-0.017/(B7*B7+B22*B22)*(B21*B22+B6*B7)</f>
        <v>0.00011063521461691849</v>
      </c>
      <c r="C50" s="169">
        <f>-0.017/(C7*C7+C22*C22)*(C21*C22+C6*C7)</f>
        <v>0.00023120586328168554</v>
      </c>
      <c r="D50" s="169">
        <f>-0.017/(D7*D7+D22*D22)*(D21*D22+D6*D7)</f>
        <v>6.434824811192687E-05</v>
      </c>
      <c r="E50" s="169">
        <f>-0.017/(E7*E7+E22*E22)*(E21*E22+E6*E7)</f>
        <v>0.0001166063169864242</v>
      </c>
      <c r="F50" s="169">
        <f>-0.017/(F7*F7+F22*F22)*(F21*F22+F6*F7)</f>
        <v>-0.0005439024267282491</v>
      </c>
      <c r="G50" s="169">
        <f>(B50*B$4+C50*C$4+D50*D$4+E50*E$4+F50*F$4)/SUM(B$4:F$4)</f>
        <v>4.2363105639054003E-05</v>
      </c>
    </row>
    <row r="51" spans="1:7" ht="12.75">
      <c r="A51" s="169" t="s">
        <v>153</v>
      </c>
      <c r="B51" s="169">
        <f>-0.017/(B7*B7+B22*B22)*(B21*B7-B6*B22)</f>
        <v>0.0017548540892001559</v>
      </c>
      <c r="C51" s="169">
        <f>-0.017/(C7*C7+C22*C22)*(C21*C7-C6*C22)</f>
        <v>0.001498606103934322</v>
      </c>
      <c r="D51" s="169">
        <f>-0.017/(D7*D7+D22*D22)*(D21*D7-D6*D22)</f>
        <v>0.0016255284540758475</v>
      </c>
      <c r="E51" s="169">
        <f>-0.017/(E7*E7+E22*E22)*(E21*E7-E6*E22)</f>
        <v>0.0015728256830461413</v>
      </c>
      <c r="F51" s="169">
        <f>-0.017/(F7*F7+F22*F22)*(F21*F7-F6*F22)</f>
        <v>0.0016412580597623997</v>
      </c>
      <c r="G51" s="169">
        <f>(B51*B$4+C51*C$4+D51*D$4+E51*E$4+F51*F$4)/SUM(B$4:F$4)</f>
        <v>0.0016030650668807322</v>
      </c>
    </row>
    <row r="58" ht="12.75">
      <c r="A58" s="169" t="s">
        <v>155</v>
      </c>
    </row>
    <row r="60" spans="2:6" ht="12.75">
      <c r="B60" s="169" t="s">
        <v>83</v>
      </c>
      <c r="C60" s="169" t="s">
        <v>84</v>
      </c>
      <c r="D60" s="169" t="s">
        <v>85</v>
      </c>
      <c r="E60" s="169" t="s">
        <v>86</v>
      </c>
      <c r="F60" s="169" t="s">
        <v>87</v>
      </c>
    </row>
    <row r="61" spans="1:6" ht="12.75">
      <c r="A61" s="169" t="s">
        <v>157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160</v>
      </c>
      <c r="B62" s="169">
        <f>B7+(2/0.017)*(B8*B50-B23*B51)</f>
        <v>9999.001274653869</v>
      </c>
      <c r="C62" s="169">
        <f>C7+(2/0.017)*(C8*C50-C23*C51)</f>
        <v>9999.19693454961</v>
      </c>
      <c r="D62" s="169">
        <f>D7+(2/0.017)*(D8*D50-D23*D51)</f>
        <v>9999.458689648416</v>
      </c>
      <c r="E62" s="169">
        <f>E7+(2/0.017)*(E8*E50-E23*E51)</f>
        <v>9999.50640579927</v>
      </c>
      <c r="F62" s="169">
        <f>F7+(2/0.017)*(F8*F50-F23*F51)</f>
        <v>9998.463715079202</v>
      </c>
    </row>
    <row r="63" spans="1:6" ht="12.75">
      <c r="A63" s="169" t="s">
        <v>161</v>
      </c>
      <c r="B63" s="169">
        <f>B8+(3/0.017)*(B9*B50-B24*B51)</f>
        <v>0.11825346924938956</v>
      </c>
      <c r="C63" s="169">
        <f>C8+(3/0.017)*(C9*C50-C24*C51)</f>
        <v>0.897384874239113</v>
      </c>
      <c r="D63" s="169">
        <f>D8+(3/0.017)*(D9*D50-D24*D51)</f>
        <v>1.2874774506403885</v>
      </c>
      <c r="E63" s="169">
        <f>E8+(3/0.017)*(E9*E50-E24*E51)</f>
        <v>0.168926401773554</v>
      </c>
      <c r="F63" s="169">
        <f>F8+(3/0.017)*(F9*F50-F24*F51)</f>
        <v>-1.0276332453916173</v>
      </c>
    </row>
    <row r="64" spans="1:6" ht="12.75">
      <c r="A64" s="169" t="s">
        <v>162</v>
      </c>
      <c r="B64" s="169">
        <f>B9+(4/0.017)*(B10*B50-B25*B51)</f>
        <v>-0.6502154060965458</v>
      </c>
      <c r="C64" s="169">
        <f>C9+(4/0.017)*(C10*C50-C25*C51)</f>
        <v>0.20122685362862172</v>
      </c>
      <c r="D64" s="169">
        <f>D9+(4/0.017)*(D10*D50-D25*D51)</f>
        <v>0.3836393229003101</v>
      </c>
      <c r="E64" s="169">
        <f>E9+(4/0.017)*(E10*E50-E25*E51)</f>
        <v>0.40758182136660265</v>
      </c>
      <c r="F64" s="169">
        <f>F9+(4/0.017)*(F10*F50-F25*F51)</f>
        <v>-0.9154613822114781</v>
      </c>
    </row>
    <row r="65" spans="1:6" ht="12.75">
      <c r="A65" s="169" t="s">
        <v>163</v>
      </c>
      <c r="B65" s="169">
        <f>B10+(5/0.017)*(B11*B50-B26*B51)</f>
        <v>0.0349879276851634</v>
      </c>
      <c r="C65" s="169">
        <f>C10+(5/0.017)*(C11*C50-C26*C51)</f>
        <v>0.23924010876498597</v>
      </c>
      <c r="D65" s="169">
        <f>D10+(5/0.017)*(D11*D50-D26*D51)</f>
        <v>-0.6838252977643977</v>
      </c>
      <c r="E65" s="169">
        <f>E10+(5/0.017)*(E11*E50-E26*E51)</f>
        <v>0.35829542180642937</v>
      </c>
      <c r="F65" s="169">
        <f>F10+(5/0.017)*(F11*F50-F26*F51)</f>
        <v>-0.5836765128072101</v>
      </c>
    </row>
    <row r="66" spans="1:6" ht="12.75">
      <c r="A66" s="169" t="s">
        <v>164</v>
      </c>
      <c r="B66" s="169">
        <f>B11+(6/0.017)*(B12*B50-B27*B51)</f>
        <v>3.088464428454153</v>
      </c>
      <c r="C66" s="169">
        <f>C11+(6/0.017)*(C12*C50-C27*C51)</f>
        <v>2.991837929771651</v>
      </c>
      <c r="D66" s="169">
        <f>D11+(6/0.017)*(D12*D50-D27*D51)</f>
        <v>3.4343857007384693</v>
      </c>
      <c r="E66" s="169">
        <f>E11+(6/0.017)*(E12*E50-E27*E51)</f>
        <v>3.3863459355362617</v>
      </c>
      <c r="F66" s="169">
        <f>F11+(6/0.017)*(F12*F50-F27*F51)</f>
        <v>13.32040218779522</v>
      </c>
    </row>
    <row r="67" spans="1:6" ht="12.75">
      <c r="A67" s="169" t="s">
        <v>165</v>
      </c>
      <c r="B67" s="169">
        <f>B12+(7/0.017)*(B13*B50-B28*B51)</f>
        <v>0.1934987269737576</v>
      </c>
      <c r="C67" s="169">
        <f>C12+(7/0.017)*(C13*C50-C28*C51)</f>
        <v>-0.07807177118753364</v>
      </c>
      <c r="D67" s="169">
        <f>D12+(7/0.017)*(D13*D50-D28*D51)</f>
        <v>-0.26765258580740287</v>
      </c>
      <c r="E67" s="169">
        <f>E12+(7/0.017)*(E13*E50-E28*E51)</f>
        <v>-0.09874047920635204</v>
      </c>
      <c r="F67" s="169">
        <f>F12+(7/0.017)*(F13*F50-F28*F51)</f>
        <v>-0.2949550446055362</v>
      </c>
    </row>
    <row r="68" spans="1:6" ht="12.75">
      <c r="A68" s="169" t="s">
        <v>166</v>
      </c>
      <c r="B68" s="169">
        <f>B13+(8/0.017)*(B14*B50-B29*B51)</f>
        <v>-0.227112506419836</v>
      </c>
      <c r="C68" s="169">
        <f>C13+(8/0.017)*(C14*C50-C29*C51)</f>
        <v>-0.01874108959875346</v>
      </c>
      <c r="D68" s="169">
        <f>D13+(8/0.017)*(D14*D50-D29*D51)</f>
        <v>-0.0486790768187826</v>
      </c>
      <c r="E68" s="169">
        <f>E13+(8/0.017)*(E14*E50-E29*E51)</f>
        <v>-0.10537381836747238</v>
      </c>
      <c r="F68" s="169">
        <f>F13+(8/0.017)*(F14*F50-F29*F51)</f>
        <v>-0.321251846293493</v>
      </c>
    </row>
    <row r="69" spans="1:6" ht="12.75">
      <c r="A69" s="169" t="s">
        <v>167</v>
      </c>
      <c r="B69" s="169">
        <f>B14+(9/0.017)*(B15*B50-B30*B51)</f>
        <v>-0.017525983418762745</v>
      </c>
      <c r="C69" s="169">
        <f>C14+(9/0.017)*(C15*C50-C30*C51)</f>
        <v>0.017949165484654153</v>
      </c>
      <c r="D69" s="169">
        <f>D14+(9/0.017)*(D15*D50-D30*D51)</f>
        <v>-0.05080631451821323</v>
      </c>
      <c r="E69" s="169">
        <f>E14+(9/0.017)*(E15*E50-E30*E51)</f>
        <v>-0.07886162914648989</v>
      </c>
      <c r="F69" s="169">
        <f>F14+(9/0.017)*(F15*F50-F30*F51)</f>
        <v>-0.05510433607930444</v>
      </c>
    </row>
    <row r="70" spans="1:6" ht="12.75">
      <c r="A70" s="169" t="s">
        <v>168</v>
      </c>
      <c r="B70" s="169">
        <f>B15+(10/0.017)*(B16*B50-B31*B51)</f>
        <v>-0.2332876420948205</v>
      </c>
      <c r="C70" s="169">
        <f>C15+(10/0.017)*(C16*C50-C31*C51)</f>
        <v>-0.02035057331529076</v>
      </c>
      <c r="D70" s="169">
        <f>D15+(10/0.017)*(D16*D50-D31*D51)</f>
        <v>0.04222106451552689</v>
      </c>
      <c r="E70" s="169">
        <f>E15+(10/0.017)*(E16*E50-E31*E51)</f>
        <v>0.05942131393349269</v>
      </c>
      <c r="F70" s="169">
        <f>F15+(10/0.017)*(F16*F50-F31*F51)</f>
        <v>-0.32532319566516826</v>
      </c>
    </row>
    <row r="71" spans="1:6" ht="12.75">
      <c r="A71" s="169" t="s">
        <v>169</v>
      </c>
      <c r="B71" s="169">
        <f>B16+(11/0.017)*(B17*B50-B32*B51)</f>
        <v>0.026406493200947782</v>
      </c>
      <c r="C71" s="169">
        <f>C16+(11/0.017)*(C17*C50-C32*C51)</f>
        <v>0.03881857806308485</v>
      </c>
      <c r="D71" s="169">
        <f>D16+(11/0.017)*(D17*D50-D32*D51)</f>
        <v>0.014047748742748218</v>
      </c>
      <c r="E71" s="169">
        <f>E16+(11/0.017)*(E17*E50-E32*E51)</f>
        <v>0.051888192497695315</v>
      </c>
      <c r="F71" s="169">
        <f>F16+(11/0.017)*(F17*F50-F32*F51)</f>
        <v>-0.08075850788094882</v>
      </c>
    </row>
    <row r="72" spans="1:6" ht="12.75">
      <c r="A72" s="169" t="s">
        <v>170</v>
      </c>
      <c r="B72" s="169">
        <f>B17+(12/0.017)*(B18*B50-B33*B51)</f>
        <v>-0.0804638625209709</v>
      </c>
      <c r="C72" s="169">
        <f>C17+(12/0.017)*(C18*C50-C33*C51)</f>
        <v>-0.03255936876164765</v>
      </c>
      <c r="D72" s="169">
        <f>D17+(12/0.017)*(D18*D50-D33*D51)</f>
        <v>-0.05353086461734466</v>
      </c>
      <c r="E72" s="169">
        <f>E17+(12/0.017)*(E18*E50-E33*E51)</f>
        <v>-0.042021951031746885</v>
      </c>
      <c r="F72" s="169">
        <f>F17+(12/0.017)*(F18*F50-F33*F51)</f>
        <v>-0.03960918530252736</v>
      </c>
    </row>
    <row r="73" spans="1:6" ht="12.75">
      <c r="A73" s="169" t="s">
        <v>171</v>
      </c>
      <c r="B73" s="169">
        <f>B18+(13/0.017)*(B19*B50-B34*B51)</f>
        <v>-0.00848628277114983</v>
      </c>
      <c r="C73" s="169">
        <f>C18+(13/0.017)*(C19*C50-C34*C51)</f>
        <v>0.010603150012467543</v>
      </c>
      <c r="D73" s="169">
        <f>D18+(13/0.017)*(D19*D50-D34*D51)</f>
        <v>0.01730479172365517</v>
      </c>
      <c r="E73" s="169">
        <f>E18+(13/0.017)*(E19*E50-E34*E51)</f>
        <v>-0.00765445114167712</v>
      </c>
      <c r="F73" s="169">
        <f>F18+(13/0.017)*(F19*F50-F34*F51)</f>
        <v>-0.010697572217087434</v>
      </c>
    </row>
    <row r="74" spans="1:6" ht="12.75">
      <c r="A74" s="169" t="s">
        <v>172</v>
      </c>
      <c r="B74" s="169">
        <f>B19+(14/0.017)*(B20*B50-B35*B51)</f>
        <v>-0.1942194637920329</v>
      </c>
      <c r="C74" s="169">
        <f>C19+(14/0.017)*(C20*C50-C35*C51)</f>
        <v>-0.17904953732064366</v>
      </c>
      <c r="D74" s="169">
        <f>D19+(14/0.017)*(D20*D50-D35*D51)</f>
        <v>-0.18993246012591794</v>
      </c>
      <c r="E74" s="169">
        <f>E19+(14/0.017)*(E20*E50-E35*E51)</f>
        <v>-0.18297110491939828</v>
      </c>
      <c r="F74" s="169">
        <f>F19+(14/0.017)*(F20*F50-F35*F51)</f>
        <v>-0.13666660877497921</v>
      </c>
    </row>
    <row r="75" spans="1:6" ht="12.75">
      <c r="A75" s="169" t="s">
        <v>173</v>
      </c>
      <c r="B75" s="170">
        <f>B20</f>
        <v>0.002143996</v>
      </c>
      <c r="C75" s="170">
        <f>C20</f>
        <v>0.0001186231</v>
      </c>
      <c r="D75" s="170">
        <f>D20</f>
        <v>0.008486555</v>
      </c>
      <c r="E75" s="170">
        <f>E20</f>
        <v>0.003418407</v>
      </c>
      <c r="F75" s="170">
        <f>F20</f>
        <v>1.62663E-05</v>
      </c>
    </row>
    <row r="78" ht="12.75">
      <c r="A78" s="169" t="s">
        <v>155</v>
      </c>
    </row>
    <row r="80" spans="2:6" ht="12.75">
      <c r="B80" s="169" t="s">
        <v>83</v>
      </c>
      <c r="C80" s="169" t="s">
        <v>84</v>
      </c>
      <c r="D80" s="169" t="s">
        <v>85</v>
      </c>
      <c r="E80" s="169" t="s">
        <v>86</v>
      </c>
      <c r="F80" s="169" t="s">
        <v>87</v>
      </c>
    </row>
    <row r="81" spans="1:6" ht="12.75">
      <c r="A81" s="169" t="s">
        <v>174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175</v>
      </c>
      <c r="B82" s="169">
        <f>B22+(2/0.017)*(B8*B51+B23*B50)</f>
        <v>59.111047382030144</v>
      </c>
      <c r="C82" s="169">
        <f>C22+(2/0.017)*(C8*C51+C23*C50)</f>
        <v>4.4613903815565115</v>
      </c>
      <c r="D82" s="169">
        <f>D22+(2/0.017)*(D8*D51+D23*D50)</f>
        <v>-29.75212521168311</v>
      </c>
      <c r="E82" s="169">
        <f>E22+(2/0.017)*(E8*E51+E23*E50)</f>
        <v>-7.784754320687455</v>
      </c>
      <c r="F82" s="169">
        <f>F22+(2/0.017)*(F8*F51+F23*F50)</f>
        <v>-5.7886657038318505</v>
      </c>
    </row>
    <row r="83" spans="1:6" ht="12.75">
      <c r="A83" s="169" t="s">
        <v>176</v>
      </c>
      <c r="B83" s="169">
        <f>B23+(3/0.017)*(B9*B51+B24*B50)</f>
        <v>4.407189674831358</v>
      </c>
      <c r="C83" s="169">
        <f>C23+(3/0.017)*(C9*C51+C24*C50)</f>
        <v>4.753018192872325</v>
      </c>
      <c r="D83" s="169">
        <f>D23+(3/0.017)*(D9*D51+D24*D50)</f>
        <v>2.938155722323828</v>
      </c>
      <c r="E83" s="169">
        <f>E23+(3/0.017)*(E9*E51+E24*E50)</f>
        <v>2.616583010332421</v>
      </c>
      <c r="F83" s="169">
        <f>F23+(3/0.017)*(F9*F51+F24*F50)</f>
        <v>8.134857979918266</v>
      </c>
    </row>
    <row r="84" spans="1:6" ht="12.75">
      <c r="A84" s="169" t="s">
        <v>177</v>
      </c>
      <c r="B84" s="169">
        <f>B24+(4/0.017)*(B10*B51+B25*B50)</f>
        <v>0.4709867002359049</v>
      </c>
      <c r="C84" s="169">
        <f>C24+(4/0.017)*(C10*C51+C25*C50)</f>
        <v>0.3365406771194793</v>
      </c>
      <c r="D84" s="169">
        <f>D24+(4/0.017)*(D10*D51+D25*D50)</f>
        <v>0.5421427940832637</v>
      </c>
      <c r="E84" s="169">
        <f>E24+(4/0.017)*(E10*E51+E25*E50)</f>
        <v>-2.434143581196773</v>
      </c>
      <c r="F84" s="169">
        <f>F24+(4/0.017)*(F10*F51+F25*F50)</f>
        <v>-2.248936478289287</v>
      </c>
    </row>
    <row r="85" spans="1:6" ht="12.75">
      <c r="A85" s="169" t="s">
        <v>178</v>
      </c>
      <c r="B85" s="169">
        <f>B25+(5/0.017)*(B11*B51+B26*B50)</f>
        <v>-0.36697944062001486</v>
      </c>
      <c r="C85" s="169">
        <f>C25+(5/0.017)*(C11*C51+C26*C50)</f>
        <v>1.2047196474393005</v>
      </c>
      <c r="D85" s="169">
        <f>D25+(5/0.017)*(D11*D51+D26*D50)</f>
        <v>0.9385649308423396</v>
      </c>
      <c r="E85" s="169">
        <f>E25+(5/0.017)*(E11*E51+E26*E50)</f>
        <v>0.83175347794484</v>
      </c>
      <c r="F85" s="169">
        <f>F25+(5/0.017)*(F11*F51+F26*F50)</f>
        <v>-1.5524002361232272</v>
      </c>
    </row>
    <row r="86" spans="1:6" ht="12.75">
      <c r="A86" s="169" t="s">
        <v>179</v>
      </c>
      <c r="B86" s="169">
        <f>B26+(6/0.017)*(B12*B51+B27*B50)</f>
        <v>0.6072244177781898</v>
      </c>
      <c r="C86" s="169">
        <f>C26+(6/0.017)*(C12*C51+C27*C50)</f>
        <v>0.2477336236356329</v>
      </c>
      <c r="D86" s="169">
        <f>D26+(6/0.017)*(D12*D51+D27*D50)</f>
        <v>-0.11369644449876908</v>
      </c>
      <c r="E86" s="169">
        <f>E26+(6/0.017)*(E12*E51+E27*E50)</f>
        <v>-0.06906884713440227</v>
      </c>
      <c r="F86" s="169">
        <f>F26+(6/0.017)*(F12*F51+F27*F50)</f>
        <v>0.9278571752097426</v>
      </c>
    </row>
    <row r="87" spans="1:6" ht="12.75">
      <c r="A87" s="169" t="s">
        <v>180</v>
      </c>
      <c r="B87" s="169">
        <f>B27+(7/0.017)*(B13*B51+B28*B50)</f>
        <v>0.08484733785577962</v>
      </c>
      <c r="C87" s="169">
        <f>C27+(7/0.017)*(C13*C51+C28*C50)</f>
        <v>0.33533658355700735</v>
      </c>
      <c r="D87" s="169">
        <f>D27+(7/0.017)*(D13*D51+D28*D50)</f>
        <v>-0.010062201086632534</v>
      </c>
      <c r="E87" s="169">
        <f>E27+(7/0.017)*(E13*E51+E28*E50)</f>
        <v>-0.12175051146017872</v>
      </c>
      <c r="F87" s="169">
        <f>F27+(7/0.017)*(F13*F51+F28*F50)</f>
        <v>0.5844427852041058</v>
      </c>
    </row>
    <row r="88" spans="1:6" ht="12.75">
      <c r="A88" s="169" t="s">
        <v>181</v>
      </c>
      <c r="B88" s="169">
        <f>B28+(8/0.017)*(B14*B51+B29*B50)</f>
        <v>0.1947258766374996</v>
      </c>
      <c r="C88" s="169">
        <f>C28+(8/0.017)*(C14*C51+C29*C50)</f>
        <v>0.3774049264259851</v>
      </c>
      <c r="D88" s="169">
        <f>D28+(8/0.017)*(D14*D51+D29*D50)</f>
        <v>0.2673898942040987</v>
      </c>
      <c r="E88" s="169">
        <f>E28+(8/0.017)*(E14*E51+E29*E50)</f>
        <v>0.14981569690839355</v>
      </c>
      <c r="F88" s="169">
        <f>F28+(8/0.017)*(F14*F51+F29*F50)</f>
        <v>-0.15333905996373198</v>
      </c>
    </row>
    <row r="89" spans="1:6" ht="12.75">
      <c r="A89" s="169" t="s">
        <v>182</v>
      </c>
      <c r="B89" s="169">
        <f>B29+(9/0.017)*(B15*B51+B30*B50)</f>
        <v>-0.026532881356282373</v>
      </c>
      <c r="C89" s="169">
        <f>C29+(9/0.017)*(C15*C51+C30*C50)</f>
        <v>0.051261904164170924</v>
      </c>
      <c r="D89" s="169">
        <f>D29+(9/0.017)*(D15*D51+D30*D50)</f>
        <v>0.1033711935554317</v>
      </c>
      <c r="E89" s="169">
        <f>E29+(9/0.017)*(E15*E51+E30*E50)</f>
        <v>0.08187194187160844</v>
      </c>
      <c r="F89" s="169">
        <f>F29+(9/0.017)*(F15*F51+F30*F50)</f>
        <v>0.062425984372522</v>
      </c>
    </row>
    <row r="90" spans="1:6" ht="12.75">
      <c r="A90" s="169" t="s">
        <v>183</v>
      </c>
      <c r="B90" s="169">
        <f>B30+(10/0.017)*(B16*B51+B31*B50)</f>
        <v>0.013843492722901123</v>
      </c>
      <c r="C90" s="169">
        <f>C30+(10/0.017)*(C16*C51+C31*C50)</f>
        <v>-0.00374801992565426</v>
      </c>
      <c r="D90" s="169">
        <f>D30+(10/0.017)*(D16*D51+D31*D50)</f>
        <v>0.01460724632412871</v>
      </c>
      <c r="E90" s="169">
        <f>E30+(10/0.017)*(E16*E51+E31*E50)</f>
        <v>0.020834050182603016</v>
      </c>
      <c r="F90" s="169">
        <f>F30+(10/0.017)*(F16*F51+F31*F50)</f>
        <v>0.2575412888886779</v>
      </c>
    </row>
    <row r="91" spans="1:6" ht="12.75">
      <c r="A91" s="169" t="s">
        <v>184</v>
      </c>
      <c r="B91" s="169">
        <f>B31+(11/0.017)*(B17*B51+B32*B50)</f>
        <v>0.12821047631716886</v>
      </c>
      <c r="C91" s="169">
        <f>C31+(11/0.017)*(C17*C51+C32*C50)</f>
        <v>0.08449530450761783</v>
      </c>
      <c r="D91" s="169">
        <f>D31+(11/0.017)*(D17*D51+D32*D50)</f>
        <v>0.09512531399395746</v>
      </c>
      <c r="E91" s="169">
        <f>E31+(11/0.017)*(E17*E51+E32*E50)</f>
        <v>0.08167090923426312</v>
      </c>
      <c r="F91" s="169">
        <f>F31+(11/0.017)*(F17*F51+F32*F50)</f>
        <v>0.044920765114284465</v>
      </c>
    </row>
    <row r="92" spans="1:6" ht="12.75">
      <c r="A92" s="169" t="s">
        <v>185</v>
      </c>
      <c r="B92" s="169">
        <f>B32+(12/0.017)*(B18*B51+B33*B50)</f>
        <v>0.028375407032614125</v>
      </c>
      <c r="C92" s="169">
        <f>C32+(12/0.017)*(C18*C51+C33*C50)</f>
        <v>0.06609193848268533</v>
      </c>
      <c r="D92" s="169">
        <f>D32+(12/0.017)*(D18*D51+D33*D50)</f>
        <v>0.03607966560785524</v>
      </c>
      <c r="E92" s="169">
        <f>E32+(12/0.017)*(E18*E51+E33*E50)</f>
        <v>0.03064465046514791</v>
      </c>
      <c r="F92" s="169">
        <f>F32+(12/0.017)*(F18*F51+F33*F50)</f>
        <v>-0.04136699997276724</v>
      </c>
    </row>
    <row r="93" spans="1:6" ht="12.75">
      <c r="A93" s="169" t="s">
        <v>186</v>
      </c>
      <c r="B93" s="169">
        <f>B33+(13/0.017)*(B19*B51+B34*B50)</f>
        <v>-0.07654483477686155</v>
      </c>
      <c r="C93" s="169">
        <f>C33+(13/0.017)*(C19*C51+C34*C50)</f>
        <v>-0.07164510297558604</v>
      </c>
      <c r="D93" s="169">
        <f>D33+(13/0.017)*(D19*D51+D34*D50)</f>
        <v>-0.08033751887863003</v>
      </c>
      <c r="E93" s="169">
        <f>E33+(13/0.017)*(E19*E51+E34*E50)</f>
        <v>-0.0706983914221031</v>
      </c>
      <c r="F93" s="169">
        <f>F33+(13/0.017)*(F19*F51+F34*F50)</f>
        <v>-0.06906988531899982</v>
      </c>
    </row>
    <row r="94" spans="1:6" ht="12.75">
      <c r="A94" s="169" t="s">
        <v>187</v>
      </c>
      <c r="B94" s="169">
        <f>B34+(14/0.017)*(B20*B51+B35*B50)</f>
        <v>-0.007878030354853294</v>
      </c>
      <c r="C94" s="169">
        <f>C34+(14/0.017)*(C20*C51+C35*C50)</f>
        <v>-0.005109844928645011</v>
      </c>
      <c r="D94" s="169">
        <f>D34+(14/0.017)*(D20*D51+D35*D50)</f>
        <v>0.008330486620728189</v>
      </c>
      <c r="E94" s="169">
        <f>E34+(14/0.017)*(E20*E51+E35*E50)</f>
        <v>-0.0005670190463650292</v>
      </c>
      <c r="F94" s="169">
        <f>F34+(14/0.017)*(F20*F51+F35*F50)</f>
        <v>-0.024590993866135044</v>
      </c>
    </row>
    <row r="95" spans="1:6" ht="12.75">
      <c r="A95" s="169" t="s">
        <v>188</v>
      </c>
      <c r="B95" s="170">
        <f>B35</f>
        <v>-0.002330857</v>
      </c>
      <c r="C95" s="170">
        <f>C35</f>
        <v>0.003670573</v>
      </c>
      <c r="D95" s="170">
        <f>D35</f>
        <v>0.004627939</v>
      </c>
      <c r="E95" s="170">
        <f>E35</f>
        <v>0.004140355</v>
      </c>
      <c r="F95" s="170">
        <f>F35</f>
        <v>-0.0007547787</v>
      </c>
    </row>
    <row r="98" ht="12.75">
      <c r="A98" s="169" t="s">
        <v>156</v>
      </c>
    </row>
    <row r="100" spans="2:11" ht="12.75">
      <c r="B100" s="169" t="s">
        <v>83</v>
      </c>
      <c r="C100" s="169" t="s">
        <v>84</v>
      </c>
      <c r="D100" s="169" t="s">
        <v>85</v>
      </c>
      <c r="E100" s="169" t="s">
        <v>86</v>
      </c>
      <c r="F100" s="169" t="s">
        <v>87</v>
      </c>
      <c r="G100" s="169" t="s">
        <v>158</v>
      </c>
      <c r="H100" s="169" t="s">
        <v>159</v>
      </c>
      <c r="I100" s="169" t="s">
        <v>154</v>
      </c>
      <c r="K100" s="169" t="s">
        <v>189</v>
      </c>
    </row>
    <row r="101" spans="1:9" ht="12.75">
      <c r="A101" s="169" t="s">
        <v>157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160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161</v>
      </c>
      <c r="B103" s="169">
        <f>B63*10000/B62</f>
        <v>0.11826528070273007</v>
      </c>
      <c r="C103" s="169">
        <f>C63*10000/C62</f>
        <v>0.8974569459057599</v>
      </c>
      <c r="D103" s="169">
        <f>D63*10000/D62</f>
        <v>1.2875471469002655</v>
      </c>
      <c r="E103" s="169">
        <f>E63*10000/E62</f>
        <v>0.16893474029436512</v>
      </c>
      <c r="F103" s="169">
        <f>F63*10000/F62</f>
        <v>-1.02779114339515</v>
      </c>
      <c r="G103" s="169">
        <f>AVERAGE(C103:E103)</f>
        <v>0.7846462777001301</v>
      </c>
      <c r="H103" s="169">
        <f>STDEV(C103:E103)</f>
        <v>0.5677747037328378</v>
      </c>
      <c r="I103" s="169">
        <f>(B103*B4+C103*C4+D103*D4+E103*E4+F103*F4)/SUM(B4:F4)</f>
        <v>0.44607638495739504</v>
      </c>
      <c r="K103" s="169">
        <f>(LN(H103)+LN(H123))/2-LN(K114*K115^3)</f>
        <v>-4.090791804267282</v>
      </c>
    </row>
    <row r="104" spans="1:11" ht="12.75">
      <c r="A104" s="169" t="s">
        <v>162</v>
      </c>
      <c r="B104" s="169">
        <f>B64*10000/B62</f>
        <v>-0.6502803512434336</v>
      </c>
      <c r="C104" s="169">
        <f>C64*10000/C62</f>
        <v>0.2012430147598503</v>
      </c>
      <c r="D104" s="169">
        <f>D64*10000/D62</f>
        <v>0.3836600908181751</v>
      </c>
      <c r="E104" s="169">
        <f>E64*10000/E62</f>
        <v>0.4076019403619996</v>
      </c>
      <c r="F104" s="169">
        <f>F64*10000/F62</f>
        <v>-0.9156020447729617</v>
      </c>
      <c r="G104" s="169">
        <f>AVERAGE(C104:E104)</f>
        <v>0.33083501531334164</v>
      </c>
      <c r="H104" s="169">
        <f>STDEV(C104:E104)</f>
        <v>0.11286659379766395</v>
      </c>
      <c r="I104" s="169">
        <f>(B104*B4+C104*C4+D104*D4+E104*E4+F104*F4)/SUM(B4:F4)</f>
        <v>0.022527126134780966</v>
      </c>
      <c r="K104" s="169">
        <f>(LN(H104)+LN(H124))/2-LN(K114*K115^4)</f>
        <v>-4.123918457150791</v>
      </c>
    </row>
    <row r="105" spans="1:11" ht="12.75">
      <c r="A105" s="169" t="s">
        <v>163</v>
      </c>
      <c r="B105" s="169">
        <f>B65*10000/B62</f>
        <v>0.034991422367204934</v>
      </c>
      <c r="C105" s="169">
        <f>C65*10000/C62</f>
        <v>0.23925932285457277</v>
      </c>
      <c r="D105" s="169">
        <f>D65*10000/D62</f>
        <v>-0.6838623159394653</v>
      </c>
      <c r="E105" s="169">
        <f>E65*10000/E62</f>
        <v>0.3583131079336416</v>
      </c>
      <c r="F105" s="169">
        <f>F65*10000/F62</f>
        <v>-0.5837661959276176</v>
      </c>
      <c r="G105" s="169">
        <f>AVERAGE(C105:E105)</f>
        <v>-0.02876329505041701</v>
      </c>
      <c r="H105" s="169">
        <f>STDEV(C105:E105)</f>
        <v>0.5704467515138951</v>
      </c>
      <c r="I105" s="169">
        <f>(B105*B4+C105*C4+D105*D4+E105*E4+F105*F4)/SUM(B4:F4)</f>
        <v>-0.09389701345496866</v>
      </c>
      <c r="K105" s="169">
        <f>(LN(H105)+LN(H125))/2-LN(K114*K115^5)</f>
        <v>-3.8014571505747066</v>
      </c>
    </row>
    <row r="106" spans="1:11" ht="12.75">
      <c r="A106" s="169" t="s">
        <v>164</v>
      </c>
      <c r="B106" s="169">
        <f>B66*10000/B62</f>
        <v>3.0887729120337224</v>
      </c>
      <c r="C106" s="169">
        <f>C66*10000/C62</f>
        <v>2.992078213235442</v>
      </c>
      <c r="D106" s="169">
        <f>D66*10000/D62</f>
        <v>3.434571617655459</v>
      </c>
      <c r="E106" s="169">
        <f>E66*10000/E62</f>
        <v>3.3865130918585455</v>
      </c>
      <c r="F106" s="169">
        <f>F66*10000/F62</f>
        <v>13.32244889552985</v>
      </c>
      <c r="G106" s="169">
        <f>AVERAGE(C106:E106)</f>
        <v>3.271054307583148</v>
      </c>
      <c r="H106" s="169">
        <f>STDEV(C106:E106)</f>
        <v>0.2427924038938824</v>
      </c>
      <c r="I106" s="169">
        <f>(B106*B4+C106*C4+D106*D4+E106*E4+F106*F4)/SUM(B4:F4)</f>
        <v>4.58971390596703</v>
      </c>
      <c r="K106" s="169">
        <f>(LN(H106)+LN(H126))/2-LN(K114*K115^6)</f>
        <v>-3.624482763833341</v>
      </c>
    </row>
    <row r="107" spans="1:11" ht="12.75">
      <c r="A107" s="169" t="s">
        <v>165</v>
      </c>
      <c r="B107" s="169">
        <f>B67*10000/B62</f>
        <v>0.1935180541123152</v>
      </c>
      <c r="C107" s="169">
        <f>C67*10000/C62</f>
        <v>-0.07807804136527909</v>
      </c>
      <c r="D107" s="169">
        <f>D67*10000/D62</f>
        <v>-0.2676670749032452</v>
      </c>
      <c r="E107" s="169">
        <f>E67*10000/E62</f>
        <v>-0.09874535321972187</v>
      </c>
      <c r="F107" s="169">
        <f>F67*10000/F62</f>
        <v>-0.29500036506678434</v>
      </c>
      <c r="G107" s="169">
        <f>AVERAGE(C107:E107)</f>
        <v>-0.14816348982941538</v>
      </c>
      <c r="H107" s="169">
        <f>STDEV(C107:E107)</f>
        <v>0.10400776210911258</v>
      </c>
      <c r="I107" s="169">
        <f>(B107*B4+C107*C4+D107*D4+E107*E4+F107*F4)/SUM(B4:F4)</f>
        <v>-0.11853527545174244</v>
      </c>
      <c r="K107" s="169">
        <f>(LN(H107)+LN(H127))/2-LN(K114*K115^7)</f>
        <v>-3.362032760970817</v>
      </c>
    </row>
    <row r="108" spans="1:9" ht="12.75">
      <c r="A108" s="169" t="s">
        <v>166</v>
      </c>
      <c r="B108" s="169">
        <f>B68*10000/B62</f>
        <v>-0.2271351909870597</v>
      </c>
      <c r="C108" s="169">
        <f>C68*10000/C62</f>
        <v>-0.01874259475178304</v>
      </c>
      <c r="D108" s="169">
        <f>D68*10000/D62</f>
        <v>-0.048681712010247</v>
      </c>
      <c r="E108" s="169">
        <f>E68*10000/E62</f>
        <v>-0.1053790198147783</v>
      </c>
      <c r="F108" s="169">
        <f>F68*10000/F62</f>
        <v>-0.321301207313476</v>
      </c>
      <c r="G108" s="169">
        <f>AVERAGE(C108:E108)</f>
        <v>-0.05760110885893612</v>
      </c>
      <c r="H108" s="169">
        <f>STDEV(C108:E108)</f>
        <v>0.044001525735277665</v>
      </c>
      <c r="I108" s="169">
        <f>(B108*B4+C108*C4+D108*D4+E108*E4+F108*F4)/SUM(B4:F4)</f>
        <v>-0.11733743740853024</v>
      </c>
    </row>
    <row r="109" spans="1:9" ht="12.75">
      <c r="A109" s="169" t="s">
        <v>167</v>
      </c>
      <c r="B109" s="169">
        <f>B69*10000/B62</f>
        <v>-0.017527733957979155</v>
      </c>
      <c r="C109" s="169">
        <f>C69*10000/C62</f>
        <v>0.017950607035886558</v>
      </c>
      <c r="D109" s="169">
        <f>D69*10000/D62</f>
        <v>-0.05080906486548983</v>
      </c>
      <c r="E109" s="169">
        <f>E69*10000/E62</f>
        <v>-0.07886552190291478</v>
      </c>
      <c r="F109" s="169">
        <f>F69*10000/F62</f>
        <v>-0.05511280297611995</v>
      </c>
      <c r="G109" s="169">
        <f>AVERAGE(C109:E109)</f>
        <v>-0.03724132657750601</v>
      </c>
      <c r="H109" s="169">
        <f>STDEV(C109:E109)</f>
        <v>0.04981368634584343</v>
      </c>
      <c r="I109" s="169">
        <f>(B109*B4+C109*C4+D109*D4+E109*E4+F109*F4)/SUM(B4:F4)</f>
        <v>-0.03678721737692266</v>
      </c>
    </row>
    <row r="110" spans="1:11" ht="12.75">
      <c r="A110" s="169" t="s">
        <v>168</v>
      </c>
      <c r="B110" s="169">
        <f>B70*10000/B62</f>
        <v>-0.23331094345009584</v>
      </c>
      <c r="C110" s="169">
        <f>C70*10000/C62</f>
        <v>-0.020352207730777533</v>
      </c>
      <c r="D110" s="169">
        <f>D70*10000/D62</f>
        <v>0.042223350109176154</v>
      </c>
      <c r="E110" s="169">
        <f>E70*10000/E62</f>
        <v>0.05942424707986682</v>
      </c>
      <c r="F110" s="169">
        <f>F70*10000/F62</f>
        <v>-0.3253731822565215</v>
      </c>
      <c r="G110" s="169">
        <f>AVERAGE(C110:E110)</f>
        <v>0.02709846315275515</v>
      </c>
      <c r="H110" s="169">
        <f>STDEV(C110:E110)</f>
        <v>0.04198383426537029</v>
      </c>
      <c r="I110" s="169">
        <f>(B110*B4+C110*C4+D110*D4+E110*E4+F110*F4)/SUM(B4:F4)</f>
        <v>-0.0576294674023672</v>
      </c>
      <c r="K110" s="169">
        <f>EXP(AVERAGE(K103:K107))</f>
        <v>0.02235877120275524</v>
      </c>
    </row>
    <row r="111" spans="1:9" ht="12.75">
      <c r="A111" s="169" t="s">
        <v>169</v>
      </c>
      <c r="B111" s="169">
        <f>B71*10000/B62</f>
        <v>0.026409130747772493</v>
      </c>
      <c r="C111" s="169">
        <f>C71*10000/C62</f>
        <v>0.03882169569933902</v>
      </c>
      <c r="D111" s="169">
        <f>D71*10000/D62</f>
        <v>0.014048509203093813</v>
      </c>
      <c r="E111" s="169">
        <f>E71*10000/E62</f>
        <v>0.051890753795209806</v>
      </c>
      <c r="F111" s="169">
        <f>F71*10000/F62</f>
        <v>-0.08077091659506923</v>
      </c>
      <c r="G111" s="169">
        <f>AVERAGE(C111:E111)</f>
        <v>0.03492031956588088</v>
      </c>
      <c r="H111" s="169">
        <f>STDEV(C111:E111)</f>
        <v>0.019220416768203033</v>
      </c>
      <c r="I111" s="169">
        <f>(B111*B4+C111*C4+D111*D4+E111*E4+F111*F4)/SUM(B4:F4)</f>
        <v>0.018209838410154704</v>
      </c>
    </row>
    <row r="112" spans="1:9" ht="12.75">
      <c r="A112" s="169" t="s">
        <v>170</v>
      </c>
      <c r="B112" s="169">
        <f>B72*10000/B62</f>
        <v>-0.08047189945353446</v>
      </c>
      <c r="C112" s="169">
        <f>C72*10000/C62</f>
        <v>-0.03256198370205838</v>
      </c>
      <c r="D112" s="169">
        <f>D72*10000/D62</f>
        <v>-0.05353376245532229</v>
      </c>
      <c r="E112" s="169">
        <f>E72*10000/E62</f>
        <v>-0.04202402531326548</v>
      </c>
      <c r="F112" s="169">
        <f>F72*10000/F62</f>
        <v>-0.03961527133692618</v>
      </c>
      <c r="G112" s="169">
        <f>AVERAGE(C112:E112)</f>
        <v>-0.042706590490215385</v>
      </c>
      <c r="H112" s="169">
        <f>STDEV(C112:E112)</f>
        <v>0.010502537666419091</v>
      </c>
      <c r="I112" s="169">
        <f>(B112*B4+C112*C4+D112*D4+E112*E4+F112*F4)/SUM(B4:F4)</f>
        <v>-0.047741257401009346</v>
      </c>
    </row>
    <row r="113" spans="1:9" ht="12.75">
      <c r="A113" s="169" t="s">
        <v>171</v>
      </c>
      <c r="B113" s="169">
        <f>B73*10000/B62</f>
        <v>-0.008487130402374707</v>
      </c>
      <c r="C113" s="169">
        <f>C73*10000/C62</f>
        <v>0.010604001583198276</v>
      </c>
      <c r="D113" s="169">
        <f>D73*10000/D62</f>
        <v>0.01730572850065308</v>
      </c>
      <c r="E113" s="169">
        <f>E73*10000/E62</f>
        <v>-0.007654828979596311</v>
      </c>
      <c r="F113" s="169">
        <f>F73*10000/F62</f>
        <v>-0.010699215921495888</v>
      </c>
      <c r="G113" s="169">
        <f>AVERAGE(C113:E113)</f>
        <v>0.0067516337014183496</v>
      </c>
      <c r="H113" s="169">
        <f>STDEV(C113:E113)</f>
        <v>0.01291851040769158</v>
      </c>
      <c r="I113" s="169">
        <f>(B113*B4+C113*C4+D113*D4+E113*E4+F113*F4)/SUM(B4:F4)</f>
        <v>0.00222001949013667</v>
      </c>
    </row>
    <row r="114" spans="1:11" ht="12.75">
      <c r="A114" s="169" t="s">
        <v>172</v>
      </c>
      <c r="B114" s="169">
        <f>B74*10000/B62</f>
        <v>-0.19423886291959305</v>
      </c>
      <c r="C114" s="169">
        <f>C74*10000/C62</f>
        <v>-0.17906391732518517</v>
      </c>
      <c r="D114" s="169">
        <f>D74*10000/D62</f>
        <v>-0.18994274192315908</v>
      </c>
      <c r="E114" s="169">
        <f>E74*10000/E62</f>
        <v>-0.1829801367128313</v>
      </c>
      <c r="F114" s="169">
        <f>F74*10000/F62</f>
        <v>-0.13668760788606474</v>
      </c>
      <c r="G114" s="169">
        <f>AVERAGE(C114:E114)</f>
        <v>-0.18399559865372517</v>
      </c>
      <c r="H114" s="169">
        <f>STDEV(C114:E114)</f>
        <v>0.005510043409397019</v>
      </c>
      <c r="I114" s="169">
        <f>(B114*B4+C114*C4+D114*D4+E114*E4+F114*F4)/SUM(B4:F4)</f>
        <v>-0.17914345933898668</v>
      </c>
      <c r="J114" s="169" t="s">
        <v>190</v>
      </c>
      <c r="K114" s="169">
        <v>285</v>
      </c>
    </row>
    <row r="115" spans="1:11" ht="12.75">
      <c r="A115" s="169" t="s">
        <v>173</v>
      </c>
      <c r="B115" s="169">
        <f>B75*10000/B62</f>
        <v>0.0021442101477021944</v>
      </c>
      <c r="C115" s="169">
        <f>C75*10000/C62</f>
        <v>0.00011863262697640136</v>
      </c>
      <c r="D115" s="169">
        <f>D75*10000/D62</f>
        <v>0.008487014410875465</v>
      </c>
      <c r="E115" s="169">
        <f>E75*10000/E62</f>
        <v>0.0034185757389159485</v>
      </c>
      <c r="F115" s="169">
        <f>F75*10000/F62</f>
        <v>1.626879935111226E-05</v>
      </c>
      <c r="G115" s="169">
        <f>AVERAGE(C115:E115)</f>
        <v>0.004008074258922605</v>
      </c>
      <c r="H115" s="169">
        <f>STDEV(C115:E115)</f>
        <v>0.004215220610963434</v>
      </c>
      <c r="I115" s="169">
        <f>(B115*B4+C115*C4+D115*D4+E115*E4+F115*F4)/SUM(B4:F4)</f>
        <v>0.003205407390818502</v>
      </c>
      <c r="J115" s="169" t="s">
        <v>191</v>
      </c>
      <c r="K115" s="169">
        <v>0.5536</v>
      </c>
    </row>
    <row r="118" ht="12.75">
      <c r="A118" s="169" t="s">
        <v>156</v>
      </c>
    </row>
    <row r="120" spans="2:9" ht="12.75">
      <c r="B120" s="169" t="s">
        <v>83</v>
      </c>
      <c r="C120" s="169" t="s">
        <v>84</v>
      </c>
      <c r="D120" s="169" t="s">
        <v>85</v>
      </c>
      <c r="E120" s="169" t="s">
        <v>86</v>
      </c>
      <c r="F120" s="169" t="s">
        <v>87</v>
      </c>
      <c r="G120" s="169" t="s">
        <v>158</v>
      </c>
      <c r="H120" s="169" t="s">
        <v>159</v>
      </c>
      <c r="I120" s="169" t="s">
        <v>154</v>
      </c>
    </row>
    <row r="121" spans="1:9" ht="12.75">
      <c r="A121" s="169" t="s">
        <v>174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175</v>
      </c>
      <c r="B122" s="169">
        <f>B82*10000/B62</f>
        <v>59.11695154181923</v>
      </c>
      <c r="C122" s="169">
        <f>C82*10000/C62</f>
        <v>4.461748689178571</v>
      </c>
      <c r="D122" s="169">
        <f>D82*10000/D62</f>
        <v>-29.753735812202457</v>
      </c>
      <c r="E122" s="169">
        <f>E82*10000/E62</f>
        <v>-7.785138590613475</v>
      </c>
      <c r="F122" s="169">
        <f>F82*10000/F62</f>
        <v>-5.7895551444585065</v>
      </c>
      <c r="G122" s="169">
        <f>AVERAGE(C122:E122)</f>
        <v>-11.025708571212455</v>
      </c>
      <c r="H122" s="169">
        <f>STDEV(C122:E122)</f>
        <v>17.336401450861445</v>
      </c>
      <c r="I122" s="169">
        <f>(B122*B4+C122*C4+D122*D4+E122*E4+F122*F4)/SUM(B4:F4)</f>
        <v>-0.20854059236190498</v>
      </c>
    </row>
    <row r="123" spans="1:9" ht="12.75">
      <c r="A123" s="169" t="s">
        <v>176</v>
      </c>
      <c r="B123" s="169">
        <f>B83*10000/B62</f>
        <v>4.40762987599871</v>
      </c>
      <c r="C123" s="169">
        <f>C83*10000/C62</f>
        <v>4.753399921997249</v>
      </c>
      <c r="D123" s="169">
        <f>D83*10000/D62</f>
        <v>2.9383147763442925</v>
      </c>
      <c r="E123" s="169">
        <f>E83*10000/E62</f>
        <v>2.616712169727617</v>
      </c>
      <c r="F123" s="169">
        <f>F83*10000/F62</f>
        <v>8.136107917909092</v>
      </c>
      <c r="G123" s="169">
        <f>AVERAGE(C123:E123)</f>
        <v>3.436142289356386</v>
      </c>
      <c r="H123" s="169">
        <f>STDEV(C123:E123)</f>
        <v>1.1520559067200764</v>
      </c>
      <c r="I123" s="169">
        <f>(B123*B4+C123*C4+D123*D4+E123*E4+F123*F4)/SUM(B4:F4)</f>
        <v>4.2051878854217035</v>
      </c>
    </row>
    <row r="124" spans="1:9" ht="12.75">
      <c r="A124" s="169" t="s">
        <v>177</v>
      </c>
      <c r="B124" s="169">
        <f>B84*10000/B62</f>
        <v>0.47103374356976346</v>
      </c>
      <c r="C124" s="169">
        <f>C84*10000/C62</f>
        <v>0.3365677057090965</v>
      </c>
      <c r="D124" s="169">
        <f>D84*10000/D62</f>
        <v>0.5421721424225672</v>
      </c>
      <c r="E124" s="169">
        <f>E84*10000/E62</f>
        <v>-2.43426373504304</v>
      </c>
      <c r="F124" s="169">
        <f>F84*10000/F62</f>
        <v>-2.24928203209614</v>
      </c>
      <c r="G124" s="169">
        <f>AVERAGE(C124:E124)</f>
        <v>-0.518507962303792</v>
      </c>
      <c r="H124" s="169">
        <f>STDEV(C124:E124)</f>
        <v>1.6622750770215138</v>
      </c>
      <c r="I124" s="169">
        <f>(B124*B4+C124*C4+D124*D4+E124*E4+F124*F4)/SUM(B4:F4)</f>
        <v>-0.6071681387252309</v>
      </c>
    </row>
    <row r="125" spans="1:9" ht="12.75">
      <c r="A125" s="169" t="s">
        <v>178</v>
      </c>
      <c r="B125" s="169">
        <f>B85*10000/B62</f>
        <v>-0.3670160954477111</v>
      </c>
      <c r="C125" s="169">
        <f>C85*10000/C62</f>
        <v>1.204816402081958</v>
      </c>
      <c r="D125" s="169">
        <f>D85*10000/D62</f>
        <v>0.938615739083912</v>
      </c>
      <c r="E125" s="169">
        <f>E85*10000/E62</f>
        <v>0.8317945348406998</v>
      </c>
      <c r="F125" s="169">
        <f>F85*10000/F62</f>
        <v>-1.5526387656755425</v>
      </c>
      <c r="G125" s="169">
        <f>AVERAGE(C125:E125)</f>
        <v>0.9917422253355231</v>
      </c>
      <c r="H125" s="169">
        <f>STDEV(C125:E125)</f>
        <v>0.19210191570133053</v>
      </c>
      <c r="I125" s="169">
        <f>(B125*B4+C125*C4+D125*D4+E125*E4+F125*F4)/SUM(B4:F4)</f>
        <v>0.4552940567842988</v>
      </c>
    </row>
    <row r="126" spans="1:9" ht="12.75">
      <c r="A126" s="169" t="s">
        <v>179</v>
      </c>
      <c r="B126" s="169">
        <f>B86*10000/B62</f>
        <v>0.6072850688772512</v>
      </c>
      <c r="C126" s="169">
        <f>C86*10000/C62</f>
        <v>0.24775351986483446</v>
      </c>
      <c r="D126" s="169">
        <f>D86*10000/D62</f>
        <v>-0.11370259933817145</v>
      </c>
      <c r="E126" s="169">
        <f>E86*10000/E62</f>
        <v>-0.06907225650092629</v>
      </c>
      <c r="F126" s="169">
        <f>F86*10000/F62</f>
        <v>0.9279997424108196</v>
      </c>
      <c r="G126" s="169">
        <f>AVERAGE(C126:E126)</f>
        <v>0.021659554675245576</v>
      </c>
      <c r="H126" s="169">
        <f>STDEV(C126:E126)</f>
        <v>0.19707061601569573</v>
      </c>
      <c r="I126" s="169">
        <f>(B126*B4+C126*C4+D126*D4+E126*E4+F126*F4)/SUM(B4:F4)</f>
        <v>0.22740697203494925</v>
      </c>
    </row>
    <row r="127" spans="1:9" ht="12.75">
      <c r="A127" s="169" t="s">
        <v>180</v>
      </c>
      <c r="B127" s="169">
        <f>B87*10000/B62</f>
        <v>0.08485581262086273</v>
      </c>
      <c r="C127" s="169">
        <f>C87*10000/C62</f>
        <v>0.3353635154422646</v>
      </c>
      <c r="D127" s="169">
        <f>D87*10000/D62</f>
        <v>-0.01006274579347887</v>
      </c>
      <c r="E127" s="169">
        <f>E87*10000/E62</f>
        <v>-0.12175652129145978</v>
      </c>
      <c r="F127" s="169">
        <f>F87*10000/F62</f>
        <v>0.5845325860638741</v>
      </c>
      <c r="G127" s="169">
        <f>AVERAGE(C127:E127)</f>
        <v>0.06784808278577532</v>
      </c>
      <c r="H127" s="169">
        <f>STDEV(C127:E127)</f>
        <v>0.23831125635036593</v>
      </c>
      <c r="I127" s="169">
        <f>(B127*B4+C127*C4+D127*D4+E127*E4+F127*F4)/SUM(B4:F4)</f>
        <v>0.13944474104301738</v>
      </c>
    </row>
    <row r="128" spans="1:9" ht="12.75">
      <c r="A128" s="169" t="s">
        <v>181</v>
      </c>
      <c r="B128" s="169">
        <f>B88*10000/B62</f>
        <v>0.1947453263468459</v>
      </c>
      <c r="C128" s="169">
        <f>C88*10000/C62</f>
        <v>0.3774352369458402</v>
      </c>
      <c r="D128" s="169">
        <f>D88*10000/D62</f>
        <v>0.26740436907940285</v>
      </c>
      <c r="E128" s="169">
        <f>E88*10000/E62</f>
        <v>0.14982309208933264</v>
      </c>
      <c r="F128" s="169">
        <f>F88*10000/F62</f>
        <v>-0.1533626208319118</v>
      </c>
      <c r="G128" s="169">
        <f>AVERAGE(C128:E128)</f>
        <v>0.2648875660381919</v>
      </c>
      <c r="H128" s="169">
        <f>STDEV(C128:E128)</f>
        <v>0.1138269425255116</v>
      </c>
      <c r="I128" s="169">
        <f>(B128*B4+C128*C4+D128*D4+E128*E4+F128*F4)/SUM(B4:F4)</f>
        <v>0.19881227889499642</v>
      </c>
    </row>
    <row r="129" spans="1:9" ht="12.75">
      <c r="A129" s="169" t="s">
        <v>182</v>
      </c>
      <c r="B129" s="169">
        <f>B89*10000/B62</f>
        <v>-0.026535531527073285</v>
      </c>
      <c r="C129" s="169">
        <f>C89*10000/C62</f>
        <v>0.05126602116120827</v>
      </c>
      <c r="D129" s="169">
        <f>D89*10000/D62</f>
        <v>0.10337678944805588</v>
      </c>
      <c r="E129" s="169">
        <f>E89*10000/E62</f>
        <v>0.08187598322265822</v>
      </c>
      <c r="F129" s="169">
        <f>F89*10000/F62</f>
        <v>0.062435576255954334</v>
      </c>
      <c r="G129" s="169">
        <f>AVERAGE(C129:E129)</f>
        <v>0.07883959794397412</v>
      </c>
      <c r="H129" s="169">
        <f>STDEV(C129:E129)</f>
        <v>0.0261877408252762</v>
      </c>
      <c r="I129" s="169">
        <f>(B129*B4+C129*C4+D129*D4+E129*E4+F129*F4)/SUM(B4:F4)</f>
        <v>0.061445843647993686</v>
      </c>
    </row>
    <row r="130" spans="1:9" ht="12.75">
      <c r="A130" s="169" t="s">
        <v>183</v>
      </c>
      <c r="B130" s="169">
        <f>B90*10000/B62</f>
        <v>0.01384487544570329</v>
      </c>
      <c r="C130" s="169">
        <f>C90*10000/C62</f>
        <v>-0.003748320940358677</v>
      </c>
      <c r="D130" s="169">
        <f>D90*10000/D62</f>
        <v>0.014608037072297065</v>
      </c>
      <c r="E130" s="169">
        <f>E90*10000/E62</f>
        <v>0.020835078589999396</v>
      </c>
      <c r="F130" s="169">
        <f>F90*10000/F62</f>
        <v>0.2575808606478878</v>
      </c>
      <c r="G130" s="169">
        <f>AVERAGE(C130:E130)</f>
        <v>0.010564931573979261</v>
      </c>
      <c r="H130" s="169">
        <f>STDEV(C130:E130)</f>
        <v>0.01278068502351099</v>
      </c>
      <c r="I130" s="169">
        <f>(B130*B4+C130*C4+D130*D4+E130*E4+F130*F4)/SUM(B4:F4)</f>
        <v>0.044090199470020755</v>
      </c>
    </row>
    <row r="131" spans="1:9" ht="12.75">
      <c r="A131" s="169" t="s">
        <v>184</v>
      </c>
      <c r="B131" s="169">
        <f>B91*10000/B62</f>
        <v>0.1282232823013687</v>
      </c>
      <c r="C131" s="169">
        <f>C91*10000/C62</f>
        <v>0.08450209057856076</v>
      </c>
      <c r="D131" s="169">
        <f>D91*10000/D62</f>
        <v>0.09513046350442204</v>
      </c>
      <c r="E131" s="169">
        <f>E91*10000/E62</f>
        <v>0.0816749406619687</v>
      </c>
      <c r="F131" s="169">
        <f>F91*10000/F62</f>
        <v>0.04492766728406198</v>
      </c>
      <c r="G131" s="169">
        <f>AVERAGE(C131:E131)</f>
        <v>0.08710249824831717</v>
      </c>
      <c r="H131" s="169">
        <f>STDEV(C131:E131)</f>
        <v>0.00709467150597128</v>
      </c>
      <c r="I131" s="169">
        <f>(B131*B4+C131*C4+D131*D4+E131*E4+F131*F4)/SUM(B4:F4)</f>
        <v>0.08739165013955374</v>
      </c>
    </row>
    <row r="132" spans="1:9" ht="12.75">
      <c r="A132" s="169" t="s">
        <v>185</v>
      </c>
      <c r="B132" s="169">
        <f>B92*10000/B62</f>
        <v>0.028378241239494575</v>
      </c>
      <c r="C132" s="169">
        <f>C92*10000/C62</f>
        <v>0.06609724652419027</v>
      </c>
      <c r="D132" s="169">
        <f>D92*10000/D62</f>
        <v>0.036081618743228</v>
      </c>
      <c r="E132" s="169">
        <f>E92*10000/E62</f>
        <v>0.03064616314198806</v>
      </c>
      <c r="F132" s="169">
        <f>F92*10000/F62</f>
        <v>-0.041373356099077024</v>
      </c>
      <c r="G132" s="169">
        <f>AVERAGE(C132:E132)</f>
        <v>0.04427500946980211</v>
      </c>
      <c r="H132" s="169">
        <f>STDEV(C132:E132)</f>
        <v>0.019093024038682214</v>
      </c>
      <c r="I132" s="169">
        <f>(B132*B4+C132*C4+D132*D4+E132*E4+F132*F4)/SUM(B4:F4)</f>
        <v>0.030521901458500554</v>
      </c>
    </row>
    <row r="133" spans="1:9" ht="12.75">
      <c r="A133" s="169" t="s">
        <v>186</v>
      </c>
      <c r="B133" s="169">
        <f>B93*10000/B62</f>
        <v>-0.07655248026709675</v>
      </c>
      <c r="C133" s="169">
        <f>C93*10000/C62</f>
        <v>-0.07165085700836146</v>
      </c>
      <c r="D133" s="169">
        <f>D93*10000/D62</f>
        <v>-0.08034186786710423</v>
      </c>
      <c r="E133" s="169">
        <f>E93*10000/E62</f>
        <v>-0.07070188122595848</v>
      </c>
      <c r="F133" s="169">
        <f>F93*10000/F62</f>
        <v>-0.06908049805174762</v>
      </c>
      <c r="G133" s="169">
        <f>AVERAGE(C133:E133)</f>
        <v>-0.07423153536714139</v>
      </c>
      <c r="H133" s="169">
        <f>STDEV(C133:E133)</f>
        <v>0.0053129333897551905</v>
      </c>
      <c r="I133" s="169">
        <f>(B133*B4+C133*C4+D133*D4+E133*E4+F133*F4)/SUM(B4:F4)</f>
        <v>-0.07387769799521486</v>
      </c>
    </row>
    <row r="134" spans="1:9" ht="12.75">
      <c r="A134" s="169" t="s">
        <v>187</v>
      </c>
      <c r="B134" s="169">
        <f>B94*10000/B62</f>
        <v>-0.007878817232300038</v>
      </c>
      <c r="C134" s="169">
        <f>C94*10000/C62</f>
        <v>-0.005110255315593673</v>
      </c>
      <c r="D134" s="169">
        <f>D94*10000/D62</f>
        <v>0.008330937583003397</v>
      </c>
      <c r="E134" s="169">
        <f>E94*10000/E62</f>
        <v>-0.0005670470354778546</v>
      </c>
      <c r="F134" s="169">
        <f>F94*10000/F62</f>
        <v>-0.024594772323920214</v>
      </c>
      <c r="G134" s="169">
        <f>AVERAGE(C134:E134)</f>
        <v>0.0008845450773106233</v>
      </c>
      <c r="H134" s="169">
        <f>STDEV(C134:E134)</f>
        <v>0.006837159964543493</v>
      </c>
      <c r="I134" s="169">
        <f>(B134*B4+C134*C4+D134*D4+E134*E4+F134*F4)/SUM(B4:F4)</f>
        <v>-0.003788301962645561</v>
      </c>
    </row>
    <row r="135" spans="1:9" ht="12.75">
      <c r="A135" s="169" t="s">
        <v>188</v>
      </c>
      <c r="B135" s="169">
        <f>B95*10000/B62</f>
        <v>-0.0023310898118479202</v>
      </c>
      <c r="C135" s="169">
        <f>C95*10000/C62</f>
        <v>0.0036708677947098873</v>
      </c>
      <c r="D135" s="169">
        <f>D95*10000/D62</f>
        <v>0.004628189528690097</v>
      </c>
      <c r="E135" s="169">
        <f>E95*10000/E62</f>
        <v>0.0041405593756095585</v>
      </c>
      <c r="F135" s="169">
        <f>F95*10000/F62</f>
        <v>-0.0007548946733303429</v>
      </c>
      <c r="G135" s="169">
        <f>AVERAGE(C135:E135)</f>
        <v>0.004146538899669847</v>
      </c>
      <c r="H135" s="169">
        <f>STDEV(C135:E135)</f>
        <v>0.00047868887768436297</v>
      </c>
      <c r="I135" s="169">
        <f>(B135*B4+C135*C4+D135*D4+E135*E4+F135*F4)/SUM(B4:F4)</f>
        <v>0.002556337326381202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2003-09-08T07:05:03Z</cp:lastPrinted>
  <dcterms:created xsi:type="dcterms:W3CDTF">1999-06-17T15:15:05Z</dcterms:created>
  <dcterms:modified xsi:type="dcterms:W3CDTF">2003-09-26T13:01:46Z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464022876</vt:i4>
  </property>
  <property fmtid="{D5CDD505-2E9C-101B-9397-08002B2CF9AE}" pid="3" name="_EmailSubject">
    <vt:lpwstr>WFM result of aperture 81 and 84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