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90_pos5ap2" sheetId="2" r:id="rId2"/>
    <sheet name="HCMQAP090_pos2ap2" sheetId="3" r:id="rId3"/>
    <sheet name="HCMQAP090_pos3ap2" sheetId="4" r:id="rId4"/>
    <sheet name="HCMQAP090_pos4ap2" sheetId="5" r:id="rId5"/>
    <sheet name="HCMQAP090_pos1ap2" sheetId="6" r:id="rId6"/>
    <sheet name="Lmag_hcmqap" sheetId="7" r:id="rId7"/>
    <sheet name="Result_HCMQAP" sheetId="8" r:id="rId8"/>
  </sheets>
  <definedNames>
    <definedName name="_xlnm.Print_Area" localSheetId="5">'HCMQAP090_pos1ap2'!$A$1:$N$28</definedName>
    <definedName name="_xlnm.Print_Area" localSheetId="2">'HCMQAP090_pos2ap2'!$A$1:$N$28</definedName>
    <definedName name="_xlnm.Print_Area" localSheetId="3">'HCMQAP090_pos3ap2'!$A$1:$N$28</definedName>
    <definedName name="_xlnm.Print_Area" localSheetId="4">'HCMQAP090_pos4ap2'!$A$1:$N$28</definedName>
    <definedName name="_xlnm.Print_Area" localSheetId="1">'HCMQAP090_pos5ap2'!$A$1:$N$28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<sst xmlns="http://schemas.openxmlformats.org/spreadsheetml/2006/main" count="510" uniqueCount="191">
  <si>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</si>
  <si>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</si>
  <si>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</si>
  <si>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</si>
  <si>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</si>
  <si>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</si>
  <si>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</si>
  <si>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</si>
  <si>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</si>
  <si>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</si>
  <si>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</si>
  <si>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</si>
  <si>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</si>
  <si>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</si>
  <si>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</si>
  <si>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hcmqap090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</si>
  <si>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</si>
  <si>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</si>
  <si>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</si>
  <si>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</si>
  <si>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</si>
  <si>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</si>
  <si>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</si>
  <si>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</si>
  <si>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</si>
  <si>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</si>
  <si>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</si>
  <si>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</si>
  <si>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</si>
  <si>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</si>
  <si>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</si>
  <si>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</si>
  <si>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</si>
  <si>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</si>
  <si>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</si>
  <si>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</si>
  <si>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</si>
  <si>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</si>
  <si>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</si>
  <si>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</si>
  <si>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</si>
  <si>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</si>
  <si>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</si>
  <si>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</si>
  <si>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</si>
  <si>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</si>
  <si>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</si>
  <si>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</si>
  <si>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</si>
  <si>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</si>
  <si>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</si>
  <si>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</si>
  <si>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</si>
  <si>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</si>
  <si>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</si>
  <si>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-2.093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</si>
  <si>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</si>
  <si>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</si>
  <si>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</si>
  <si>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</si>
  <si>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</si>
  <si>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</si>
  <si>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</si>
  <si>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</si>
  <si>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</si>
  <si>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</si>
  <si>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</si>
  <si>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</si>
  <si>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HCMQAP090_pos5ap2</t>
  </si>
  <si>
    <t>24/09/2003</t>
  </si>
  <si>
    <t>±12.5</t>
  </si>
  <si>
    <t>THCMQAP090_pos5ap2.xls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</si>
  <si>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</si>
  <si>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HCMQAP090_pos2ap2</t>
  </si>
  <si>
    <t>THCMQAP090_pos2ap2.xls</t>
  </si>
  <si>
    <t>HCMQAP090_pos3ap2</t>
  </si>
  <si>
    <t>THCMQAP090_pos3ap2.xls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</si>
  <si>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</si>
  <si>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HCMQAP090_pos4ap2</t>
  </si>
  <si>
    <t>THCMQAP090_pos4ap2.xls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</si>
  <si>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-2.251 mT)</t>
    </r>
  </si>
  <si>
    <t>HCMQAP090_pos1ap2</t>
  </si>
  <si>
    <t>THCMQAP090_pos1ap2.xls</t>
  </si>
  <si>
    <t>Sommaire : Valeurs intégrales calculées avec les fichiers: HCMQAP090_pos5ap2+HCMQAP090_pos2ap2+HCMQAP090_pos3ap2+HCMQAP090_pos4ap2+HCMQAP090_pos1ap2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</si>
  <si>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</si>
  <si>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</si>
  <si>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</si>
  <si>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</si>
  <si>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</si>
  <si>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</si>
  <si>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</si>
  <si>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</si>
  <si>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</si>
  <si>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</si>
  <si>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</si>
  <si>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</si>
  <si>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</si>
  <si>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</si>
  <si>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</si>
  <si>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</si>
  <si>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</si>
  <si>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</si>
  <si>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</si>
  <si>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</si>
  <si>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</si>
  <si>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</si>
  <si>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</si>
  <si>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</si>
  <si>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</si>
  <si>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</si>
  <si>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</si>
  <si>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</si>
  <si>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</si>
  <si>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</si>
  <si>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</si>
  <si>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</si>
  <si>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</si>
  <si>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</si>
  <si>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</si>
  <si>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</si>
  <si>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</si>
  <si>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</si>
  <si>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</si>
  <si>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</si>
  <si>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</si>
  <si>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</si>
  <si>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</si>
  <si>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=-3.758</t>
    </r>
  </si>
  <si>
    <t>Gradient (T/m)</t>
  </si>
  <si>
    <t xml:space="preserve"> Wed 24/09/2003       11:52:14</t>
  </si>
  <si>
    <t>LISSNER</t>
  </si>
  <si>
    <t>HCMQAP090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</si>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</sst>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90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117062"/>
        <c:axId val="64053559"/>
      </c:lineChart>
      <c:catAx>
        <c:axId val="7117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053559"/>
        <c:crosses val="autoZero"/>
        <c:auto val="1"/>
        <c:lblOffset val="100"/>
        <c:noMultiLvlLbl val="0"/>
      </c:catAx>
      <c:valAx>
        <c:axId val="6405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71170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57150</xdr:rowOff>
    </xdr:from>
    <xdr:to>
      <xdr:col>7</xdr:col>
      <xdr:colOff>19050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171450" y="5876925"/>
        <a:ext cx="5381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2302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2302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75</v>
      </c>
      <c r="H4" s="25">
        <v>2302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2302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81</v>
      </c>
      <c r="H6" s="25">
        <v>2302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-5.5737027E-05</v>
      </c>
      <c r="L2" s="54">
        <v>1.1813309141006738E-07</v>
      </c>
      <c r="M2" s="54">
        <v>8.974003599999998E-05</v>
      </c>
      <c r="N2" s="55">
        <v>1.560554726194879E-07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-3.1075005000000004E-05</v>
      </c>
      <c r="L3" s="54">
        <v>3.2468426970928635E-08</v>
      </c>
      <c r="M3" s="54">
        <v>1.0234986000000003E-05</v>
      </c>
      <c r="N3" s="55">
        <v>7.568547293896708E-08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-0.00209243931297059</v>
      </c>
      <c r="L4" s="54">
        <v>-3.337710690600591E-05</v>
      </c>
      <c r="M4" s="54">
        <v>2.0079857900869636E-08</v>
      </c>
      <c r="N4" s="55">
        <v>7.974968799999999</v>
      </c>
    </row>
    <row r="5" spans="1:14" ht="15" customHeight="1" thickBot="1">
      <c r="A5" t="s">
        <v>18</v>
      </c>
      <c r="B5" s="58">
        <v>37888.49109953704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2302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-2.6637462</v>
      </c>
      <c r="E8" s="77">
        <v>0.021506428182297217</v>
      </c>
      <c r="F8" s="77">
        <v>4.2170339</v>
      </c>
      <c r="G8" s="77">
        <v>0.01114113054599402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-3.4755058999999995</v>
      </c>
      <c r="E9" s="79">
        <v>0.08371597186165904</v>
      </c>
      <c r="F9" s="79">
        <v>-1.33445298</v>
      </c>
      <c r="G9" s="79">
        <v>0.043601575464460446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3.8739798</v>
      </c>
      <c r="E10" s="79">
        <v>0.009786947964404501</v>
      </c>
      <c r="F10" s="83">
        <v>-6.9190029</v>
      </c>
      <c r="G10" s="79">
        <v>0.008665846868389782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84">
        <v>14.929410999999998</v>
      </c>
      <c r="E11" s="77">
        <v>0.016888067504789495</v>
      </c>
      <c r="F11" s="85">
        <v>1.8576629</v>
      </c>
      <c r="G11" s="77">
        <v>0.008543817293217399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6">
        <v>0.7499</v>
      </c>
      <c r="D12" s="87">
        <v>-0.36289844</v>
      </c>
      <c r="E12" s="79">
        <v>0.004647576828135567</v>
      </c>
      <c r="F12" s="79">
        <v>0.21966078000000003</v>
      </c>
      <c r="G12" s="79">
        <v>0.01003063312556045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22.354127</v>
      </c>
      <c r="D13" s="87">
        <v>0.081925626</v>
      </c>
      <c r="E13" s="79">
        <v>0.004070445390630567</v>
      </c>
      <c r="F13" s="79">
        <v>-0.0405761277</v>
      </c>
      <c r="G13" s="79">
        <v>0.009867165484114102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7">
        <v>0.04149162669999999</v>
      </c>
      <c r="E14" s="79">
        <v>0.00424075220843786</v>
      </c>
      <c r="F14" s="79">
        <v>0.29959223</v>
      </c>
      <c r="G14" s="79">
        <v>0.0060961162385228095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-0.41060567</v>
      </c>
      <c r="E15" s="77">
        <v>0.0017682688909196806</v>
      </c>
      <c r="F15" s="77">
        <v>0.22490459000000002</v>
      </c>
      <c r="G15" s="77">
        <v>0.005451405388832998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12.506200000000002</v>
      </c>
      <c r="D16" s="87">
        <v>-0.036856015000000006</v>
      </c>
      <c r="E16" s="79">
        <v>0.002668849856091505</v>
      </c>
      <c r="F16" s="79">
        <v>0.032832904</v>
      </c>
      <c r="G16" s="79">
        <v>0.005554043763186769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-0.1509999930858612</v>
      </c>
      <c r="D17" s="87">
        <v>-0.0070805299</v>
      </c>
      <c r="E17" s="79">
        <v>0.0014632082293008562</v>
      </c>
      <c r="F17" s="79">
        <v>0.06920520100000001</v>
      </c>
      <c r="G17" s="79">
        <v>0.0033574475298525958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137.32899475097656</v>
      </c>
      <c r="D18" s="87">
        <v>-0.088782814</v>
      </c>
      <c r="E18" s="79">
        <v>0.0007980145806270869</v>
      </c>
      <c r="F18" s="79">
        <v>0.065736455</v>
      </c>
      <c r="G18" s="79">
        <v>0.002727688465538291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-0.3499999940395355</v>
      </c>
      <c r="D19" s="87">
        <v>-0.14356087999999997</v>
      </c>
      <c r="E19" s="79">
        <v>0.00221355090806662</v>
      </c>
      <c r="F19" s="79">
        <v>-0.024279497</v>
      </c>
      <c r="G19" s="79">
        <v>0.0023210900927852956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-0.46436770000000005</v>
      </c>
      <c r="D20" s="90">
        <v>-0.0038069931000000003</v>
      </c>
      <c r="E20" s="91">
        <v>0.0015267242360491762</v>
      </c>
      <c r="F20" s="91">
        <v>0.00029503380599999975</v>
      </c>
      <c r="G20" s="91">
        <v>0.002344308680001461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0.7216708000000001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0.45693243994283145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-2.0927055</v>
      </c>
      <c r="I25" s="103" t="s">
        <v>65</v>
      </c>
      <c r="J25" s="104"/>
      <c r="K25" s="103"/>
      <c r="L25" s="106">
        <v>15.044541344187179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4.987877176892355</v>
      </c>
      <c r="I26" s="108" t="s">
        <v>67</v>
      </c>
      <c r="J26" s="109"/>
      <c r="K26" s="108"/>
      <c r="L26" s="111">
        <v>0.46816566601921694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HCMQAP090_pos5ap2res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1.6181830000000006E-06</v>
      </c>
      <c r="L2" s="54">
        <v>5.035222549460952E-07</v>
      </c>
      <c r="M2" s="54">
        <v>0.00011683558000000002</v>
      </c>
      <c r="N2" s="55">
        <v>1.877863669171039E-07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-2.8784137E-05</v>
      </c>
      <c r="L3" s="54">
        <v>2.2160524065611673E-07</v>
      </c>
      <c r="M3" s="54">
        <v>1.2589300000000002E-05</v>
      </c>
      <c r="N3" s="55">
        <v>2.0588175246969673E-07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-0.003757442024721918</v>
      </c>
      <c r="L4" s="54">
        <v>-3.899830387358234E-05</v>
      </c>
      <c r="M4" s="54">
        <v>6.878547036614623E-08</v>
      </c>
      <c r="N4" s="55">
        <v>5.1892888</v>
      </c>
    </row>
    <row r="5" spans="1:14" ht="15" customHeight="1" thickBot="1">
      <c r="A5" t="s">
        <v>18</v>
      </c>
      <c r="B5" s="58">
        <v>37888.47729166667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2302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-3.0842836</v>
      </c>
      <c r="E8" s="77">
        <v>0.010319291620110594</v>
      </c>
      <c r="F8" s="77">
        <v>-0.8201162199999998</v>
      </c>
      <c r="G8" s="77">
        <v>0.01530810812650365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7">
        <v>-0.5973816700000001</v>
      </c>
      <c r="E9" s="79">
        <v>0.02216574712723508</v>
      </c>
      <c r="F9" s="79">
        <v>-0.45311654</v>
      </c>
      <c r="G9" s="79">
        <v>0.03915294830925844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7">
        <v>1.1847716</v>
      </c>
      <c r="E10" s="79">
        <v>0.00690572537393783</v>
      </c>
      <c r="F10" s="79">
        <v>-2.0191326000000003</v>
      </c>
      <c r="G10" s="79">
        <v>0.008468248605153285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3.9189771</v>
      </c>
      <c r="E11" s="77">
        <v>0.004281707829529138</v>
      </c>
      <c r="F11" s="77">
        <v>0.36679046000000004</v>
      </c>
      <c r="G11" s="77">
        <v>0.006266333340906719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6">
        <v>0.7499</v>
      </c>
      <c r="D12" s="87">
        <v>0.060410396</v>
      </c>
      <c r="E12" s="79">
        <v>0.0033528678720007284</v>
      </c>
      <c r="F12" s="79">
        <v>0.103820719</v>
      </c>
      <c r="G12" s="79">
        <v>0.003904815800591737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21.694947</v>
      </c>
      <c r="D13" s="87">
        <v>-0.12634603</v>
      </c>
      <c r="E13" s="79">
        <v>0.0029617284240114204</v>
      </c>
      <c r="F13" s="79">
        <v>0.006836441</v>
      </c>
      <c r="G13" s="79">
        <v>0.003018460316854273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7">
        <v>0.104764999</v>
      </c>
      <c r="E14" s="79">
        <v>0.0019222831738862657</v>
      </c>
      <c r="F14" s="79">
        <v>0.18151172</v>
      </c>
      <c r="G14" s="79">
        <v>0.0031319477787160547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-0.16031493000000002</v>
      </c>
      <c r="E15" s="77">
        <v>0.0029252293859783306</v>
      </c>
      <c r="F15" s="77">
        <v>0.11448305</v>
      </c>
      <c r="G15" s="77">
        <v>0.003234395052710375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</v>
      </c>
      <c r="D16" s="87">
        <v>0.034624727</v>
      </c>
      <c r="E16" s="79">
        <v>0.0014805387416059208</v>
      </c>
      <c r="F16" s="79">
        <v>0.006120890759999999</v>
      </c>
      <c r="G16" s="79">
        <v>0.002252398395440455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0.3930000066757202</v>
      </c>
      <c r="D17" s="87">
        <v>0.061910454999999996</v>
      </c>
      <c r="E17" s="79">
        <v>0.0022034545377021663</v>
      </c>
      <c r="F17" s="79">
        <v>0.0142494967</v>
      </c>
      <c r="G17" s="79">
        <v>0.0015364752177043253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64.59600067138672</v>
      </c>
      <c r="D18" s="87">
        <v>-0.004403653820000001</v>
      </c>
      <c r="E18" s="79">
        <v>0.0011787073462710869</v>
      </c>
      <c r="F18" s="79">
        <v>0.10899732</v>
      </c>
      <c r="G18" s="79">
        <v>0.002421526806707324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0.10300000011920929</v>
      </c>
      <c r="D19" s="82">
        <v>-0.16540036</v>
      </c>
      <c r="E19" s="79">
        <v>0.0015481655445714762</v>
      </c>
      <c r="F19" s="79">
        <v>0.014398963</v>
      </c>
      <c r="G19" s="79">
        <v>0.0006793122884623672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0.0018341999999999998</v>
      </c>
      <c r="D20" s="90">
        <v>-0.0037268105910000003</v>
      </c>
      <c r="E20" s="91">
        <v>0.00045733629767459903</v>
      </c>
      <c r="F20" s="91">
        <v>-0.00231356417</v>
      </c>
      <c r="G20" s="91">
        <v>0.0008572617845231624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0.5286239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0.2973245980538517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-3.7576444</v>
      </c>
      <c r="I25" s="103" t="s">
        <v>65</v>
      </c>
      <c r="J25" s="104"/>
      <c r="K25" s="103"/>
      <c r="L25" s="106">
        <v>3.9361042607979053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3.1914567112113628</v>
      </c>
      <c r="I26" s="108" t="s">
        <v>67</v>
      </c>
      <c r="J26" s="109"/>
      <c r="K26" s="108"/>
      <c r="L26" s="111">
        <v>0.19699554695019736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HCMQAP090_pos2ap2res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-2.41777052E-05</v>
      </c>
      <c r="L2" s="54">
        <v>1.066609633471383E-07</v>
      </c>
      <c r="M2" s="54">
        <v>0.00013702181000000002</v>
      </c>
      <c r="N2" s="55">
        <v>1.5427360563704977E-07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-2.75952188E-05</v>
      </c>
      <c r="L3" s="54">
        <v>1.0701350993006464E-07</v>
      </c>
      <c r="M3" s="54">
        <v>1.1054590000000002E-05</v>
      </c>
      <c r="N3" s="55">
        <v>1.945893558240503E-07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-0.003757651117946155</v>
      </c>
      <c r="L4" s="54">
        <v>-4.3292536288142195E-05</v>
      </c>
      <c r="M4" s="54">
        <v>7.76460001319881E-08</v>
      </c>
      <c r="N4" s="55">
        <v>5.760329999999999</v>
      </c>
    </row>
    <row r="5" spans="1:14" ht="15" customHeight="1" thickBot="1">
      <c r="A5" t="s">
        <v>18</v>
      </c>
      <c r="B5" s="58">
        <v>37888.481840277775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2302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-2.7024927</v>
      </c>
      <c r="E8" s="77">
        <v>0.011620080114173946</v>
      </c>
      <c r="F8" s="77">
        <v>-1.2328873999999999</v>
      </c>
      <c r="G8" s="77">
        <v>0.006984214582920926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7">
        <v>-0.37081077</v>
      </c>
      <c r="E9" s="79">
        <v>0.027033330567608246</v>
      </c>
      <c r="F9" s="79">
        <v>1.19826144</v>
      </c>
      <c r="G9" s="79">
        <v>0.033924509362623645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7">
        <v>1.0430040200000001</v>
      </c>
      <c r="E10" s="79">
        <v>0.0036569477184613245</v>
      </c>
      <c r="F10" s="79">
        <v>-2.1893011</v>
      </c>
      <c r="G10" s="79">
        <v>0.006139925238876389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3.681046</v>
      </c>
      <c r="E11" s="77">
        <v>0.004807083804332847</v>
      </c>
      <c r="F11" s="77">
        <v>-0.12531493500000002</v>
      </c>
      <c r="G11" s="77">
        <v>0.007564813066784729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6">
        <v>0.7499</v>
      </c>
      <c r="D12" s="87">
        <v>-0.008036099</v>
      </c>
      <c r="E12" s="79">
        <v>0.004520570998430567</v>
      </c>
      <c r="F12" s="79">
        <v>0.3483043</v>
      </c>
      <c r="G12" s="79">
        <v>0.0031937958755994655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21.945191</v>
      </c>
      <c r="D13" s="87">
        <v>-0.1868455</v>
      </c>
      <c r="E13" s="79">
        <v>0.0026960549080089174</v>
      </c>
      <c r="F13" s="79">
        <v>-0.06340814990000002</v>
      </c>
      <c r="G13" s="79">
        <v>0.003848893088523865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7">
        <v>0.044999771</v>
      </c>
      <c r="E14" s="79">
        <v>0.002546395071035469</v>
      </c>
      <c r="F14" s="79">
        <v>0.18544348</v>
      </c>
      <c r="G14" s="79">
        <v>0.0022133809635040726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-0.15828427</v>
      </c>
      <c r="E15" s="77">
        <v>0.0014246712145591987</v>
      </c>
      <c r="F15" s="77">
        <v>0.056225537000000006</v>
      </c>
      <c r="G15" s="77">
        <v>0.0020750472537235183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</v>
      </c>
      <c r="D16" s="87">
        <v>0.0054572548</v>
      </c>
      <c r="E16" s="79">
        <v>0.001857384049252566</v>
      </c>
      <c r="F16" s="79">
        <v>0.017131976700000003</v>
      </c>
      <c r="G16" s="79">
        <v>0.002570544754156108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-0.20000000298023224</v>
      </c>
      <c r="D17" s="87">
        <v>0.08700110700000001</v>
      </c>
      <c r="E17" s="79">
        <v>0.0012703214401654029</v>
      </c>
      <c r="F17" s="79">
        <v>-0.0075018998000000005</v>
      </c>
      <c r="G17" s="79">
        <v>0.0018091844187511804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171.91600036621094</v>
      </c>
      <c r="D18" s="87">
        <v>-0.020519356000000002</v>
      </c>
      <c r="E18" s="79">
        <v>0.0011537235833656058</v>
      </c>
      <c r="F18" s="79">
        <v>0.12550086</v>
      </c>
      <c r="G18" s="79">
        <v>0.001528969779101575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-0.40700000524520874</v>
      </c>
      <c r="D19" s="82">
        <v>-0.16647313000000002</v>
      </c>
      <c r="E19" s="79">
        <v>0.0010587137089871149</v>
      </c>
      <c r="F19" s="79">
        <v>0.0075332664</v>
      </c>
      <c r="G19" s="79">
        <v>0.001111459502268497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-0.1165105</v>
      </c>
      <c r="D20" s="90">
        <v>-0.00011171834000000003</v>
      </c>
      <c r="E20" s="91">
        <v>0.0007648160238354597</v>
      </c>
      <c r="F20" s="91">
        <v>-0.00267934618</v>
      </c>
      <c r="G20" s="91">
        <v>0.000717619271959301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0.6185582999999999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0.33004287637788504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-3.7579005</v>
      </c>
      <c r="I25" s="103" t="s">
        <v>65</v>
      </c>
      <c r="J25" s="104"/>
      <c r="K25" s="103"/>
      <c r="L25" s="106">
        <v>3.6831784489826247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2.9704339976899083</v>
      </c>
      <c r="I26" s="108" t="s">
        <v>67</v>
      </c>
      <c r="J26" s="109"/>
      <c r="K26" s="108"/>
      <c r="L26" s="111">
        <v>0.16797387040957076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HCMQAP090_pos3ap2res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6.384369E-05</v>
      </c>
      <c r="L2" s="54">
        <v>3.051205785079457E-07</v>
      </c>
      <c r="M2" s="54">
        <v>0.00013883317000000002</v>
      </c>
      <c r="N2" s="55">
        <v>3.073956629517081E-07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-2.8771264E-05</v>
      </c>
      <c r="L3" s="54">
        <v>4.678298194578431E-07</v>
      </c>
      <c r="M3" s="54">
        <v>1.061465E-05</v>
      </c>
      <c r="N3" s="55">
        <v>1.0174086691198117E-07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-0.0037590264420874803</v>
      </c>
      <c r="L4" s="54">
        <v>-5.3285971736926584E-05</v>
      </c>
      <c r="M4" s="54">
        <v>7.813026273636798E-08</v>
      </c>
      <c r="N4" s="55">
        <v>7.087261</v>
      </c>
    </row>
    <row r="5" spans="1:14" ht="15" customHeight="1" thickBot="1">
      <c r="A5" t="s">
        <v>18</v>
      </c>
      <c r="B5" s="58">
        <v>37888.48646990741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2302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-1.2058475</v>
      </c>
      <c r="E8" s="77">
        <v>0.016500706236404594</v>
      </c>
      <c r="F8" s="77">
        <v>-0.5099844299999999</v>
      </c>
      <c r="G8" s="77">
        <v>0.013120370805342448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7">
        <v>-0.08446246769999999</v>
      </c>
      <c r="E9" s="79">
        <v>0.022681924583919974</v>
      </c>
      <c r="F9" s="79">
        <v>1.5041456</v>
      </c>
      <c r="G9" s="79">
        <v>0.0266350360566679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7">
        <v>-0.0849375</v>
      </c>
      <c r="E10" s="79">
        <v>0.0077954737010217275</v>
      </c>
      <c r="F10" s="79">
        <v>-1.4956348</v>
      </c>
      <c r="G10" s="79">
        <v>0.008750208389517861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3.5255263999999995</v>
      </c>
      <c r="E11" s="77">
        <v>0.004409826316280039</v>
      </c>
      <c r="F11" s="77">
        <v>0.08303134699999999</v>
      </c>
      <c r="G11" s="77">
        <v>0.005205467059300038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6">
        <v>0.7499</v>
      </c>
      <c r="D12" s="87">
        <v>0.023654544</v>
      </c>
      <c r="E12" s="79">
        <v>0.0033725536901942034</v>
      </c>
      <c r="F12" s="79">
        <v>0.18393726</v>
      </c>
      <c r="G12" s="79">
        <v>0.008307135096373838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22.167969</v>
      </c>
      <c r="D13" s="87">
        <v>0.14156865000000002</v>
      </c>
      <c r="E13" s="79">
        <v>0.0030666046978705956</v>
      </c>
      <c r="F13" s="79">
        <v>0.0381681823</v>
      </c>
      <c r="G13" s="79">
        <v>0.004672684825611864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7">
        <v>0.024602484799999998</v>
      </c>
      <c r="E14" s="79">
        <v>0.003146373856793272</v>
      </c>
      <c r="F14" s="79">
        <v>0.13805223</v>
      </c>
      <c r="G14" s="79">
        <v>0.003847026207033347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-0.17102514</v>
      </c>
      <c r="E15" s="77">
        <v>0.0023470260142155392</v>
      </c>
      <c r="F15" s="77">
        <v>0.04168998300000001</v>
      </c>
      <c r="G15" s="77">
        <v>0.002205023595063315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</v>
      </c>
      <c r="D16" s="87">
        <v>-0.030857750000000007</v>
      </c>
      <c r="E16" s="79">
        <v>0.0010871841525287272</v>
      </c>
      <c r="F16" s="79">
        <v>0.0025597828000000003</v>
      </c>
      <c r="G16" s="79">
        <v>0.0030638864760543687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0.3190000057220459</v>
      </c>
      <c r="D17" s="87">
        <v>0.051921779</v>
      </c>
      <c r="E17" s="79">
        <v>0.0020642477016927607</v>
      </c>
      <c r="F17" s="79">
        <v>-0.069219279</v>
      </c>
      <c r="G17" s="79">
        <v>0.0017256571182402798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31.025999069213867</v>
      </c>
      <c r="D18" s="87">
        <v>0.048963827999999994</v>
      </c>
      <c r="E18" s="79">
        <v>0.0013624327192292623</v>
      </c>
      <c r="F18" s="79">
        <v>0.10841888</v>
      </c>
      <c r="G18" s="79">
        <v>0.0026558572971082405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0.04100000113248825</v>
      </c>
      <c r="D19" s="82">
        <v>-0.16742490999999998</v>
      </c>
      <c r="E19" s="79">
        <v>0.001342506342406949</v>
      </c>
      <c r="F19" s="79">
        <v>0.0067256587000000005</v>
      </c>
      <c r="G19" s="79">
        <v>0.001311667543246629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0.2797665</v>
      </c>
      <c r="D20" s="90">
        <v>-0.0031705488</v>
      </c>
      <c r="E20" s="91">
        <v>0.0005937632892593817</v>
      </c>
      <c r="F20" s="91">
        <v>-0.001824793672</v>
      </c>
      <c r="G20" s="91">
        <v>0.0007629279659868932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0.6318296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0.406070486600734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-3.7594041000000002</v>
      </c>
      <c r="I25" s="103" t="s">
        <v>65</v>
      </c>
      <c r="J25" s="104"/>
      <c r="K25" s="103"/>
      <c r="L25" s="106">
        <v>3.5265040198022732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1.3092563966231652</v>
      </c>
      <c r="I26" s="108" t="s">
        <v>67</v>
      </c>
      <c r="J26" s="109"/>
      <c r="K26" s="108"/>
      <c r="L26" s="111">
        <v>0.1760331025533547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HCMQAP090_pos4ap2res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1.8243088000000002E-05</v>
      </c>
      <c r="L2" s="54">
        <v>1.336996778455318E-07</v>
      </c>
      <c r="M2" s="54">
        <v>0.000108744539</v>
      </c>
      <c r="N2" s="55">
        <v>2.4118582367091478E-08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-3.142529600000001E-05</v>
      </c>
      <c r="L3" s="54">
        <v>1.7802974741219283E-07</v>
      </c>
      <c r="M3" s="54">
        <v>1.3806661000000001E-05</v>
      </c>
      <c r="N3" s="55">
        <v>1.5489130838754125E-07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-0.0022512718367666265</v>
      </c>
      <c r="L4" s="54">
        <v>-1.2071367737656415E-05</v>
      </c>
      <c r="M4" s="54">
        <v>1.0413050091754253E-07</v>
      </c>
      <c r="N4" s="55">
        <v>2.680985</v>
      </c>
    </row>
    <row r="5" spans="1:14" ht="15" customHeight="1" thickBot="1">
      <c r="A5" t="s">
        <v>18</v>
      </c>
      <c r="B5" s="58">
        <v>37888.47268518519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2302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-2.0091968000000002</v>
      </c>
      <c r="E8" s="77">
        <v>0.03135681498430451</v>
      </c>
      <c r="F8" s="77">
        <v>1.05193616</v>
      </c>
      <c r="G8" s="77">
        <v>0.03893939608023436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7">
        <v>-0.18317902860000002</v>
      </c>
      <c r="E9" s="79">
        <v>0.08113379974045004</v>
      </c>
      <c r="F9" s="79">
        <v>-1.9297248</v>
      </c>
      <c r="G9" s="79">
        <v>0.04275830760752908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7">
        <v>-0.198322626</v>
      </c>
      <c r="E10" s="79">
        <v>0.006691058836758496</v>
      </c>
      <c r="F10" s="79">
        <v>-1.9159305</v>
      </c>
      <c r="G10" s="79">
        <v>0.006182496243447903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3.9034618</v>
      </c>
      <c r="E11" s="77">
        <v>0.004626862247334873</v>
      </c>
      <c r="F11" s="77">
        <v>0.6245706500000001</v>
      </c>
      <c r="G11" s="77">
        <v>0.00578722554338386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6">
        <v>0.7499</v>
      </c>
      <c r="D12" s="87">
        <v>-0.20953209</v>
      </c>
      <c r="E12" s="79">
        <v>0.006058642351583511</v>
      </c>
      <c r="F12" s="79">
        <v>-0.0012777912000000006</v>
      </c>
      <c r="G12" s="79">
        <v>0.004525027388856476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21.45691</v>
      </c>
      <c r="D13" s="87">
        <v>0.23811689</v>
      </c>
      <c r="E13" s="79">
        <v>0.004242809354355299</v>
      </c>
      <c r="F13" s="79">
        <v>-0.12450164</v>
      </c>
      <c r="G13" s="79">
        <v>0.003802008327841986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7">
        <v>0.0505989673</v>
      </c>
      <c r="E14" s="79">
        <v>0.0017501453034466047</v>
      </c>
      <c r="F14" s="79">
        <v>0.35626572</v>
      </c>
      <c r="G14" s="79">
        <v>0.0020324189896624495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-0.43855652</v>
      </c>
      <c r="E15" s="77">
        <v>0.0034943519025130263</v>
      </c>
      <c r="F15" s="77">
        <v>0.064600983</v>
      </c>
      <c r="G15" s="77">
        <v>0.0033209523636038136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</v>
      </c>
      <c r="D16" s="87">
        <v>-0.021746127</v>
      </c>
      <c r="E16" s="79">
        <v>0.002560067908297744</v>
      </c>
      <c r="F16" s="79">
        <v>-0.044807461</v>
      </c>
      <c r="G16" s="79">
        <v>0.0020123178596992506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0.06199999898672104</v>
      </c>
      <c r="D17" s="87">
        <v>0.116038932</v>
      </c>
      <c r="E17" s="79">
        <v>0.0038001597415880856</v>
      </c>
      <c r="F17" s="79">
        <v>-0.050728017</v>
      </c>
      <c r="G17" s="79">
        <v>0.0030679213168945713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230.91600036621094</v>
      </c>
      <c r="D18" s="87">
        <v>0.038721241</v>
      </c>
      <c r="E18" s="79">
        <v>0.0024251298552930883</v>
      </c>
      <c r="F18" s="83">
        <v>0.16091668</v>
      </c>
      <c r="G18" s="79">
        <v>0.0026487663733524773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-0.26600000262260437</v>
      </c>
      <c r="D19" s="82">
        <v>-0.18972906</v>
      </c>
      <c r="E19" s="79">
        <v>0.0005768943832295107</v>
      </c>
      <c r="F19" s="79">
        <v>0.00529245862</v>
      </c>
      <c r="G19" s="79">
        <v>0.0016975668487186023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0.13335719999999998</v>
      </c>
      <c r="D20" s="90">
        <v>-0.00221468737</v>
      </c>
      <c r="E20" s="91">
        <v>0.0017630616453304965</v>
      </c>
      <c r="F20" s="91">
        <v>-0.0013837376230000002</v>
      </c>
      <c r="G20" s="91">
        <v>0.0009775989984956836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0.8218650999999999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0.15360925518606822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-2.2513041999999994</v>
      </c>
      <c r="I25" s="103" t="s">
        <v>65</v>
      </c>
      <c r="J25" s="104"/>
      <c r="K25" s="103"/>
      <c r="L25" s="106">
        <v>3.953113016459391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2.267915665505617</v>
      </c>
      <c r="I26" s="108" t="s">
        <v>67</v>
      </c>
      <c r="J26" s="109"/>
      <c r="K26" s="108"/>
      <c r="L26" s="111">
        <v>0.4432889669719704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HCMQAP090_pos1ap2res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81</v>
      </c>
      <c r="C1" s="121" t="s">
        <v>73</v>
      </c>
      <c r="D1" s="121" t="s">
        <v>75</v>
      </c>
      <c r="E1" s="121" t="s">
        <v>78</v>
      </c>
      <c r="F1" s="128" t="s">
        <v>68</v>
      </c>
      <c r="G1" s="163" t="s">
        <v>121</v>
      </c>
    </row>
    <row r="2" spans="1:7" ht="13.5" thickBot="1">
      <c r="A2" s="140" t="s">
        <v>90</v>
      </c>
      <c r="B2" s="132">
        <v>-2.2513041999999994</v>
      </c>
      <c r="C2" s="123">
        <v>-3.7576444</v>
      </c>
      <c r="D2" s="123">
        <v>-3.7579005</v>
      </c>
      <c r="E2" s="123">
        <v>-3.7594041000000002</v>
      </c>
      <c r="F2" s="129">
        <v>-2.0927055</v>
      </c>
      <c r="G2" s="164">
        <v>3.116463887099622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-2.0091968000000002</v>
      </c>
      <c r="C4" s="147">
        <v>-3.0842836</v>
      </c>
      <c r="D4" s="147">
        <v>-2.7024927</v>
      </c>
      <c r="E4" s="147">
        <v>-1.2058475</v>
      </c>
      <c r="F4" s="152">
        <v>-2.6637462</v>
      </c>
      <c r="G4" s="159">
        <v>-2.3289873491639104</v>
      </c>
    </row>
    <row r="5" spans="1:7" ht="12.75">
      <c r="A5" s="140" t="s">
        <v>93</v>
      </c>
      <c r="B5" s="134">
        <v>-0.18317902860000002</v>
      </c>
      <c r="C5" s="118">
        <v>-0.5973816700000001</v>
      </c>
      <c r="D5" s="118">
        <v>-0.37081077</v>
      </c>
      <c r="E5" s="118">
        <v>-0.08446246769999999</v>
      </c>
      <c r="F5" s="153">
        <v>-3.4755058999999995</v>
      </c>
      <c r="G5" s="160">
        <v>-0.745334478728443</v>
      </c>
    </row>
    <row r="6" spans="1:7" ht="12.75">
      <c r="A6" s="140" t="s">
        <v>95</v>
      </c>
      <c r="B6" s="134">
        <v>-0.198322626</v>
      </c>
      <c r="C6" s="118">
        <v>1.1847716</v>
      </c>
      <c r="D6" s="118">
        <v>1.0430040200000001</v>
      </c>
      <c r="E6" s="118">
        <v>-0.0849375</v>
      </c>
      <c r="F6" s="153">
        <v>3.8739798</v>
      </c>
      <c r="G6" s="160">
        <v>1.00600532249409</v>
      </c>
    </row>
    <row r="7" spans="1:7" ht="12.75">
      <c r="A7" s="140" t="s">
        <v>97</v>
      </c>
      <c r="B7" s="133">
        <v>3.9034618</v>
      </c>
      <c r="C7" s="117">
        <v>3.9189771</v>
      </c>
      <c r="D7" s="117">
        <v>3.681046</v>
      </c>
      <c r="E7" s="117">
        <v>3.5255263999999995</v>
      </c>
      <c r="F7" s="154">
        <v>14.929410999999998</v>
      </c>
      <c r="G7" s="160">
        <v>5.240025752589034</v>
      </c>
    </row>
    <row r="8" spans="1:7" ht="12.75">
      <c r="A8" s="140" t="s">
        <v>99</v>
      </c>
      <c r="B8" s="134">
        <v>-0.20953209</v>
      </c>
      <c r="C8" s="118">
        <v>0.060410396</v>
      </c>
      <c r="D8" s="118">
        <v>-0.008036099</v>
      </c>
      <c r="E8" s="118">
        <v>0.023654544</v>
      </c>
      <c r="F8" s="155">
        <v>-0.36289844</v>
      </c>
      <c r="G8" s="160">
        <v>-0.06053099558441976</v>
      </c>
    </row>
    <row r="9" spans="1:7" ht="12.75">
      <c r="A9" s="140" t="s">
        <v>101</v>
      </c>
      <c r="B9" s="134">
        <v>0.23811689</v>
      </c>
      <c r="C9" s="118">
        <v>-0.12634603</v>
      </c>
      <c r="D9" s="118">
        <v>-0.1868455</v>
      </c>
      <c r="E9" s="118">
        <v>0.14156865000000002</v>
      </c>
      <c r="F9" s="155">
        <v>0.081925626</v>
      </c>
      <c r="G9" s="160">
        <v>0.0040222448341619595</v>
      </c>
    </row>
    <row r="10" spans="1:7" ht="12.75">
      <c r="A10" s="140" t="s">
        <v>103</v>
      </c>
      <c r="B10" s="134">
        <v>0.0505989673</v>
      </c>
      <c r="C10" s="118">
        <v>0.104764999</v>
      </c>
      <c r="D10" s="118">
        <v>0.044999771</v>
      </c>
      <c r="E10" s="118">
        <v>0.024602484799999998</v>
      </c>
      <c r="F10" s="155">
        <v>0.04149162669999999</v>
      </c>
      <c r="G10" s="160">
        <v>0.054805726515791235</v>
      </c>
    </row>
    <row r="11" spans="1:7" ht="12.75">
      <c r="A11" s="140" t="s">
        <v>105</v>
      </c>
      <c r="B11" s="133">
        <v>-0.43855652</v>
      </c>
      <c r="C11" s="117">
        <v>-0.16031493000000002</v>
      </c>
      <c r="D11" s="117">
        <v>-0.15828427</v>
      </c>
      <c r="E11" s="117">
        <v>-0.17102514</v>
      </c>
      <c r="F11" s="156">
        <v>-0.41060567</v>
      </c>
      <c r="G11" s="160">
        <v>-0.23604496298454708</v>
      </c>
    </row>
    <row r="12" spans="1:7" ht="12.75">
      <c r="A12" s="140" t="s">
        <v>107</v>
      </c>
      <c r="B12" s="134">
        <v>-0.021746127</v>
      </c>
      <c r="C12" s="118">
        <v>0.034624727</v>
      </c>
      <c r="D12" s="118">
        <v>0.0054572548</v>
      </c>
      <c r="E12" s="118">
        <v>-0.030857750000000007</v>
      </c>
      <c r="F12" s="155">
        <v>-0.036856015000000006</v>
      </c>
      <c r="G12" s="160">
        <v>-0.005856821438394911</v>
      </c>
    </row>
    <row r="13" spans="1:7" ht="12.75">
      <c r="A13" s="140" t="s">
        <v>109</v>
      </c>
      <c r="B13" s="134">
        <v>0.116038932</v>
      </c>
      <c r="C13" s="118">
        <v>0.061910454999999996</v>
      </c>
      <c r="D13" s="118">
        <v>0.08700110700000001</v>
      </c>
      <c r="E13" s="118">
        <v>0.051921779</v>
      </c>
      <c r="F13" s="155">
        <v>-0.0070805299</v>
      </c>
      <c r="G13" s="160">
        <v>0.06410128979919891</v>
      </c>
    </row>
    <row r="14" spans="1:7" ht="12.75">
      <c r="A14" s="140" t="s">
        <v>111</v>
      </c>
      <c r="B14" s="134">
        <v>0.038721241</v>
      </c>
      <c r="C14" s="118">
        <v>-0.004403653820000001</v>
      </c>
      <c r="D14" s="118">
        <v>-0.020519356000000002</v>
      </c>
      <c r="E14" s="118">
        <v>0.048963827999999994</v>
      </c>
      <c r="F14" s="155">
        <v>-0.088782814</v>
      </c>
      <c r="G14" s="160">
        <v>-0.0005253383648558885</v>
      </c>
    </row>
    <row r="15" spans="1:7" ht="12.75">
      <c r="A15" s="140" t="s">
        <v>113</v>
      </c>
      <c r="B15" s="135">
        <v>-0.18972906</v>
      </c>
      <c r="C15" s="119">
        <v>-0.16540036</v>
      </c>
      <c r="D15" s="119">
        <v>-0.16647313000000002</v>
      </c>
      <c r="E15" s="119">
        <v>-0.16742490999999998</v>
      </c>
      <c r="F15" s="155">
        <v>-0.14356087999999997</v>
      </c>
      <c r="G15" s="160">
        <v>-0.166726323495085</v>
      </c>
    </row>
    <row r="16" spans="1:7" ht="12.75">
      <c r="A16" s="140" t="s">
        <v>115</v>
      </c>
      <c r="B16" s="134">
        <v>-0.00221468737</v>
      </c>
      <c r="C16" s="118">
        <v>-0.0037268105910000003</v>
      </c>
      <c r="D16" s="118">
        <v>-0.00011171834000000003</v>
      </c>
      <c r="E16" s="118">
        <v>-0.0031705488</v>
      </c>
      <c r="F16" s="155">
        <v>-0.0038069931000000003</v>
      </c>
      <c r="G16" s="160">
        <v>-0.0025159218768820418</v>
      </c>
    </row>
    <row r="17" spans="1:7" ht="12.75">
      <c r="A17" s="140" t="s">
        <v>92</v>
      </c>
      <c r="B17" s="133">
        <v>1.05193616</v>
      </c>
      <c r="C17" s="117">
        <v>-0.8201162199999998</v>
      </c>
      <c r="D17" s="117">
        <v>-1.2328873999999999</v>
      </c>
      <c r="E17" s="117">
        <v>-0.5099844299999999</v>
      </c>
      <c r="F17" s="156">
        <v>4.2170339</v>
      </c>
      <c r="G17" s="160">
        <v>0.09995720623438813</v>
      </c>
    </row>
    <row r="18" spans="1:7" ht="12.75">
      <c r="A18" s="140" t="s">
        <v>94</v>
      </c>
      <c r="B18" s="134">
        <v>-1.9297248</v>
      </c>
      <c r="C18" s="118">
        <v>-0.45311654</v>
      </c>
      <c r="D18" s="118">
        <v>1.19826144</v>
      </c>
      <c r="E18" s="118">
        <v>1.5041456</v>
      </c>
      <c r="F18" s="155">
        <v>-1.33445298</v>
      </c>
      <c r="G18" s="160">
        <v>0.08438289379968425</v>
      </c>
    </row>
    <row r="19" spans="1:7" ht="12.75">
      <c r="A19" s="140" t="s">
        <v>96</v>
      </c>
      <c r="B19" s="134">
        <v>-1.9159305</v>
      </c>
      <c r="C19" s="118">
        <v>-2.0191326000000003</v>
      </c>
      <c r="D19" s="118">
        <v>-2.1893011</v>
      </c>
      <c r="E19" s="118">
        <v>-1.4956348</v>
      </c>
      <c r="F19" s="153">
        <v>-6.9190029</v>
      </c>
      <c r="G19" s="161">
        <v>-2.5757050890796402</v>
      </c>
    </row>
    <row r="20" spans="1:7" ht="12.75">
      <c r="A20" s="140" t="s">
        <v>98</v>
      </c>
      <c r="B20" s="133">
        <v>0.6245706500000001</v>
      </c>
      <c r="C20" s="117">
        <v>0.36679046000000004</v>
      </c>
      <c r="D20" s="117">
        <v>-0.12531493500000002</v>
      </c>
      <c r="E20" s="117">
        <v>0.08303134699999999</v>
      </c>
      <c r="F20" s="154">
        <v>1.8576629</v>
      </c>
      <c r="G20" s="160">
        <v>0.4170018928954886</v>
      </c>
    </row>
    <row r="21" spans="1:7" ht="12.75">
      <c r="A21" s="140" t="s">
        <v>100</v>
      </c>
      <c r="B21" s="134">
        <v>-0.0012777912000000006</v>
      </c>
      <c r="C21" s="118">
        <v>0.103820719</v>
      </c>
      <c r="D21" s="118">
        <v>0.3483043</v>
      </c>
      <c r="E21" s="118">
        <v>0.18393726</v>
      </c>
      <c r="F21" s="155">
        <v>0.21966078000000003</v>
      </c>
      <c r="G21" s="160">
        <v>0.18229879573266602</v>
      </c>
    </row>
    <row r="22" spans="1:7" ht="12.75">
      <c r="A22" s="140" t="s">
        <v>102</v>
      </c>
      <c r="B22" s="134">
        <v>-0.12450164</v>
      </c>
      <c r="C22" s="118">
        <v>0.006836441</v>
      </c>
      <c r="D22" s="118">
        <v>-0.06340814990000002</v>
      </c>
      <c r="E22" s="118">
        <v>0.0381681823</v>
      </c>
      <c r="F22" s="155">
        <v>-0.0405761277</v>
      </c>
      <c r="G22" s="160">
        <v>-0.027806458928079338</v>
      </c>
    </row>
    <row r="23" spans="1:7" ht="12.75">
      <c r="A23" s="140" t="s">
        <v>104</v>
      </c>
      <c r="B23" s="134">
        <v>0.35626572</v>
      </c>
      <c r="C23" s="118">
        <v>0.18151172</v>
      </c>
      <c r="D23" s="118">
        <v>0.18544348</v>
      </c>
      <c r="E23" s="118">
        <v>0.13805223</v>
      </c>
      <c r="F23" s="155">
        <v>0.29959223</v>
      </c>
      <c r="G23" s="160">
        <v>0.21300713107798536</v>
      </c>
    </row>
    <row r="24" spans="1:7" ht="12.75">
      <c r="A24" s="140" t="s">
        <v>106</v>
      </c>
      <c r="B24" s="133">
        <v>0.064600983</v>
      </c>
      <c r="C24" s="117">
        <v>0.11448305</v>
      </c>
      <c r="D24" s="117">
        <v>0.056225537000000006</v>
      </c>
      <c r="E24" s="117">
        <v>0.04168998300000001</v>
      </c>
      <c r="F24" s="156">
        <v>0.22490459000000002</v>
      </c>
      <c r="G24" s="160">
        <v>0.0905503127536852</v>
      </c>
    </row>
    <row r="25" spans="1:7" ht="12.75">
      <c r="A25" s="140" t="s">
        <v>108</v>
      </c>
      <c r="B25" s="134">
        <v>-0.044807461</v>
      </c>
      <c r="C25" s="118">
        <v>0.006120890759999999</v>
      </c>
      <c r="D25" s="118">
        <v>0.017131976700000003</v>
      </c>
      <c r="E25" s="118">
        <v>0.0025597828000000003</v>
      </c>
      <c r="F25" s="155">
        <v>0.032832904</v>
      </c>
      <c r="G25" s="160">
        <v>0.004151238730710608</v>
      </c>
    </row>
    <row r="26" spans="1:7" ht="12.75">
      <c r="A26" s="140" t="s">
        <v>110</v>
      </c>
      <c r="B26" s="134">
        <v>-0.050728017</v>
      </c>
      <c r="C26" s="118">
        <v>0.0142494967</v>
      </c>
      <c r="D26" s="118">
        <v>-0.0075018998000000005</v>
      </c>
      <c r="E26" s="118">
        <v>-0.069219279</v>
      </c>
      <c r="F26" s="155">
        <v>0.06920520100000001</v>
      </c>
      <c r="G26" s="160">
        <v>-0.013076939999329544</v>
      </c>
    </row>
    <row r="27" spans="1:7" ht="12.75">
      <c r="A27" s="140" t="s">
        <v>112</v>
      </c>
      <c r="B27" s="135">
        <v>0.16091668</v>
      </c>
      <c r="C27" s="118">
        <v>0.10899732</v>
      </c>
      <c r="D27" s="118">
        <v>0.12550086</v>
      </c>
      <c r="E27" s="118">
        <v>0.10841888</v>
      </c>
      <c r="F27" s="155">
        <v>0.065736455</v>
      </c>
      <c r="G27" s="161">
        <v>0.11451613186671046</v>
      </c>
    </row>
    <row r="28" spans="1:7" ht="12.75">
      <c r="A28" s="140" t="s">
        <v>114</v>
      </c>
      <c r="B28" s="134">
        <v>0.00529245862</v>
      </c>
      <c r="C28" s="118">
        <v>0.014398963</v>
      </c>
      <c r="D28" s="118">
        <v>0.0075332664</v>
      </c>
      <c r="E28" s="118">
        <v>0.0067256587000000005</v>
      </c>
      <c r="F28" s="155">
        <v>-0.024279497</v>
      </c>
      <c r="G28" s="160">
        <v>0.00440522418157939</v>
      </c>
    </row>
    <row r="29" spans="1:7" ht="13.5" thickBot="1">
      <c r="A29" s="141" t="s">
        <v>116</v>
      </c>
      <c r="B29" s="136">
        <v>-0.0013837376230000002</v>
      </c>
      <c r="C29" s="120">
        <v>-0.00231356417</v>
      </c>
      <c r="D29" s="120">
        <v>-0.00267934618</v>
      </c>
      <c r="E29" s="120">
        <v>-0.001824793672</v>
      </c>
      <c r="F29" s="157">
        <v>0.00029503380599999975</v>
      </c>
      <c r="G29" s="162">
        <v>-0.001800388912159866</v>
      </c>
    </row>
    <row r="30" spans="1:7" ht="13.5" thickTop="1">
      <c r="A30" s="142" t="s">
        <v>117</v>
      </c>
      <c r="B30" s="137">
        <v>0.15360925518606822</v>
      </c>
      <c r="C30" s="126">
        <v>0.2973245980538517</v>
      </c>
      <c r="D30" s="126">
        <v>0.33004287637788504</v>
      </c>
      <c r="E30" s="126">
        <v>0.406070486600734</v>
      </c>
      <c r="F30" s="122">
        <v>0.45693243994283145</v>
      </c>
      <c r="G30" s="163" t="s">
        <v>128</v>
      </c>
    </row>
    <row r="31" spans="1:7" ht="13.5" thickBot="1">
      <c r="A31" s="143" t="s">
        <v>118</v>
      </c>
      <c r="B31" s="132">
        <v>21.45691</v>
      </c>
      <c r="C31" s="123">
        <v>21.694947</v>
      </c>
      <c r="D31" s="123">
        <v>21.945191</v>
      </c>
      <c r="E31" s="123">
        <v>22.167969</v>
      </c>
      <c r="F31" s="124">
        <v>22.354127</v>
      </c>
      <c r="G31" s="165">
        <v>-209.94</v>
      </c>
    </row>
    <row r="32" spans="1:7" ht="15.75" thickBot="1" thickTop="1">
      <c r="A32" s="144" t="s">
        <v>119</v>
      </c>
      <c r="B32" s="138">
        <v>-0.10200000181794167</v>
      </c>
      <c r="C32" s="127">
        <v>0.24800000339746475</v>
      </c>
      <c r="D32" s="127">
        <v>-0.3035000041127205</v>
      </c>
      <c r="E32" s="127">
        <v>0.18000000342726707</v>
      </c>
      <c r="F32" s="125">
        <v>-0.25049999356269836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133</v>
      </c>
    </row>
    <row r="3" spans="1:7" ht="12.75">
      <c r="A3" s="166" t="s">
        <v>134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135</v>
      </c>
    </row>
    <row r="4" spans="1:7" ht="12.75">
      <c r="A4" s="166" t="s">
        <v>136</v>
      </c>
      <c r="B4" s="166">
        <v>0.00225</v>
      </c>
      <c r="C4" s="166">
        <v>0.003756</v>
      </c>
      <c r="D4" s="166">
        <v>0.003756</v>
      </c>
      <c r="E4" s="166">
        <v>0.003757</v>
      </c>
      <c r="F4" s="166">
        <v>0.002092</v>
      </c>
      <c r="G4" s="166">
        <v>0.011707</v>
      </c>
    </row>
    <row r="5" spans="1:7" ht="12.75">
      <c r="A5" s="166" t="s">
        <v>137</v>
      </c>
      <c r="B5" s="166">
        <v>2.940134</v>
      </c>
      <c r="C5" s="166">
        <v>0.64937</v>
      </c>
      <c r="D5" s="166">
        <v>-0.091115</v>
      </c>
      <c r="E5" s="166">
        <v>-1.060464</v>
      </c>
      <c r="F5" s="166">
        <v>-2.252015</v>
      </c>
      <c r="G5" s="166">
        <v>-5.827268</v>
      </c>
    </row>
    <row r="6" spans="1:7" ht="12.75">
      <c r="A6" s="166" t="s">
        <v>138</v>
      </c>
      <c r="B6" s="167">
        <v>-78.30969</v>
      </c>
      <c r="C6" s="167">
        <v>-4.212236</v>
      </c>
      <c r="D6" s="167">
        <v>64.12427</v>
      </c>
      <c r="E6" s="167">
        <v>-170.6115</v>
      </c>
      <c r="F6" s="167">
        <v>264.8698</v>
      </c>
      <c r="G6" s="167">
        <v>757.0379</v>
      </c>
    </row>
    <row r="7" spans="1:7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-1.960176</v>
      </c>
      <c r="C8" s="167">
        <v>-3.09324</v>
      </c>
      <c r="D8" s="167">
        <v>-2.689996</v>
      </c>
      <c r="E8" s="167">
        <v>-1.20955</v>
      </c>
      <c r="F8" s="167">
        <v>-2.325219</v>
      </c>
      <c r="G8" s="167">
        <v>0.1152145</v>
      </c>
    </row>
    <row r="9" spans="1:7" ht="12.75">
      <c r="A9" s="166" t="s">
        <v>93</v>
      </c>
      <c r="B9" s="167">
        <v>-0.09519963</v>
      </c>
      <c r="C9" s="167">
        <v>-0.6546944</v>
      </c>
      <c r="D9" s="167">
        <v>-0.4122208</v>
      </c>
      <c r="E9" s="167">
        <v>-0.08184803</v>
      </c>
      <c r="F9" s="167">
        <v>-3.691724</v>
      </c>
      <c r="G9" s="167">
        <v>0.7847551</v>
      </c>
    </row>
    <row r="10" spans="1:7" ht="12.75">
      <c r="A10" s="166" t="s">
        <v>140</v>
      </c>
      <c r="B10" s="167">
        <v>-0.05277054</v>
      </c>
      <c r="C10" s="167">
        <v>1.205324</v>
      </c>
      <c r="D10" s="167">
        <v>0.9144276</v>
      </c>
      <c r="E10" s="167">
        <v>0.1975427</v>
      </c>
      <c r="F10" s="167">
        <v>1.713607</v>
      </c>
      <c r="G10" s="167">
        <v>2.568368</v>
      </c>
    </row>
    <row r="11" spans="1:7" ht="12.75">
      <c r="A11" s="166" t="s">
        <v>97</v>
      </c>
      <c r="B11" s="167">
        <v>3.880161</v>
      </c>
      <c r="C11" s="167">
        <v>3.921305</v>
      </c>
      <c r="D11" s="167">
        <v>3.684356</v>
      </c>
      <c r="E11" s="167">
        <v>3.529003</v>
      </c>
      <c r="F11" s="167">
        <v>15.00586</v>
      </c>
      <c r="G11" s="167">
        <v>5.24914</v>
      </c>
    </row>
    <row r="12" spans="1:7" ht="12.75">
      <c r="A12" s="166" t="s">
        <v>99</v>
      </c>
      <c r="B12" s="167">
        <v>-0.1887665</v>
      </c>
      <c r="C12" s="167">
        <v>0.0598895</v>
      </c>
      <c r="D12" s="167">
        <v>0.0006946153</v>
      </c>
      <c r="E12" s="167">
        <v>0.04215102</v>
      </c>
      <c r="F12" s="167">
        <v>-0.3694053</v>
      </c>
      <c r="G12" s="167">
        <v>0.1867362</v>
      </c>
    </row>
    <row r="13" spans="1:7" ht="12.75">
      <c r="A13" s="166" t="s">
        <v>101</v>
      </c>
      <c r="B13" s="167">
        <v>0.2153082</v>
      </c>
      <c r="C13" s="167">
        <v>-0.1160952</v>
      </c>
      <c r="D13" s="167">
        <v>-0.1873096</v>
      </c>
      <c r="E13" s="167">
        <v>0.1450728</v>
      </c>
      <c r="F13" s="167">
        <v>0.05416523</v>
      </c>
      <c r="G13" s="167">
        <v>-0.0002130314</v>
      </c>
    </row>
    <row r="14" spans="1:7" ht="12.75">
      <c r="A14" s="166" t="s">
        <v>103</v>
      </c>
      <c r="B14" s="167">
        <v>0.005934395</v>
      </c>
      <c r="C14" s="167">
        <v>0.110681</v>
      </c>
      <c r="D14" s="167">
        <v>0.05560567</v>
      </c>
      <c r="E14" s="167">
        <v>0.0006853792</v>
      </c>
      <c r="F14" s="167">
        <v>0.1368611</v>
      </c>
      <c r="G14" s="167">
        <v>-0.2011612</v>
      </c>
    </row>
    <row r="15" spans="1:7" ht="12.75">
      <c r="A15" s="166" t="s">
        <v>105</v>
      </c>
      <c r="B15" s="167">
        <v>-0.4362814</v>
      </c>
      <c r="C15" s="167">
        <v>-0.1602419</v>
      </c>
      <c r="D15" s="167">
        <v>-0.1577301</v>
      </c>
      <c r="E15" s="167">
        <v>-0.1743265</v>
      </c>
      <c r="F15" s="167">
        <v>-0.3968123</v>
      </c>
      <c r="G15" s="167">
        <v>-0.2345121</v>
      </c>
    </row>
    <row r="16" spans="1:7" ht="12.75">
      <c r="A16" s="166" t="s">
        <v>107</v>
      </c>
      <c r="B16" s="167">
        <v>-0.009482562</v>
      </c>
      <c r="C16" s="167">
        <v>0.03533029</v>
      </c>
      <c r="D16" s="167">
        <v>-0.001965238</v>
      </c>
      <c r="E16" s="167">
        <v>-0.02136904</v>
      </c>
      <c r="F16" s="167">
        <v>-0.04052163</v>
      </c>
      <c r="G16" s="167">
        <v>-0.0002687039</v>
      </c>
    </row>
    <row r="17" spans="1:7" ht="12.75">
      <c r="A17" s="166" t="s">
        <v>109</v>
      </c>
      <c r="B17" s="167">
        <v>0.1016146</v>
      </c>
      <c r="C17" s="167">
        <v>0.07093729</v>
      </c>
      <c r="D17" s="167">
        <v>0.09067329</v>
      </c>
      <c r="E17" s="167">
        <v>0.06116133</v>
      </c>
      <c r="F17" s="167">
        <v>0.01738235</v>
      </c>
      <c r="G17" s="167">
        <v>-0.0705786</v>
      </c>
    </row>
    <row r="18" spans="1:7" ht="12.75">
      <c r="A18" s="166" t="s">
        <v>141</v>
      </c>
      <c r="B18" s="167">
        <v>0.02648531</v>
      </c>
      <c r="C18" s="167">
        <v>-0.005019266</v>
      </c>
      <c r="D18" s="167">
        <v>-0.01566081</v>
      </c>
      <c r="E18" s="167">
        <v>0.03932797</v>
      </c>
      <c r="F18" s="167">
        <v>-0.07056444</v>
      </c>
      <c r="G18" s="167">
        <v>-0.1152424</v>
      </c>
    </row>
    <row r="19" spans="1:7" ht="12.75">
      <c r="A19" s="166" t="s">
        <v>113</v>
      </c>
      <c r="B19" s="167">
        <v>-0.189803</v>
      </c>
      <c r="C19" s="167">
        <v>-0.1656165</v>
      </c>
      <c r="D19" s="167">
        <v>-0.1665537</v>
      </c>
      <c r="E19" s="167">
        <v>-0.1674456</v>
      </c>
      <c r="F19" s="167">
        <v>-0.1441208</v>
      </c>
      <c r="G19" s="167">
        <v>-0.1668882</v>
      </c>
    </row>
    <row r="20" spans="1:7" ht="12.75">
      <c r="A20" s="166" t="s">
        <v>115</v>
      </c>
      <c r="B20" s="167">
        <v>-0.002130615</v>
      </c>
      <c r="C20" s="167">
        <v>-0.003695243</v>
      </c>
      <c r="D20" s="167">
        <v>-5.063586E-05</v>
      </c>
      <c r="E20" s="167">
        <v>-0.003168743</v>
      </c>
      <c r="F20" s="167">
        <v>-0.003674463</v>
      </c>
      <c r="G20" s="167">
        <v>-0.001790241</v>
      </c>
    </row>
    <row r="21" spans="1:7" ht="12.75">
      <c r="A21" s="166" t="s">
        <v>142</v>
      </c>
      <c r="B21" s="167">
        <v>-862.014</v>
      </c>
      <c r="C21" s="167">
        <v>-689.4698</v>
      </c>
      <c r="D21" s="167">
        <v>-742.7761</v>
      </c>
      <c r="E21" s="167">
        <v>-748.8292</v>
      </c>
      <c r="F21" s="167">
        <v>-805.7863</v>
      </c>
      <c r="G21" s="167">
        <v>-2.449421</v>
      </c>
    </row>
    <row r="22" spans="1:7" ht="12.75">
      <c r="A22" s="166" t="s">
        <v>143</v>
      </c>
      <c r="B22" s="167">
        <v>58.80337</v>
      </c>
      <c r="C22" s="167">
        <v>12.9874</v>
      </c>
      <c r="D22" s="167">
        <v>-1.822308</v>
      </c>
      <c r="E22" s="167">
        <v>-21.20931</v>
      </c>
      <c r="F22" s="167">
        <v>-45.04061</v>
      </c>
      <c r="G22" s="167">
        <v>0</v>
      </c>
    </row>
    <row r="23" spans="1:7" ht="12.75">
      <c r="A23" s="166" t="s">
        <v>92</v>
      </c>
      <c r="B23" s="167">
        <v>0.9901665</v>
      </c>
      <c r="C23" s="167">
        <v>-0.8098992</v>
      </c>
      <c r="D23" s="167">
        <v>-1.251817</v>
      </c>
      <c r="E23" s="167">
        <v>-0.4312477</v>
      </c>
      <c r="F23" s="167">
        <v>4.271397</v>
      </c>
      <c r="G23" s="167">
        <v>2.276603</v>
      </c>
    </row>
    <row r="24" spans="1:7" ht="12.75">
      <c r="A24" s="166" t="s">
        <v>94</v>
      </c>
      <c r="B24" s="167">
        <v>-1.988409</v>
      </c>
      <c r="C24" s="167">
        <v>-0.486041</v>
      </c>
      <c r="D24" s="167">
        <v>1.255161</v>
      </c>
      <c r="E24" s="167">
        <v>1.40718</v>
      </c>
      <c r="F24" s="167">
        <v>-0.4778256</v>
      </c>
      <c r="G24" s="167">
        <v>-0.1731316</v>
      </c>
    </row>
    <row r="25" spans="1:7" ht="12.75">
      <c r="A25" s="166" t="s">
        <v>96</v>
      </c>
      <c r="B25" s="167">
        <v>-1.685783</v>
      </c>
      <c r="C25" s="167">
        <v>-2.146702</v>
      </c>
      <c r="D25" s="167">
        <v>-2.210621</v>
      </c>
      <c r="E25" s="167">
        <v>-1.502957</v>
      </c>
      <c r="F25" s="167">
        <v>-6.83119</v>
      </c>
      <c r="G25" s="167">
        <v>0.7795177</v>
      </c>
    </row>
    <row r="26" spans="1:7" ht="12.75">
      <c r="A26" s="166" t="s">
        <v>98</v>
      </c>
      <c r="B26" s="167">
        <v>0.6818449</v>
      </c>
      <c r="C26" s="167">
        <v>0.3794916</v>
      </c>
      <c r="D26" s="167">
        <v>-0.1421107</v>
      </c>
      <c r="E26" s="167">
        <v>0.07978659</v>
      </c>
      <c r="F26" s="167">
        <v>1.606127</v>
      </c>
      <c r="G26" s="167">
        <v>0.3897585</v>
      </c>
    </row>
    <row r="27" spans="1:7" ht="12.75">
      <c r="A27" s="166" t="s">
        <v>100</v>
      </c>
      <c r="B27" s="167">
        <v>0.001209609</v>
      </c>
      <c r="C27" s="167">
        <v>0.1072055</v>
      </c>
      <c r="D27" s="167">
        <v>0.3509896</v>
      </c>
      <c r="E27" s="167">
        <v>0.1851435</v>
      </c>
      <c r="F27" s="167">
        <v>0.2370323</v>
      </c>
      <c r="G27" s="167">
        <v>0.05198194</v>
      </c>
    </row>
    <row r="28" spans="1:7" ht="12.75">
      <c r="A28" s="166" t="s">
        <v>102</v>
      </c>
      <c r="B28" s="167">
        <v>-0.09726735</v>
      </c>
      <c r="C28" s="167">
        <v>-4.062895E-06</v>
      </c>
      <c r="D28" s="167">
        <v>-0.07413133</v>
      </c>
      <c r="E28" s="167">
        <v>0.0552575</v>
      </c>
      <c r="F28" s="167">
        <v>-0.09918029</v>
      </c>
      <c r="G28" s="167">
        <v>0.0318455</v>
      </c>
    </row>
    <row r="29" spans="1:7" ht="12.75">
      <c r="A29" s="166" t="s">
        <v>104</v>
      </c>
      <c r="B29" s="167">
        <v>0.3185556</v>
      </c>
      <c r="C29" s="167">
        <v>0.1915277</v>
      </c>
      <c r="D29" s="167">
        <v>0.1832998</v>
      </c>
      <c r="E29" s="167">
        <v>0.1449961</v>
      </c>
      <c r="F29" s="167">
        <v>0.225143</v>
      </c>
      <c r="G29" s="167">
        <v>0.05936649</v>
      </c>
    </row>
    <row r="30" spans="1:7" ht="12.75">
      <c r="A30" s="166" t="s">
        <v>106</v>
      </c>
      <c r="B30" s="167">
        <v>0.04833373</v>
      </c>
      <c r="C30" s="167">
        <v>0.1110394</v>
      </c>
      <c r="D30" s="167">
        <v>0.05556981</v>
      </c>
      <c r="E30" s="167">
        <v>0.04302283</v>
      </c>
      <c r="F30" s="167">
        <v>0.2258339</v>
      </c>
      <c r="G30" s="167">
        <v>0.08766772</v>
      </c>
    </row>
    <row r="31" spans="1:7" ht="12.75">
      <c r="A31" s="166" t="s">
        <v>108</v>
      </c>
      <c r="B31" s="167">
        <v>-0.03606594</v>
      </c>
      <c r="C31" s="167">
        <v>0.002066074</v>
      </c>
      <c r="D31" s="167">
        <v>0.01717865</v>
      </c>
      <c r="E31" s="167">
        <v>-0.007769469</v>
      </c>
      <c r="F31" s="167">
        <v>0.01619248</v>
      </c>
      <c r="G31" s="167">
        <v>0.003912642</v>
      </c>
    </row>
    <row r="32" spans="1:7" ht="12.75">
      <c r="A32" s="166" t="s">
        <v>110</v>
      </c>
      <c r="B32" s="167">
        <v>-0.02907488</v>
      </c>
      <c r="C32" s="167">
        <v>0.0149579</v>
      </c>
      <c r="D32" s="167">
        <v>-0.01799358</v>
      </c>
      <c r="E32" s="167">
        <v>-0.04915253</v>
      </c>
      <c r="F32" s="167">
        <v>0.04235683</v>
      </c>
      <c r="G32" s="167">
        <v>0.01107779</v>
      </c>
    </row>
    <row r="33" spans="1:7" ht="12.75">
      <c r="A33" s="166" t="s">
        <v>112</v>
      </c>
      <c r="B33" s="167">
        <v>0.1543231</v>
      </c>
      <c r="C33" s="167">
        <v>0.1135197</v>
      </c>
      <c r="D33" s="167">
        <v>0.1263398</v>
      </c>
      <c r="E33" s="167">
        <v>0.1089364</v>
      </c>
      <c r="F33" s="167">
        <v>0.06769465</v>
      </c>
      <c r="G33" s="167">
        <v>-0.001145054</v>
      </c>
    </row>
    <row r="34" spans="1:7" ht="12.75">
      <c r="A34" s="166" t="s">
        <v>114</v>
      </c>
      <c r="B34" s="167">
        <v>-0.002549288</v>
      </c>
      <c r="C34" s="167">
        <v>0.01290866</v>
      </c>
      <c r="D34" s="167">
        <v>0.007756843</v>
      </c>
      <c r="E34" s="167">
        <v>0.00918136</v>
      </c>
      <c r="F34" s="167">
        <v>-0.019769</v>
      </c>
      <c r="G34" s="167">
        <v>0.004168082</v>
      </c>
    </row>
    <row r="35" spans="1:7" ht="12.75">
      <c r="A35" s="166" t="s">
        <v>116</v>
      </c>
      <c r="B35" s="167">
        <v>-0.001479422</v>
      </c>
      <c r="C35" s="167">
        <v>-0.002348906</v>
      </c>
      <c r="D35" s="167">
        <v>-0.002674274</v>
      </c>
      <c r="E35" s="167">
        <v>-0.001772215</v>
      </c>
      <c r="F35" s="167">
        <v>0.0004332445</v>
      </c>
      <c r="G35" s="167">
        <v>0.002463357</v>
      </c>
    </row>
    <row r="36" spans="1:6" ht="12.75">
      <c r="A36" s="166" t="s">
        <v>144</v>
      </c>
      <c r="B36" s="167">
        <v>22.35413</v>
      </c>
      <c r="C36" s="167">
        <v>22.36023</v>
      </c>
      <c r="D36" s="167">
        <v>22.37244</v>
      </c>
      <c r="E36" s="167">
        <v>22.37854</v>
      </c>
      <c r="F36" s="167">
        <v>22.39075</v>
      </c>
    </row>
    <row r="37" spans="1:6" ht="12.75">
      <c r="A37" s="166" t="s">
        <v>145</v>
      </c>
      <c r="B37" s="167">
        <v>-0.2136231</v>
      </c>
      <c r="C37" s="167">
        <v>-0.1871745</v>
      </c>
      <c r="D37" s="167">
        <v>-0.1764933</v>
      </c>
      <c r="E37" s="167">
        <v>-0.1729329</v>
      </c>
      <c r="F37" s="167">
        <v>-0.1658122</v>
      </c>
    </row>
    <row r="38" spans="1:7" ht="12.75">
      <c r="A38" s="166" t="s">
        <v>146</v>
      </c>
      <c r="B38" s="167">
        <v>0.0001417387</v>
      </c>
      <c r="C38" s="167">
        <v>0</v>
      </c>
      <c r="D38" s="167">
        <v>-0.0001092414</v>
      </c>
      <c r="E38" s="167">
        <v>0.0002873383</v>
      </c>
      <c r="F38" s="167">
        <v>-0.0004564392</v>
      </c>
      <c r="G38" s="167">
        <v>0</v>
      </c>
    </row>
    <row r="39" spans="1:7" ht="12.75">
      <c r="A39" s="166" t="s">
        <v>147</v>
      </c>
      <c r="B39" s="167">
        <v>0.00146459</v>
      </c>
      <c r="C39" s="167">
        <v>0.001172087</v>
      </c>
      <c r="D39" s="167">
        <v>0.001262699</v>
      </c>
      <c r="E39" s="167">
        <v>0.001273619</v>
      </c>
      <c r="F39" s="167">
        <v>0.001367781</v>
      </c>
      <c r="G39" s="167">
        <v>0.0006434713</v>
      </c>
    </row>
    <row r="40" spans="2:5" ht="12.75">
      <c r="B40" s="166" t="s">
        <v>148</v>
      </c>
      <c r="C40" s="166">
        <v>0.003756</v>
      </c>
      <c r="D40" s="166" t="s">
        <v>149</v>
      </c>
      <c r="E40" s="166">
        <v>3.116464</v>
      </c>
    </row>
    <row r="42" ht="12.75">
      <c r="A42" s="166" t="s">
        <v>150</v>
      </c>
    </row>
    <row r="50" spans="1:7" ht="12.75">
      <c r="A50" s="166" t="s">
        <v>151</v>
      </c>
      <c r="B50" s="166">
        <f>-0.017/(B7*B7+B22*B22)*(B21*B22+B6*B7)</f>
        <v>0.00014173875769757268</v>
      </c>
      <c r="C50" s="166">
        <f>-0.017/(C7*C7+C22*C22)*(C21*C22+C6*C7)</f>
        <v>8.683037967786084E-06</v>
      </c>
      <c r="D50" s="166">
        <f>-0.017/(D7*D7+D22*D22)*(D21*D22+D6*D7)</f>
        <v>-0.00010924136173327642</v>
      </c>
      <c r="E50" s="166">
        <f>-0.017/(E7*E7+E22*E22)*(E21*E22+E6*E7)</f>
        <v>0.0002873382918435066</v>
      </c>
      <c r="F50" s="166">
        <f>-0.017/(F7*F7+F22*F22)*(F21*F22+F6*F7)</f>
        <v>-0.00045643922851757704</v>
      </c>
      <c r="G50" s="166">
        <f>(B50*B$4+C50*C$4+D50*D$4+E50*E$4+F50*F$4)/SUM(B$4:F$4)</f>
        <v>4.219732057756699E-06</v>
      </c>
    </row>
    <row r="51" spans="1:7" ht="12.75">
      <c r="A51" s="166" t="s">
        <v>152</v>
      </c>
      <c r="B51" s="166">
        <f>-0.017/(B7*B7+B22*B22)*(B21*B7-B6*B22)</f>
        <v>0.001464590328338777</v>
      </c>
      <c r="C51" s="166">
        <f>-0.017/(C7*C7+C22*C22)*(C21*C7-C6*C22)</f>
        <v>0.0011720873829912698</v>
      </c>
      <c r="D51" s="166">
        <f>-0.017/(D7*D7+D22*D22)*(D21*D7-D6*D22)</f>
        <v>0.0012626994628592585</v>
      </c>
      <c r="E51" s="166">
        <f>-0.017/(E7*E7+E22*E22)*(E21*E7-E6*E22)</f>
        <v>0.0012736190646906581</v>
      </c>
      <c r="F51" s="166">
        <f>-0.017/(F7*F7+F22*F22)*(F21*F7-F6*F22)</f>
        <v>0.001367780879871964</v>
      </c>
      <c r="G51" s="166">
        <f>(B51*B$4+C51*C$4+D51*D$4+E51*E$4+F51*F$4)/SUM(B$4:F$4)</f>
        <v>0.0012867063005900829</v>
      </c>
    </row>
    <row r="58" ht="12.75">
      <c r="A58" s="166" t="s">
        <v>154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156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159</v>
      </c>
      <c r="B62" s="166">
        <f>B7+(2/0.017)*(B8*B50-B23*B51)</f>
        <v>9999.796703389358</v>
      </c>
      <c r="C62" s="166">
        <f>C7+(2/0.017)*(C8*C50-C23*C51)</f>
        <v>10000.108519283935</v>
      </c>
      <c r="D62" s="166">
        <f>D7+(2/0.017)*(D8*D50-D23*D51)</f>
        <v>10000.220532644658</v>
      </c>
      <c r="E62" s="166">
        <f>E7+(2/0.017)*(E8*E50-E23*E51)</f>
        <v>10000.023728854285</v>
      </c>
      <c r="F62" s="166">
        <f>F7+(2/0.017)*(F8*F50-F23*F51)</f>
        <v>9999.437527767006</v>
      </c>
    </row>
    <row r="63" spans="1:6" ht="12.75">
      <c r="A63" s="166" t="s">
        <v>160</v>
      </c>
      <c r="B63" s="166">
        <f>B8+(3/0.017)*(B9*B50-B24*B51)</f>
        <v>-1.4486387447837097</v>
      </c>
      <c r="C63" s="166">
        <f>C8+(3/0.017)*(C9*C50-C24*C51)</f>
        <v>-2.993710978696948</v>
      </c>
      <c r="D63" s="166">
        <f>D8+(3/0.017)*(D9*D50-D24*D51)</f>
        <v>-2.961735922172078</v>
      </c>
      <c r="E63" s="166">
        <f>E8+(3/0.017)*(E9*E50-E24*E51)</f>
        <v>-1.5299728262204157</v>
      </c>
      <c r="F63" s="166">
        <f>F8+(3/0.017)*(F9*F50-F24*F51)</f>
        <v>-1.912523404578852</v>
      </c>
    </row>
    <row r="64" spans="1:6" ht="12.75">
      <c r="A64" s="166" t="s">
        <v>161</v>
      </c>
      <c r="B64" s="166">
        <f>B9+(4/0.017)*(B10*B50-B25*B51)</f>
        <v>0.4839772751047762</v>
      </c>
      <c r="C64" s="166">
        <f>C9+(4/0.017)*(C10*C50-C25*C51)</f>
        <v>-0.060203058047621605</v>
      </c>
      <c r="D64" s="166">
        <f>D9+(4/0.017)*(D10*D50-D25*D51)</f>
        <v>0.22106311365997772</v>
      </c>
      <c r="E64" s="166">
        <f>E9+(4/0.017)*(E10*E50-E25*E51)</f>
        <v>0.38190638661045456</v>
      </c>
      <c r="F64" s="166">
        <f>F9+(4/0.017)*(F10*F50-F25*F51)</f>
        <v>-1.677273738421119</v>
      </c>
    </row>
    <row r="65" spans="1:6" ht="12.75">
      <c r="A65" s="166" t="s">
        <v>162</v>
      </c>
      <c r="B65" s="166">
        <f>B10+(5/0.017)*(B11*B50-B26*B51)</f>
        <v>-0.18472767122369096</v>
      </c>
      <c r="C65" s="166">
        <f>C10+(5/0.017)*(C11*C50-C26*C51)</f>
        <v>1.0845156246726764</v>
      </c>
      <c r="D65" s="166">
        <f>D10+(5/0.017)*(D11*D50-D26*D51)</f>
        <v>0.8488273170607017</v>
      </c>
      <c r="E65" s="166">
        <f>E10+(5/0.017)*(E11*E50-E26*E51)</f>
        <v>0.46589563288233915</v>
      </c>
      <c r="F65" s="166">
        <f>F10+(5/0.017)*(F11*F50-F26*F51)</f>
        <v>-0.9470085773202608</v>
      </c>
    </row>
    <row r="66" spans="1:6" ht="12.75">
      <c r="A66" s="166" t="s">
        <v>163</v>
      </c>
      <c r="B66" s="166">
        <f>B11+(6/0.017)*(B12*B50-B27*B51)</f>
        <v>3.8700926079362152</v>
      </c>
      <c r="C66" s="166">
        <f>C11+(6/0.017)*(C12*C50-C27*C51)</f>
        <v>3.877139991364153</v>
      </c>
      <c r="D66" s="166">
        <f>D11+(6/0.017)*(D12*D50-D27*D51)</f>
        <v>3.5279076729021983</v>
      </c>
      <c r="E66" s="166">
        <f>E11+(6/0.017)*(E12*E50-E27*E51)</f>
        <v>3.450053344982132</v>
      </c>
      <c r="F66" s="166">
        <f>F11+(6/0.017)*(F12*F50-F27*F51)</f>
        <v>14.95094334904361</v>
      </c>
    </row>
    <row r="67" spans="1:6" ht="12.75">
      <c r="A67" s="166" t="s">
        <v>164</v>
      </c>
      <c r="B67" s="166">
        <f>B12+(7/0.017)*(B13*B50-B28*B51)</f>
        <v>-0.11754177305631161</v>
      </c>
      <c r="C67" s="166">
        <f>C12+(7/0.017)*(C13*C50-C28*C51)</f>
        <v>0.059476377721731255</v>
      </c>
      <c r="D67" s="166">
        <f>D12+(7/0.017)*(D13*D50-D28*D51)</f>
        <v>0.04766360497013554</v>
      </c>
      <c r="E67" s="166">
        <f>E12+(7/0.017)*(E13*E50-E28*E51)</f>
        <v>0.03033665267909849</v>
      </c>
      <c r="F67" s="166">
        <f>F12+(7/0.017)*(F13*F50-F28*F51)</f>
        <v>-0.32372668942944965</v>
      </c>
    </row>
    <row r="68" spans="1:6" ht="12.75">
      <c r="A68" s="166" t="s">
        <v>165</v>
      </c>
      <c r="B68" s="166">
        <f>B13+(8/0.017)*(B14*B50-B29*B51)</f>
        <v>-0.0038505374226679434</v>
      </c>
      <c r="C68" s="166">
        <f>C13+(8/0.017)*(C14*C50-C29*C51)</f>
        <v>-0.22128397804142327</v>
      </c>
      <c r="D68" s="166">
        <f>D13+(8/0.017)*(D14*D50-D29*D51)</f>
        <v>-0.29908701087675327</v>
      </c>
      <c r="E68" s="166">
        <f>E13+(8/0.017)*(E14*E50-E29*E51)</f>
        <v>0.0582620416107294</v>
      </c>
      <c r="F68" s="166">
        <f>F13+(8/0.017)*(F14*F50-F29*F51)</f>
        <v>-0.12014774201650849</v>
      </c>
    </row>
    <row r="69" spans="1:6" ht="12.75">
      <c r="A69" s="166" t="s">
        <v>166</v>
      </c>
      <c r="B69" s="166">
        <f>B14+(9/0.017)*(B15*B50-B30*B51)</f>
        <v>-0.06427995054105061</v>
      </c>
      <c r="C69" s="166">
        <f>C14+(9/0.017)*(C15*C50-C30*C51)</f>
        <v>0.0410425649229495</v>
      </c>
      <c r="D69" s="166">
        <f>D14+(9/0.017)*(D15*D50-D30*D51)</f>
        <v>0.027580030885247853</v>
      </c>
      <c r="E69" s="166">
        <f>E14+(9/0.017)*(E15*E50-E30*E51)</f>
        <v>-0.054842172396589416</v>
      </c>
      <c r="F69" s="166">
        <f>F14+(9/0.017)*(F15*F50-F30*F51)</f>
        <v>0.06921784627543022</v>
      </c>
    </row>
    <row r="70" spans="1:6" ht="12.75">
      <c r="A70" s="166" t="s">
        <v>167</v>
      </c>
      <c r="B70" s="166">
        <f>B15+(10/0.017)*(B16*B50-B31*B51)</f>
        <v>-0.40600035273601387</v>
      </c>
      <c r="C70" s="166">
        <f>C15+(10/0.017)*(C16*C50-C31*C51)</f>
        <v>-0.16148592648131965</v>
      </c>
      <c r="D70" s="166">
        <f>D15+(10/0.017)*(D16*D50-D31*D51)</f>
        <v>-0.1703635040308219</v>
      </c>
      <c r="E70" s="166">
        <f>E15+(10/0.017)*(E16*E50-E31*E51)</f>
        <v>-0.17211755859471323</v>
      </c>
      <c r="F70" s="166">
        <f>F15+(10/0.017)*(F16*F50-F31*F51)</f>
        <v>-0.3989605958860203</v>
      </c>
    </row>
    <row r="71" spans="1:6" ht="12.75">
      <c r="A71" s="166" t="s">
        <v>168</v>
      </c>
      <c r="B71" s="166">
        <f>B16+(11/0.017)*(B17*B50-B32*B51)</f>
        <v>0.027390418432294665</v>
      </c>
      <c r="C71" s="166">
        <f>C16+(11/0.017)*(C17*C50-C32*C51)</f>
        <v>0.024384633439995536</v>
      </c>
      <c r="D71" s="166">
        <f>D16+(11/0.017)*(D17*D50-D32*D51)</f>
        <v>0.006326956789015705</v>
      </c>
      <c r="E71" s="166">
        <f>E16+(11/0.017)*(E17*E50-E32*E51)</f>
        <v>0.03050928383078951</v>
      </c>
      <c r="F71" s="166">
        <f>F16+(11/0.017)*(F17*F50-F32*F51)</f>
        <v>-0.08314264970164158</v>
      </c>
    </row>
    <row r="72" spans="1:6" ht="12.75">
      <c r="A72" s="166" t="s">
        <v>169</v>
      </c>
      <c r="B72" s="166">
        <f>B17+(12/0.017)*(B18*B50-B33*B51)</f>
        <v>-0.05527913512655727</v>
      </c>
      <c r="C72" s="166">
        <f>C17+(12/0.017)*(C18*C50-C33*C51)</f>
        <v>-0.023014656283437046</v>
      </c>
      <c r="D72" s="166">
        <f>D17+(12/0.017)*(D18*D50-D33*D51)</f>
        <v>-0.02072792603823531</v>
      </c>
      <c r="E72" s="166">
        <f>E17+(12/0.017)*(E18*E50-E33*E51)</f>
        <v>-0.028798465875737464</v>
      </c>
      <c r="F72" s="166">
        <f>F17+(12/0.017)*(F18*F50-F33*F51)</f>
        <v>-0.02524099309547043</v>
      </c>
    </row>
    <row r="73" spans="1:6" ht="12.75">
      <c r="A73" s="166" t="s">
        <v>170</v>
      </c>
      <c r="B73" s="166">
        <f>B18+(13/0.017)*(B19*B50-B34*B51)</f>
        <v>0.008768008504812373</v>
      </c>
      <c r="C73" s="166">
        <f>C18+(13/0.017)*(C19*C50-C34*C51)</f>
        <v>-0.017689013904347475</v>
      </c>
      <c r="D73" s="166">
        <f>D18+(13/0.017)*(D19*D50-D34*D51)</f>
        <v>-0.009237287088134353</v>
      </c>
      <c r="E73" s="166">
        <f>E18+(13/0.017)*(E19*E50-E34*E51)</f>
        <v>-0.0064068618596759275</v>
      </c>
      <c r="F73" s="166">
        <f>F18+(13/0.017)*(F19*F50-F34*F51)</f>
        <v>0.00041712533728370527</v>
      </c>
    </row>
    <row r="74" spans="1:6" ht="12.75">
      <c r="A74" s="166" t="s">
        <v>171</v>
      </c>
      <c r="B74" s="166">
        <f>B19+(14/0.017)*(B20*B50-B35*B51)</f>
        <v>-0.18826731823452958</v>
      </c>
      <c r="C74" s="166">
        <f>C19+(14/0.017)*(C20*C50-C35*C51)</f>
        <v>-0.1633756458755126</v>
      </c>
      <c r="D74" s="166">
        <f>D19+(14/0.017)*(D20*D50-D35*D51)</f>
        <v>-0.1637682469275927</v>
      </c>
      <c r="E74" s="166">
        <f>E19+(14/0.017)*(E20*E50-E35*E51)</f>
        <v>-0.1663366142036779</v>
      </c>
      <c r="F74" s="166">
        <f>F19+(14/0.017)*(F20*F50-F35*F51)</f>
        <v>-0.14322761193003683</v>
      </c>
    </row>
    <row r="75" spans="1:6" ht="12.75">
      <c r="A75" s="166" t="s">
        <v>172</v>
      </c>
      <c r="B75" s="167">
        <f>B20</f>
        <v>-0.002130615</v>
      </c>
      <c r="C75" s="167">
        <f>C20</f>
        <v>-0.003695243</v>
      </c>
      <c r="D75" s="167">
        <f>D20</f>
        <v>-5.063586E-05</v>
      </c>
      <c r="E75" s="167">
        <f>E20</f>
        <v>-0.003168743</v>
      </c>
      <c r="F75" s="167">
        <f>F20</f>
        <v>-0.003674463</v>
      </c>
    </row>
    <row r="78" ht="12.75">
      <c r="A78" s="166" t="s">
        <v>154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173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174</v>
      </c>
      <c r="B82" s="166">
        <f>B22+(2/0.017)*(B8*B51+B23*B50)</f>
        <v>58.48213354802141</v>
      </c>
      <c r="C82" s="166">
        <f>C22+(2/0.017)*(C8*C51+C23*C50)</f>
        <v>12.560037651521458</v>
      </c>
      <c r="D82" s="166">
        <f>D22+(2/0.017)*(D8*D51+D23*D50)</f>
        <v>-2.2058263894791397</v>
      </c>
      <c r="E82" s="166">
        <f>E22+(2/0.017)*(E8*E51+E23*E50)</f>
        <v>-21.40512410790306</v>
      </c>
      <c r="F82" s="166">
        <f>F22+(2/0.017)*(F8*F51+F23*F50)</f>
        <v>-45.644142146010275</v>
      </c>
    </row>
    <row r="83" spans="1:6" ht="12.75">
      <c r="A83" s="166" t="s">
        <v>175</v>
      </c>
      <c r="B83" s="166">
        <f>B23+(3/0.017)*(B9*B51+B24*B50)</f>
        <v>0.9158259566798641</v>
      </c>
      <c r="C83" s="166">
        <f>C23+(3/0.017)*(C9*C51+C24*C50)</f>
        <v>-0.9460602632491659</v>
      </c>
      <c r="D83" s="166">
        <f>D23+(3/0.017)*(D9*D51+D24*D50)</f>
        <v>-1.3678687316895144</v>
      </c>
      <c r="E83" s="166">
        <f>E23+(3/0.017)*(E9*E51+E24*E50)</f>
        <v>-0.3782900259821813</v>
      </c>
      <c r="F83" s="166">
        <f>F23+(3/0.017)*(F9*F51+F24*F50)</f>
        <v>3.4188020906939123</v>
      </c>
    </row>
    <row r="84" spans="1:6" ht="12.75">
      <c r="A84" s="166" t="s">
        <v>176</v>
      </c>
      <c r="B84" s="166">
        <f>B24+(4/0.017)*(B10*B51+B25*B50)</f>
        <v>-2.062815590746565</v>
      </c>
      <c r="C84" s="166">
        <f>C24+(4/0.017)*(C10*C51+C25*C50)</f>
        <v>-0.15801625697763594</v>
      </c>
      <c r="D84" s="166">
        <f>D24+(4/0.017)*(D10*D51+D25*D50)</f>
        <v>1.5836641735670254</v>
      </c>
      <c r="E84" s="166">
        <f>E24+(4/0.017)*(E10*E51+E25*E50)</f>
        <v>1.3647651886391121</v>
      </c>
      <c r="F84" s="166">
        <f>F24+(4/0.017)*(F10*F51+F25*F50)</f>
        <v>0.8073183961580572</v>
      </c>
    </row>
    <row r="85" spans="1:6" ht="12.75">
      <c r="A85" s="166" t="s">
        <v>177</v>
      </c>
      <c r="B85" s="166">
        <f>B25+(5/0.017)*(B11*B51+B26*B50)</f>
        <v>0.014067035901689007</v>
      </c>
      <c r="C85" s="166">
        <f>C25+(5/0.017)*(C11*C51+C26*C50)</f>
        <v>-0.7939351601965183</v>
      </c>
      <c r="D85" s="166">
        <f>D25+(5/0.017)*(D11*D51+D26*D50)</f>
        <v>-0.8377507915978959</v>
      </c>
      <c r="E85" s="166">
        <f>E25+(5/0.017)*(E11*E51+E26*E50)</f>
        <v>-0.17427134040201642</v>
      </c>
      <c r="F85" s="166">
        <f>F25+(5/0.017)*(F11*F51+F26*F50)</f>
        <v>-1.0101226396310992</v>
      </c>
    </row>
    <row r="86" spans="1:6" ht="12.75">
      <c r="A86" s="166" t="s">
        <v>178</v>
      </c>
      <c r="B86" s="166">
        <f>B26+(6/0.017)*(B12*B51+B27*B50)</f>
        <v>0.5843293205632699</v>
      </c>
      <c r="C86" s="166">
        <f>C26+(6/0.017)*(C12*C51+C27*C50)</f>
        <v>0.4045951047354745</v>
      </c>
      <c r="D86" s="166">
        <f>D26+(6/0.017)*(D12*D51+D27*D50)</f>
        <v>-0.15533381464424031</v>
      </c>
      <c r="E86" s="166">
        <f>E26+(6/0.017)*(E12*E51+E27*E50)</f>
        <v>0.1175100581308537</v>
      </c>
      <c r="F86" s="166">
        <f>F26+(6/0.017)*(F12*F51+F27*F50)</f>
        <v>1.3896129953850187</v>
      </c>
    </row>
    <row r="87" spans="1:6" ht="12.75">
      <c r="A87" s="166" t="s">
        <v>179</v>
      </c>
      <c r="B87" s="166">
        <f>B27+(7/0.017)*(B13*B51+B28*B50)</f>
        <v>0.12537797828526306</v>
      </c>
      <c r="C87" s="166">
        <f>C27+(7/0.017)*(C13*C51+C28*C50)</f>
        <v>0.05117513053124487</v>
      </c>
      <c r="D87" s="166">
        <f>D27+(7/0.017)*(D13*D51+D28*D50)</f>
        <v>0.25693532546443615</v>
      </c>
      <c r="E87" s="166">
        <f>E27+(7/0.017)*(E13*E51+E28*E50)</f>
        <v>0.2677620621510107</v>
      </c>
      <c r="F87" s="166">
        <f>F27+(7/0.017)*(F13*F51+F28*F50)</f>
        <v>0.2861788639410187</v>
      </c>
    </row>
    <row r="88" spans="1:6" ht="12.75">
      <c r="A88" s="166" t="s">
        <v>180</v>
      </c>
      <c r="B88" s="166">
        <f>B28+(8/0.017)*(B14*B51+B29*B50)</f>
        <v>-0.071929405283225</v>
      </c>
      <c r="C88" s="166">
        <f>C28+(8/0.017)*(C14*C51+C29*C50)</f>
        <v>0.06182692342398329</v>
      </c>
      <c r="D88" s="166">
        <f>D28+(8/0.017)*(D14*D51+D29*D50)</f>
        <v>-0.05051282181953319</v>
      </c>
      <c r="E88" s="166">
        <f>E28+(8/0.017)*(E14*E51+E29*E50)</f>
        <v>0.0752743676299448</v>
      </c>
      <c r="F88" s="166">
        <f>F28+(8/0.017)*(F14*F51+F29*F50)</f>
        <v>-0.059447631857829634</v>
      </c>
    </row>
    <row r="89" spans="1:6" ht="12.75">
      <c r="A89" s="166" t="s">
        <v>181</v>
      </c>
      <c r="B89" s="166">
        <f>B29+(9/0.017)*(B15*B51+B30*B50)</f>
        <v>-0.016097623780064796</v>
      </c>
      <c r="C89" s="166">
        <f>C29+(9/0.017)*(C15*C51+C30*C50)</f>
        <v>0.09260533829330254</v>
      </c>
      <c r="D89" s="166">
        <f>D29+(9/0.017)*(D15*D51+D30*D50)</f>
        <v>0.07464532303755476</v>
      </c>
      <c r="E89" s="166">
        <f>E29+(9/0.017)*(E15*E51+E30*E50)</f>
        <v>0.03399780431853518</v>
      </c>
      <c r="F89" s="166">
        <f>F29+(9/0.017)*(F15*F51+F30*F50)</f>
        <v>-0.11676791478495294</v>
      </c>
    </row>
    <row r="90" spans="1:6" ht="12.75">
      <c r="A90" s="166" t="s">
        <v>182</v>
      </c>
      <c r="B90" s="166">
        <f>B30+(10/0.017)*(B16*B51+B31*B50)</f>
        <v>0.03715725345654823</v>
      </c>
      <c r="C90" s="166">
        <f>C30+(10/0.017)*(C16*C51+C31*C50)</f>
        <v>0.13540888643847582</v>
      </c>
      <c r="D90" s="166">
        <f>D30+(10/0.017)*(D16*D51+D31*D50)</f>
        <v>0.05300620759662944</v>
      </c>
      <c r="E90" s="166">
        <f>E30+(10/0.017)*(E16*E51+E31*E50)</f>
        <v>0.025700193124042155</v>
      </c>
      <c r="F90" s="166">
        <f>F30+(10/0.017)*(F16*F51+F31*F50)</f>
        <v>0.1888835506975103</v>
      </c>
    </row>
    <row r="91" spans="1:6" ht="12.75">
      <c r="A91" s="166" t="s">
        <v>183</v>
      </c>
      <c r="B91" s="166">
        <f>B31+(11/0.017)*(B17*B51+B32*B50)</f>
        <v>0.057565233710157766</v>
      </c>
      <c r="C91" s="166">
        <f>C31+(11/0.017)*(C17*C51+C32*C50)</f>
        <v>0.05594962745107778</v>
      </c>
      <c r="D91" s="166">
        <f>D31+(11/0.017)*(D17*D51+D32*D50)</f>
        <v>0.09253431678610133</v>
      </c>
      <c r="E91" s="166">
        <f>E31+(11/0.017)*(E17*E51+E32*E50)</f>
        <v>0.033495304582255865</v>
      </c>
      <c r="F91" s="166">
        <f>F31+(11/0.017)*(F17*F51+F32*F50)</f>
        <v>0.019066668168559703</v>
      </c>
    </row>
    <row r="92" spans="1:6" ht="12.75">
      <c r="A92" s="166" t="s">
        <v>184</v>
      </c>
      <c r="B92" s="166">
        <f>B32+(12/0.017)*(B18*B51+B33*B50)</f>
        <v>0.013746550597947698</v>
      </c>
      <c r="C92" s="166">
        <f>C32+(12/0.017)*(C18*C51+C33*C50)</f>
        <v>0.011500966480975032</v>
      </c>
      <c r="D92" s="166">
        <f>D32+(12/0.017)*(D18*D51+D33*D50)</f>
        <v>-0.041694588118624025</v>
      </c>
      <c r="E92" s="166">
        <f>E32+(12/0.017)*(E18*E51+E33*E50)</f>
        <v>0.008299553385762277</v>
      </c>
      <c r="F92" s="166">
        <f>F32+(12/0.017)*(F18*F51+F33*F50)</f>
        <v>-0.04758330104821634</v>
      </c>
    </row>
    <row r="93" spans="1:6" ht="12.75">
      <c r="A93" s="166" t="s">
        <v>185</v>
      </c>
      <c r="B93" s="166">
        <f>B33+(13/0.017)*(B19*B51+B34*B50)</f>
        <v>-0.0585289366499786</v>
      </c>
      <c r="C93" s="166">
        <f>C33+(13/0.017)*(C19*C51+C34*C50)</f>
        <v>-0.034837006343743815</v>
      </c>
      <c r="D93" s="166">
        <f>D33+(13/0.017)*(D19*D51+D34*D50)</f>
        <v>-0.03513139194416545</v>
      </c>
      <c r="E93" s="166">
        <f>E33+(13/0.017)*(E19*E51+E34*E50)</f>
        <v>-0.052128822239514996</v>
      </c>
      <c r="F93" s="166">
        <f>F33+(13/0.017)*(F19*F51+F34*F50)</f>
        <v>-0.07614830634133737</v>
      </c>
    </row>
    <row r="94" spans="1:6" ht="12.75">
      <c r="A94" s="166" t="s">
        <v>186</v>
      </c>
      <c r="B94" s="166">
        <f>B34+(14/0.017)*(B20*B51+B35*B50)</f>
        <v>-0.005291780577838573</v>
      </c>
      <c r="C94" s="166">
        <f>C34+(14/0.017)*(C20*C51+C35*C50)</f>
        <v>0.009325036075109061</v>
      </c>
      <c r="D94" s="166">
        <f>D34+(14/0.017)*(D20*D51+D35*D50)</f>
        <v>0.007944775261328396</v>
      </c>
      <c r="E94" s="166">
        <f>E34+(14/0.017)*(E20*E51+E35*E50)</f>
        <v>0.005438421519118638</v>
      </c>
      <c r="F94" s="166">
        <f>F34+(14/0.017)*(F20*F51+F35*F50)</f>
        <v>-0.024070796487500615</v>
      </c>
    </row>
    <row r="95" spans="1:6" ht="12.75">
      <c r="A95" s="166" t="s">
        <v>187</v>
      </c>
      <c r="B95" s="167">
        <f>B35</f>
        <v>-0.001479422</v>
      </c>
      <c r="C95" s="167">
        <f>C35</f>
        <v>-0.002348906</v>
      </c>
      <c r="D95" s="167">
        <f>D35</f>
        <v>-0.002674274</v>
      </c>
      <c r="E95" s="167">
        <f>E35</f>
        <v>-0.001772215</v>
      </c>
      <c r="F95" s="167">
        <f>F35</f>
        <v>0.0004332445</v>
      </c>
    </row>
    <row r="98" ht="12.75">
      <c r="A98" s="166" t="s">
        <v>155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157</v>
      </c>
      <c r="H100" s="166" t="s">
        <v>158</v>
      </c>
      <c r="I100" s="166" t="s">
        <v>153</v>
      </c>
      <c r="K100" s="166" t="s">
        <v>188</v>
      </c>
    </row>
    <row r="101" spans="1:9" ht="12.75">
      <c r="A101" s="166" t="s">
        <v>156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159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10000.000000000002</v>
      </c>
    </row>
    <row r="103" spans="1:11" ht="12.75">
      <c r="A103" s="166" t="s">
        <v>160</v>
      </c>
      <c r="B103" s="166">
        <f>B63*10000/B62</f>
        <v>-1.448668195717123</v>
      </c>
      <c r="C103" s="166">
        <f>C63*10000/C62</f>
        <v>-2.993678491512325</v>
      </c>
      <c r="D103" s="166">
        <f>D63*10000/D62</f>
        <v>-2.961670607666906</v>
      </c>
      <c r="E103" s="166">
        <f>E63*10000/E62</f>
        <v>-1.5299691957788049</v>
      </c>
      <c r="F103" s="166">
        <f>F63*10000/F62</f>
        <v>-1.912630984760941</v>
      </c>
      <c r="G103" s="166">
        <f>AVERAGE(C103:E103)</f>
        <v>-2.4951060983193454</v>
      </c>
      <c r="H103" s="166">
        <f>STDEV(C103:E103)</f>
        <v>0.8359862777828508</v>
      </c>
      <c r="I103" s="166">
        <f>(B103*B4+C103*C4+D103*D4+E103*E4+F103*F4)/SUM(B4:F4)</f>
        <v>-2.2661657129935033</v>
      </c>
      <c r="K103" s="166">
        <f>(LN(H103)+LN(H123))/2-LN(K114*K115^3)</f>
        <v>-4.318141645197905</v>
      </c>
    </row>
    <row r="104" spans="1:11" ht="12.75">
      <c r="A104" s="166" t="s">
        <v>161</v>
      </c>
      <c r="B104" s="166">
        <f>B64*10000/B62</f>
        <v>0.4839871143987713</v>
      </c>
      <c r="C104" s="166">
        <f>C64*10000/C62</f>
        <v>-0.0602024047354363</v>
      </c>
      <c r="D104" s="166">
        <f>D64*10000/D62</f>
        <v>0.22105823860417942</v>
      </c>
      <c r="E104" s="166">
        <f>E64*10000/E62</f>
        <v>0.38190548039250505</v>
      </c>
      <c r="F104" s="166">
        <f>F64*10000/F62</f>
        <v>-1.6773680857183915</v>
      </c>
      <c r="G104" s="166">
        <f>AVERAGE(C104:E104)</f>
        <v>0.18092043808708272</v>
      </c>
      <c r="H104" s="166">
        <f>STDEV(C104:E104)</f>
        <v>0.22377025672738082</v>
      </c>
      <c r="I104" s="166">
        <f>(B104*B4+C104*C4+D104*D4+E104*E4+F104*F4)/SUM(B4:F4)</f>
        <v>-0.024411608870668074</v>
      </c>
      <c r="K104" s="166">
        <f>(LN(H104)+LN(H124))/2-LN(K114*K115^4)</f>
        <v>-4.062142070111922</v>
      </c>
    </row>
    <row r="105" spans="1:11" ht="12.75">
      <c r="A105" s="166" t="s">
        <v>162</v>
      </c>
      <c r="B105" s="166">
        <f>B65*10000/B62</f>
        <v>-0.1847314267509847</v>
      </c>
      <c r="C105" s="166">
        <f>C65*10000/C62</f>
        <v>1.0845038557144917</v>
      </c>
      <c r="D105" s="166">
        <f>D65*10000/D62</f>
        <v>0.8488085980602078</v>
      </c>
      <c r="E105" s="166">
        <f>E65*10000/E62</f>
        <v>0.4658945273680039</v>
      </c>
      <c r="F105" s="166">
        <f>F65*10000/F62</f>
        <v>-0.9470618469194427</v>
      </c>
      <c r="G105" s="166">
        <f>AVERAGE(C105:E105)</f>
        <v>0.7997356603809012</v>
      </c>
      <c r="H105" s="166">
        <f>STDEV(C105:E105)</f>
        <v>0.31221065034473255</v>
      </c>
      <c r="I105" s="166">
        <f>(B105*B4+C105*C4+D105*D4+E105*E4+F105*F4)/SUM(B4:F4)</f>
        <v>0.423738916261237</v>
      </c>
      <c r="K105" s="166">
        <f>(LN(H105)+LN(H125))/2-LN(K114*K115^5)</f>
        <v>-3.7736712719195955</v>
      </c>
    </row>
    <row r="106" spans="1:11" ht="12.75">
      <c r="A106" s="166" t="s">
        <v>163</v>
      </c>
      <c r="B106" s="166">
        <f>B66*10000/B62</f>
        <v>3.870171287206744</v>
      </c>
      <c r="C106" s="166">
        <f>C66*10000/C62</f>
        <v>3.8770979173751794</v>
      </c>
      <c r="D106" s="166">
        <f>D66*10000/D62</f>
        <v>3.527829872737024</v>
      </c>
      <c r="E106" s="166">
        <f>E66*10000/E62</f>
        <v>3.450045158420248</v>
      </c>
      <c r="F106" s="166">
        <f>F66*10000/F62</f>
        <v>14.951784345396412</v>
      </c>
      <c r="G106" s="166">
        <f>AVERAGE(C106:E106)</f>
        <v>3.618324316177484</v>
      </c>
      <c r="H106" s="166">
        <f>STDEV(C106:E106)</f>
        <v>0.22745427662048168</v>
      </c>
      <c r="I106" s="166">
        <f>(B106*B4+C106*C4+D106*D4+E106*E4+F106*F4)/SUM(B4:F4)</f>
        <v>5.17338714282434</v>
      </c>
      <c r="K106" s="166">
        <f>(LN(H106)+LN(H126))/2-LN(K114*K115^6)</f>
        <v>-3.481514340401823</v>
      </c>
    </row>
    <row r="107" spans="1:11" ht="12.75">
      <c r="A107" s="166" t="s">
        <v>164</v>
      </c>
      <c r="B107" s="166">
        <f>B67*10000/B62</f>
        <v>-0.11754416268929915</v>
      </c>
      <c r="C107" s="166">
        <f>C67*10000/C62</f>
        <v>0.05947573229534323</v>
      </c>
      <c r="D107" s="166">
        <f>D67*10000/D62</f>
        <v>0.04766255385523025</v>
      </c>
      <c r="E107" s="166">
        <f>E67*10000/E62</f>
        <v>0.03033658069386821</v>
      </c>
      <c r="F107" s="166">
        <f>F67*10000/F62</f>
        <v>-0.32374489918108595</v>
      </c>
      <c r="G107" s="166">
        <f>AVERAGE(C107:E107)</f>
        <v>0.045824955614813895</v>
      </c>
      <c r="H107" s="166">
        <f>STDEV(C107:E107)</f>
        <v>0.014656231251018195</v>
      </c>
      <c r="I107" s="166">
        <f>(B107*B4+C107*C4+D107*D4+E107*E4+F107*F4)/SUM(B4:F4)</f>
        <v>-0.02724763043298559</v>
      </c>
      <c r="K107" s="166">
        <f>(LN(H107)+LN(H127))/2-LN(K114*K115^7)</f>
        <v>-4.676447738586447</v>
      </c>
    </row>
    <row r="108" spans="1:9" ht="12.75">
      <c r="A108" s="166" t="s">
        <v>165</v>
      </c>
      <c r="B108" s="166">
        <f>B68*10000/B62</f>
        <v>-0.003850615704380102</v>
      </c>
      <c r="C108" s="166">
        <f>C68*10000/C62</f>
        <v>-0.22128157670959803</v>
      </c>
      <c r="D108" s="166">
        <f>D68*10000/D62</f>
        <v>-0.2990804151772608</v>
      </c>
      <c r="E108" s="166">
        <f>E68*10000/E62</f>
        <v>0.058261903361907875</v>
      </c>
      <c r="F108" s="166">
        <f>F68*10000/F62</f>
        <v>-0.12015450037352142</v>
      </c>
      <c r="G108" s="166">
        <f>AVERAGE(C108:E108)</f>
        <v>-0.1540333628416503</v>
      </c>
      <c r="H108" s="166">
        <f>STDEV(C108:E108)</f>
        <v>0.1879231887129928</v>
      </c>
      <c r="I108" s="166">
        <f>(B108*B4+C108*C4+D108*D4+E108*E4+F108*F4)/SUM(B4:F4)</f>
        <v>-0.1278340126008978</v>
      </c>
    </row>
    <row r="109" spans="1:9" ht="12.75">
      <c r="A109" s="166" t="s">
        <v>166</v>
      </c>
      <c r="B109" s="166">
        <f>B69*10000/B62</f>
        <v>-0.06428125735722545</v>
      </c>
      <c r="C109" s="166">
        <f>C69*10000/C62</f>
        <v>0.04104211953680717</v>
      </c>
      <c r="D109" s="166">
        <f>D69*10000/D62</f>
        <v>0.02757942266894592</v>
      </c>
      <c r="E109" s="166">
        <f>E69*10000/E62</f>
        <v>-0.054842042262706454</v>
      </c>
      <c r="F109" s="166">
        <f>F69*10000/F62</f>
        <v>0.06922173980608627</v>
      </c>
      <c r="G109" s="166">
        <f>AVERAGE(C109:E109)</f>
        <v>0.004593166647682212</v>
      </c>
      <c r="H109" s="166">
        <f>STDEV(C109:E109)</f>
        <v>0.05191068382717702</v>
      </c>
      <c r="I109" s="166">
        <f>(B109*B4+C109*C4+D109*D4+E109*E4+F109*F4)/SUM(B4:F4)</f>
        <v>0.003323298338632737</v>
      </c>
    </row>
    <row r="110" spans="1:11" ht="12.75">
      <c r="A110" s="166" t="s">
        <v>167</v>
      </c>
      <c r="B110" s="166">
        <f>B70*10000/B62</f>
        <v>-0.4060086067533783</v>
      </c>
      <c r="C110" s="166">
        <f>C70*10000/C62</f>
        <v>-0.161484174066626</v>
      </c>
      <c r="D110" s="166">
        <f>D70*10000/D62</f>
        <v>-0.17035974704226606</v>
      </c>
      <c r="E110" s="166">
        <f>E70*10000/E62</f>
        <v>-0.17211715018043558</v>
      </c>
      <c r="F110" s="166">
        <f>F70*10000/F62</f>
        <v>-0.39898303757402737</v>
      </c>
      <c r="G110" s="166">
        <f>AVERAGE(C110:E110)</f>
        <v>-0.16798702376310923</v>
      </c>
      <c r="H110" s="166">
        <f>STDEV(C110:E110)</f>
        <v>0.0056997725462336595</v>
      </c>
      <c r="I110" s="166">
        <f>(B110*B4+C110*C4+D110*D4+E110*E4+F110*F4)/SUM(B4:F4)</f>
        <v>-0.23324846458989568</v>
      </c>
      <c r="K110" s="166">
        <f>EXP(AVERAGE(K103:K107))</f>
        <v>0.01720795652874361</v>
      </c>
    </row>
    <row r="111" spans="1:9" ht="12.75">
      <c r="A111" s="166" t="s">
        <v>168</v>
      </c>
      <c r="B111" s="166">
        <f>B71*10000/B62</f>
        <v>0.027390975281538357</v>
      </c>
      <c r="C111" s="166">
        <f>C71*10000/C62</f>
        <v>0.024384368822571154</v>
      </c>
      <c r="D111" s="166">
        <f>D71*10000/D62</f>
        <v>0.006326817262041398</v>
      </c>
      <c r="E111" s="166">
        <f>E71*10000/E62</f>
        <v>0.03050921143592626</v>
      </c>
      <c r="F111" s="166">
        <f>F71*10000/F62</f>
        <v>-0.08314732650788241</v>
      </c>
      <c r="G111" s="166">
        <f>AVERAGE(C111:E111)</f>
        <v>0.02040679917351294</v>
      </c>
      <c r="H111" s="166">
        <f>STDEV(C111:E111)</f>
        <v>0.012572304571164228</v>
      </c>
      <c r="I111" s="166">
        <f>(B111*B4+C111*C4+D111*D4+E111*E4+F111*F4)/SUM(B4:F4)</f>
        <v>0.007536980951095444</v>
      </c>
    </row>
    <row r="112" spans="1:9" ht="12.75">
      <c r="A112" s="166" t="s">
        <v>169</v>
      </c>
      <c r="B112" s="166">
        <f>B72*10000/B62</f>
        <v>-0.05528025895548538</v>
      </c>
      <c r="C112" s="166">
        <f>C72*10000/C62</f>
        <v>-0.023014406532745335</v>
      </c>
      <c r="D112" s="166">
        <f>D72*10000/D62</f>
        <v>-0.020727468929881292</v>
      </c>
      <c r="E112" s="166">
        <f>E72*10000/E62</f>
        <v>-0.028798397540439575</v>
      </c>
      <c r="F112" s="166">
        <f>F72*10000/F62</f>
        <v>-0.025242412911106057</v>
      </c>
      <c r="G112" s="166">
        <f>AVERAGE(C112:E112)</f>
        <v>-0.02418009100102207</v>
      </c>
      <c r="H112" s="166">
        <f>STDEV(C112:E112)</f>
        <v>0.004159818189400628</v>
      </c>
      <c r="I112" s="166">
        <f>(B112*B4+C112*C4+D112*D4+E112*E4+F112*F4)/SUM(B4:F4)</f>
        <v>-0.02880518699999571</v>
      </c>
    </row>
    <row r="113" spans="1:9" ht="12.75">
      <c r="A113" s="166" t="s">
        <v>170</v>
      </c>
      <c r="B113" s="166">
        <f>B73*10000/B62</f>
        <v>0.008768186759077333</v>
      </c>
      <c r="C113" s="166">
        <f>C73*10000/C62</f>
        <v>-0.017688821946518347</v>
      </c>
      <c r="D113" s="166">
        <f>D73*10000/D62</f>
        <v>-0.009237083380291675</v>
      </c>
      <c r="E113" s="166">
        <f>E73*10000/E62</f>
        <v>-0.006406846656962853</v>
      </c>
      <c r="F113" s="166">
        <f>F73*10000/F62</f>
        <v>0.00041714880074544987</v>
      </c>
      <c r="G113" s="166">
        <f>AVERAGE(C113:E113)</f>
        <v>-0.011110917327924292</v>
      </c>
      <c r="H113" s="166">
        <f>STDEV(C113:E113)</f>
        <v>0.005869768466984923</v>
      </c>
      <c r="I113" s="166">
        <f>(B113*B4+C113*C4+D113*D4+E113*E4+F113*F4)/SUM(B4:F4)</f>
        <v>-0.006700603920224481</v>
      </c>
    </row>
    <row r="114" spans="1:11" ht="12.75">
      <c r="A114" s="166" t="s">
        <v>171</v>
      </c>
      <c r="B114" s="166">
        <f>B74*10000/B62</f>
        <v>-0.1882711457231103</v>
      </c>
      <c r="C114" s="166">
        <f>C74*10000/C62</f>
        <v>-0.16337387295394193</v>
      </c>
      <c r="D114" s="166">
        <f>D74*10000/D62</f>
        <v>-0.16376463538277847</v>
      </c>
      <c r="E114" s="166">
        <f>E74*10000/E62</f>
        <v>-0.1663362195068864</v>
      </c>
      <c r="F114" s="166">
        <f>F74*10000/F62</f>
        <v>-0.14323566853866956</v>
      </c>
      <c r="G114" s="166">
        <f>AVERAGE(C114:E114)</f>
        <v>-0.16449157594786892</v>
      </c>
      <c r="H114" s="166">
        <f>STDEV(C114:E114)</f>
        <v>0.0016094117601846197</v>
      </c>
      <c r="I114" s="166">
        <f>(B114*B4+C114*C4+D114*D4+E114*E4+F114*F4)/SUM(B4:F4)</f>
        <v>-0.1650705598911017</v>
      </c>
      <c r="J114" s="166" t="s">
        <v>189</v>
      </c>
      <c r="K114" s="166">
        <v>285</v>
      </c>
    </row>
    <row r="115" spans="1:11" ht="12.75">
      <c r="A115" s="166" t="s">
        <v>172</v>
      </c>
      <c r="B115" s="166">
        <f>B75*10000/B62</f>
        <v>-0.002130658315561399</v>
      </c>
      <c r="C115" s="166">
        <f>C75*10000/C62</f>
        <v>-0.003695202899922731</v>
      </c>
      <c r="D115" s="166">
        <f>D75*10000/D62</f>
        <v>-5.063474333861399E-05</v>
      </c>
      <c r="E115" s="166">
        <f>E75*10000/E62</f>
        <v>-0.0031687354809537506</v>
      </c>
      <c r="F115" s="166">
        <f>F75*10000/F62</f>
        <v>-0.003674669689966603</v>
      </c>
      <c r="G115" s="166">
        <f>AVERAGE(C115:E115)</f>
        <v>-0.0023048577080716985</v>
      </c>
      <c r="H115" s="166">
        <f>STDEV(C115:E115)</f>
        <v>0.001969881434720496</v>
      </c>
      <c r="I115" s="166">
        <f>(B115*B4+C115*C4+D115*D4+E115*E4+F115*F4)/SUM(B4:F4)</f>
        <v>-0.0024633716988954027</v>
      </c>
      <c r="J115" s="166" t="s">
        <v>190</v>
      </c>
      <c r="K115" s="166">
        <v>0.5536</v>
      </c>
    </row>
    <row r="118" ht="12.75">
      <c r="A118" s="166" t="s">
        <v>155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157</v>
      </c>
      <c r="H120" s="166" t="s">
        <v>158</v>
      </c>
      <c r="I120" s="166" t="s">
        <v>153</v>
      </c>
    </row>
    <row r="121" spans="1:9" ht="12.75">
      <c r="A121" s="166" t="s">
        <v>173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174</v>
      </c>
      <c r="B122" s="166">
        <f>B82*10000/B62</f>
        <v>58.483322494145625</v>
      </c>
      <c r="C122" s="166">
        <f>C82*10000/C62</f>
        <v>12.559901352371353</v>
      </c>
      <c r="D122" s="166">
        <f>D82*10000/D62</f>
        <v>-2.205777744879179</v>
      </c>
      <c r="E122" s="166">
        <f>E82*10000/E62</f>
        <v>-21.405073316116493</v>
      </c>
      <c r="F122" s="166">
        <f>F82*10000/F62</f>
        <v>-45.64670964668065</v>
      </c>
      <c r="G122" s="166">
        <f>AVERAGE(C122:E122)</f>
        <v>-3.683649902874773</v>
      </c>
      <c r="H122" s="166">
        <f>STDEV(C122:E122)</f>
        <v>17.030647540369365</v>
      </c>
      <c r="I122" s="166">
        <f>(B122*B4+C122*C4+D122*D4+E122*E4+F122*F4)/SUM(B4:F4)</f>
        <v>-0.3481015404482303</v>
      </c>
    </row>
    <row r="123" spans="1:9" ht="12.75">
      <c r="A123" s="166" t="s">
        <v>175</v>
      </c>
      <c r="B123" s="166">
        <f>B83*10000/B62</f>
        <v>0.9158445754896712</v>
      </c>
      <c r="C123" s="166">
        <f>C83*10000/C62</f>
        <v>-0.9460499967823441</v>
      </c>
      <c r="D123" s="166">
        <f>D83*10000/D62</f>
        <v>-1.3678385663838635</v>
      </c>
      <c r="E123" s="166">
        <f>E83*10000/E62</f>
        <v>-0.3782891283454209</v>
      </c>
      <c r="F123" s="166">
        <f>F83*10000/F62</f>
        <v>3.4189943996353676</v>
      </c>
      <c r="G123" s="166">
        <f>AVERAGE(C123:E123)</f>
        <v>-0.8973925638372094</v>
      </c>
      <c r="H123" s="166">
        <f>STDEV(C123:E123)</f>
        <v>0.4965658887963987</v>
      </c>
      <c r="I123" s="166">
        <f>(B123*B4+C123*C4+D123*D4+E123*E4+F123*F4)/SUM(B4:F4)</f>
        <v>-0.05758831077810982</v>
      </c>
    </row>
    <row r="124" spans="1:9" ht="12.75">
      <c r="A124" s="166" t="s">
        <v>176</v>
      </c>
      <c r="B124" s="166">
        <f>B84*10000/B62</f>
        <v>-2.0628575279409316</v>
      </c>
      <c r="C124" s="166">
        <f>C84*10000/C62</f>
        <v>-0.1580145422151387</v>
      </c>
      <c r="D124" s="166">
        <f>D84*10000/D62</f>
        <v>1.5836292493723731</v>
      </c>
      <c r="E124" s="166">
        <f>E84*10000/E62</f>
        <v>1.364761950215367</v>
      </c>
      <c r="F124" s="166">
        <f>F84*10000/F62</f>
        <v>0.8073638081304569</v>
      </c>
      <c r="G124" s="166">
        <f>AVERAGE(C124:E124)</f>
        <v>0.9301255524575338</v>
      </c>
      <c r="H124" s="166">
        <f>STDEV(C124:E124)</f>
        <v>0.9486898191114734</v>
      </c>
      <c r="I124" s="166">
        <f>(B124*B4+C124*C4+D124*D4+E124*E4+F124*F4)/SUM(B4:F4)</f>
        <v>0.48232625301284515</v>
      </c>
    </row>
    <row r="125" spans="1:9" ht="12.75">
      <c r="A125" s="166" t="s">
        <v>177</v>
      </c>
      <c r="B125" s="166">
        <f>B85*10000/B62</f>
        <v>0.014067321885575022</v>
      </c>
      <c r="C125" s="166">
        <f>C85*10000/C62</f>
        <v>-0.7939265445625071</v>
      </c>
      <c r="D125" s="166">
        <f>D85*10000/D62</f>
        <v>-0.8377323168655604</v>
      </c>
      <c r="E125" s="166">
        <f>E85*10000/E62</f>
        <v>-0.17427092687707343</v>
      </c>
      <c r="F125" s="166">
        <f>F85*10000/F62</f>
        <v>-1.0101794594207256</v>
      </c>
      <c r="G125" s="166">
        <f>AVERAGE(C125:E125)</f>
        <v>-0.6019765961017136</v>
      </c>
      <c r="H125" s="166">
        <f>STDEV(C125:E125)</f>
        <v>0.3710509951973444</v>
      </c>
      <c r="I125" s="166">
        <f>(B125*B4+C125*C4+D125*D4+E125*E4+F125*F4)/SUM(B4:F4)</f>
        <v>-0.5678617968526424</v>
      </c>
    </row>
    <row r="126" spans="1:9" ht="12.75">
      <c r="A126" s="166" t="s">
        <v>178</v>
      </c>
      <c r="B126" s="166">
        <f>B86*10000/B62</f>
        <v>0.5843412000218122</v>
      </c>
      <c r="C126" s="166">
        <f>C86*10000/C62</f>
        <v>0.4045907141460159</v>
      </c>
      <c r="D126" s="166">
        <f>D86*10000/D62</f>
        <v>-0.15533038910208985</v>
      </c>
      <c r="E126" s="166">
        <f>E86*10000/E62</f>
        <v>0.11750977929361073</v>
      </c>
      <c r="F126" s="166">
        <f>F86*10000/F62</f>
        <v>1.3896911616541054</v>
      </c>
      <c r="G126" s="166">
        <f>AVERAGE(C126:E126)</f>
        <v>0.12225670144584559</v>
      </c>
      <c r="H126" s="166">
        <f>STDEV(C126:E126)</f>
        <v>0.2799907327360738</v>
      </c>
      <c r="I126" s="166">
        <f>(B126*B4+C126*C4+D126*D4+E126*E4+F126*F4)/SUM(B4:F4)</f>
        <v>0.3587026860483344</v>
      </c>
    </row>
    <row r="127" spans="1:9" ht="12.75">
      <c r="A127" s="166" t="s">
        <v>179</v>
      </c>
      <c r="B127" s="166">
        <f>B87*10000/B62</f>
        <v>0.12538052722888568</v>
      </c>
      <c r="C127" s="166">
        <f>C87*10000/C62</f>
        <v>0.051174575188419356</v>
      </c>
      <c r="D127" s="166">
        <f>D87*10000/D62</f>
        <v>0.2569296593267099</v>
      </c>
      <c r="E127" s="166">
        <f>E87*10000/E62</f>
        <v>0.2677614267838228</v>
      </c>
      <c r="F127" s="166">
        <f>F87*10000/F62</f>
        <v>0.28619496161293173</v>
      </c>
      <c r="G127" s="166">
        <f>AVERAGE(C127:E127)</f>
        <v>0.19195522043298405</v>
      </c>
      <c r="H127" s="166">
        <f>STDEV(C127:E127)</f>
        <v>0.12203984739898774</v>
      </c>
      <c r="I127" s="166">
        <f>(B127*B4+C127*C4+D127*D4+E127*E4+F127*F4)/SUM(B4:F4)</f>
        <v>0.19499360907212182</v>
      </c>
    </row>
    <row r="128" spans="1:9" ht="12.75">
      <c r="A128" s="166" t="s">
        <v>180</v>
      </c>
      <c r="B128" s="166">
        <f>B88*10000/B62</f>
        <v>-0.07193086761338363</v>
      </c>
      <c r="C128" s="166">
        <f>C88*10000/C62</f>
        <v>0.06182625248991844</v>
      </c>
      <c r="D128" s="166">
        <f>D88*10000/D62</f>
        <v>-0.050511707871480876</v>
      </c>
      <c r="E128" s="166">
        <f>E88*10000/E62</f>
        <v>0.07527418901291855</v>
      </c>
      <c r="F128" s="166">
        <f>F88*10000/F62</f>
        <v>-0.0594509758101414</v>
      </c>
      <c r="G128" s="166">
        <f>AVERAGE(C128:E128)</f>
        <v>0.028862911210452036</v>
      </c>
      <c r="H128" s="166">
        <f>STDEV(C128:E128)</f>
        <v>0.06906851210923196</v>
      </c>
      <c r="I128" s="166">
        <f>(B128*B4+C128*C4+D128*D4+E128*E4+F128*F4)/SUM(B4:F4)</f>
        <v>0.0025037899034948095</v>
      </c>
    </row>
    <row r="129" spans="1:9" ht="12.75">
      <c r="A129" s="166" t="s">
        <v>181</v>
      </c>
      <c r="B129" s="166">
        <f>B89*10000/B62</f>
        <v>-0.01609795104595339</v>
      </c>
      <c r="C129" s="166">
        <f>C89*10000/C62</f>
        <v>0.09260433335770803</v>
      </c>
      <c r="D129" s="166">
        <f>D89*10000/D62</f>
        <v>0.07464367690080737</v>
      </c>
      <c r="E129" s="166">
        <f>E89*10000/E62</f>
        <v>0.03399772364583214</v>
      </c>
      <c r="F129" s="166">
        <f>F89*10000/F62</f>
        <v>-0.11677448302537533</v>
      </c>
      <c r="G129" s="166">
        <f>AVERAGE(C129:E129)</f>
        <v>0.06708191130144918</v>
      </c>
      <c r="H129" s="166">
        <f>STDEV(C129:E129)</f>
        <v>0.030026136942916313</v>
      </c>
      <c r="I129" s="166">
        <f>(B129*B4+C129*C4+D129*D4+E129*E4+F129*F4)/SUM(B4:F4)</f>
        <v>0.03045290922592369</v>
      </c>
    </row>
    <row r="130" spans="1:9" ht="12.75">
      <c r="A130" s="166" t="s">
        <v>182</v>
      </c>
      <c r="B130" s="166">
        <f>B90*10000/B62</f>
        <v>0.0371580088662743</v>
      </c>
      <c r="C130" s="166">
        <f>C90*10000/C62</f>
        <v>0.13540741700688252</v>
      </c>
      <c r="D130" s="166">
        <f>D90*10000/D62</f>
        <v>0.05300503866249379</v>
      </c>
      <c r="E130" s="166">
        <f>E90*10000/E62</f>
        <v>0.025700132140573085</v>
      </c>
      <c r="F130" s="166">
        <f>F90*10000/F62</f>
        <v>0.18889417547037793</v>
      </c>
      <c r="G130" s="166">
        <f>AVERAGE(C130:E130)</f>
        <v>0.07137086260331647</v>
      </c>
      <c r="H130" s="166">
        <f>STDEV(C130:E130)</f>
        <v>0.05711304321215394</v>
      </c>
      <c r="I130" s="166">
        <f>(B130*B4+C130*C4+D130*D4+E130*E4+F130*F4)/SUM(B4:F4)</f>
        <v>0.08218594036124902</v>
      </c>
    </row>
    <row r="131" spans="1:9" ht="12.75">
      <c r="A131" s="166" t="s">
        <v>183</v>
      </c>
      <c r="B131" s="166">
        <f>B91*10000/B62</f>
        <v>0.05756640401564009</v>
      </c>
      <c r="C131" s="166">
        <f>C91*10000/C62</f>
        <v>0.055949020296315835</v>
      </c>
      <c r="D131" s="166">
        <f>D91*10000/D62</f>
        <v>0.09253227614734383</v>
      </c>
      <c r="E131" s="166">
        <f>E91*10000/E62</f>
        <v>0.03349522510192429</v>
      </c>
      <c r="F131" s="166">
        <f>F91*10000/F62</f>
        <v>0.019067740676027324</v>
      </c>
      <c r="G131" s="166">
        <f>AVERAGE(C131:E131)</f>
        <v>0.06065884051519465</v>
      </c>
      <c r="H131" s="166">
        <f>STDEV(C131:E131)</f>
        <v>0.029798995853979528</v>
      </c>
      <c r="I131" s="166">
        <f>(B131*B4+C131*C4+D131*D4+E131*E4+F131*F4)/SUM(B4:F4)</f>
        <v>0.05463784720259781</v>
      </c>
    </row>
    <row r="132" spans="1:9" ht="12.75">
      <c r="A132" s="166" t="s">
        <v>184</v>
      </c>
      <c r="B132" s="166">
        <f>B92*10000/B62</f>
        <v>0.013746830066343653</v>
      </c>
      <c r="C132" s="166">
        <f>C92*10000/C62</f>
        <v>0.011500841674664714</v>
      </c>
      <c r="D132" s="166">
        <f>D92*10000/D62</f>
        <v>-0.04169366863712302</v>
      </c>
      <c r="E132" s="166">
        <f>E92*10000/E62</f>
        <v>0.008299533691919717</v>
      </c>
      <c r="F132" s="166">
        <f>F92*10000/F62</f>
        <v>-0.047585977627325866</v>
      </c>
      <c r="G132" s="166">
        <f>AVERAGE(C132:E132)</f>
        <v>-0.007297764423512862</v>
      </c>
      <c r="H132" s="166">
        <f>STDEV(C132:E132)</f>
        <v>0.02983070168809276</v>
      </c>
      <c r="I132" s="166">
        <f>(B132*B4+C132*C4+D132*D4+E132*E4+F132*F4)/SUM(B4:F4)</f>
        <v>-0.009662571746687817</v>
      </c>
    </row>
    <row r="133" spans="1:9" ht="12.75">
      <c r="A133" s="166" t="s">
        <v>185</v>
      </c>
      <c r="B133" s="166">
        <f>B93*10000/B62</f>
        <v>-0.058530126547613366</v>
      </c>
      <c r="C133" s="166">
        <f>C93*10000/C62</f>
        <v>-0.03483662829914804</v>
      </c>
      <c r="D133" s="166">
        <f>D93*10000/D62</f>
        <v>-0.03513061719937351</v>
      </c>
      <c r="E133" s="166">
        <f>E93*10000/E62</f>
        <v>-0.05212869854408582</v>
      </c>
      <c r="F133" s="166">
        <f>F93*10000/F62</f>
        <v>-0.07615258971305579</v>
      </c>
      <c r="G133" s="166">
        <f>AVERAGE(C133:E133)</f>
        <v>-0.040698648014202456</v>
      </c>
      <c r="H133" s="166">
        <f>STDEV(C133:E133)</f>
        <v>0.009899805488247215</v>
      </c>
      <c r="I133" s="166">
        <f>(B133*B4+C133*C4+D133*D4+E133*E4+F133*F4)/SUM(B4:F4)</f>
        <v>-0.04802053019886107</v>
      </c>
    </row>
    <row r="134" spans="1:9" ht="12.75">
      <c r="A134" s="166" t="s">
        <v>186</v>
      </c>
      <c r="B134" s="166">
        <f>B94*10000/B62</f>
        <v>-0.005291888160131259</v>
      </c>
      <c r="C134" s="166">
        <f>C94*10000/C62</f>
        <v>0.009324934881583452</v>
      </c>
      <c r="D134" s="166">
        <f>D94*10000/D62</f>
        <v>0.007944600056962264</v>
      </c>
      <c r="E134" s="166">
        <f>E94*10000/E62</f>
        <v>0.005438408614398083</v>
      </c>
      <c r="F134" s="166">
        <f>F94*10000/F62</f>
        <v>-0.02407215047912391</v>
      </c>
      <c r="G134" s="166">
        <f>AVERAGE(C134:E134)</f>
        <v>0.007569314517647933</v>
      </c>
      <c r="H134" s="166">
        <f>STDEV(C134:E134)</f>
        <v>0.0019702540530079577</v>
      </c>
      <c r="I134" s="166">
        <f>(B134*B4+C134*C4+D134*D4+E134*E4+F134*F4)/SUM(B4:F4)</f>
        <v>0.0014752922446255043</v>
      </c>
    </row>
    <row r="135" spans="1:9" ht="12.75">
      <c r="A135" s="166" t="s">
        <v>187</v>
      </c>
      <c r="B135" s="166">
        <f>B95*10000/B62</f>
        <v>-0.001479452076759281</v>
      </c>
      <c r="C135" s="166">
        <f>C95*10000/C62</f>
        <v>-0.0023488805101168995</v>
      </c>
      <c r="D135" s="166">
        <f>D95*10000/D62</f>
        <v>-0.002674215024828819</v>
      </c>
      <c r="E135" s="166">
        <f>E95*10000/E62</f>
        <v>-0.0017722107947468289</v>
      </c>
      <c r="F135" s="166">
        <f>F95*10000/F62</f>
        <v>0.0004332688701708892</v>
      </c>
      <c r="G135" s="166">
        <f>AVERAGE(C135:E135)</f>
        <v>-0.0022651021098975157</v>
      </c>
      <c r="H135" s="166">
        <f>STDEV(C135:E135)</f>
        <v>0.00045680085707991175</v>
      </c>
      <c r="I135" s="166">
        <f>(B135*B4+C135*C4+D135*D4+E135*E4+F135*F4)/SUM(B4:F4)</f>
        <v>-0.0017902319826680441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2003-09-26T13:04:04Z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631830990</vt:i4>
  </property>
  <property fmtid="{D5CDD505-2E9C-101B-9397-08002B2CF9AE}" pid="3" name="_EmailSubject">
    <vt:lpwstr>WFM results of aperture 90</vt:lpwstr>
  </property>
  <property fmtid="{D5CDD505-2E9C-101B-9397-08002B2CF9AE}" pid="4" name="_AuthorEmail">
    <vt:lpwstr>DURANTE@DAPNIA.CEA.FR</vt:lpwstr>
  </property>
  <property fmtid="{D5CDD505-2E9C-101B-9397-08002B2CF9AE}" pid="5" name="_AuthorEmailDisplayName">
    <vt:lpwstr>DURANTE Maria    DAPNIA</vt:lpwstr>
  </property>
  <property fmtid="{D5CDD505-2E9C-101B-9397-08002B2CF9AE}" pid="6" name="_ReviewingToolsShownOnce">
    <vt:lpwstr/>
  </property>
</Properties>
</file>