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7_pos1ap2" sheetId="2" r:id="rId2"/>
    <sheet name="HCMQAP097_pos2ap2" sheetId="3" r:id="rId3"/>
    <sheet name="HCMQAP097_pos3ap2" sheetId="4" r:id="rId4"/>
    <sheet name="HCMQAP097_pos4ap2" sheetId="5" r:id="rId5"/>
    <sheet name="HCMQAP097_pos5ap2" sheetId="6" r:id="rId6"/>
    <sheet name="Lmag_hcmqap" sheetId="7" r:id="rId7"/>
    <sheet name="Result_HCMQAP" sheetId="8" r:id="rId8"/>
  </sheets>
  <definedNames>
    <definedName name="_xlnm.Print_Area" localSheetId="1">'HCMQAP097_pos1ap2'!$A$1:$N$28</definedName>
    <definedName name="_xlnm.Print_Area" localSheetId="2">'HCMQAP097_pos2ap2'!$A$1:$N$28</definedName>
    <definedName name="_xlnm.Print_Area" localSheetId="3">'HCMQAP097_pos3ap2'!$A$1:$N$28</definedName>
    <definedName name="_xlnm.Print_Area" localSheetId="4">'HCMQAP097_pos4ap2'!$A$1:$N$28</definedName>
    <definedName name="_xlnm.Print_Area" localSheetId="5">'HCMQAP097_pos5ap2'!$A$1:$N$28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<sst xmlns="http://schemas.openxmlformats.org/spreadsheetml/2006/main" count="505" uniqueCount="190">
  <si>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</si>
  <si>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</si>
  <si>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</si>
  <si>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</si>
  <si>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</si>
  <si>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</si>
  <si>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</si>
  <si>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</si>
  <si>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</si>
  <si>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</si>
  <si>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</si>
  <si>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</si>
  <si>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</si>
  <si>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</si>
  <si>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</si>
  <si>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</si>
  <si>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</si>
  <si>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</si>
  <si>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</si>
  <si>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</si>
  <si>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</si>
  <si>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</si>
  <si>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</si>
  <si>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</si>
  <si>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</si>
  <si>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</si>
  <si>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</si>
  <si>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</si>
  <si>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</si>
  <si>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</si>
  <si>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</si>
  <si>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</si>
  <si>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</si>
  <si>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</si>
  <si>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</si>
  <si>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</si>
  <si>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</si>
  <si>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</si>
  <si>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</si>
  <si>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</si>
  <si>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</si>
  <si>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</si>
  <si>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</si>
  <si>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</si>
  <si>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</si>
  <si>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</si>
  <si>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</si>
  <si>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</si>
  <si>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</si>
  <si>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</si>
  <si>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</si>
  <si>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</si>
  <si>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</si>
  <si>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</si>
  <si>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</si>
  <si>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</si>
  <si>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</si>
  <si>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</si>
  <si>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</si>
  <si>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</si>
  <si>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</si>
  <si>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</si>
  <si>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</si>
  <si>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</si>
  <si>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</si>
  <si>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</si>
  <si>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</si>
  <si>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</si>
  <si>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HCMQAP097_pos1ap2</t>
  </si>
  <si>
    <t>±12.5</t>
  </si>
  <si>
    <t>THCMQAP097_pos1ap2.xls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</si>
  <si>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</si>
  <si>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HCMQAP097_pos2ap2</t>
  </si>
  <si>
    <t>THCMQAP097_pos2ap2.xls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</si>
  <si>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</si>
  <si>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HCMQAP097_pos3ap2</t>
  </si>
  <si>
    <t>THCMQAP097_pos3ap2.xls</t>
  </si>
  <si>
    <t>HCMQAP097_pos4ap2</t>
  </si>
  <si>
    <t>THCMQAP097_pos4ap2.xls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</si>
  <si>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-2.096 mT)</t>
    </r>
  </si>
  <si>
    <t>HCMQAP097_pos5ap2</t>
  </si>
  <si>
    <t>THCMQAP097_pos5ap2.xls</t>
  </si>
  <si>
    <t>Sommaire : Valeurs intégrales calculées avec les fichiers: HCMQAP097_pos1ap2+HCMQAP097_pos2ap2+HCMQAP097_pos3ap2+HCMQAP097_pos4ap2+HCMQAP097_pos5ap2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</si>
  <si>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</si>
  <si>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</si>
  <si>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</si>
  <si>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</si>
  <si>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</si>
  <si>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</si>
  <si>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</si>
  <si>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</si>
  <si>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</si>
  <si>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</si>
  <si>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</si>
  <si>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</si>
  <si>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</si>
  <si>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</si>
  <si>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</si>
  <si>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</si>
  <si>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</si>
  <si>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</si>
  <si>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</si>
  <si>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</si>
  <si>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</si>
  <si>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</si>
  <si>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</si>
  <si>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</si>
  <si>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</si>
  <si>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</si>
  <si>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</si>
  <si>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</si>
  <si>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</si>
  <si>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</si>
  <si>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</si>
  <si>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</si>
  <si>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</si>
  <si>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</si>
  <si>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</si>
  <si>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</si>
  <si>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</si>
  <si>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</si>
  <si>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</si>
  <si>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</si>
  <si>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</si>
  <si>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</si>
  <si>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</si>
  <si>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</si>
  <si>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</si>
  <si>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Wed 01/10/2003       09:33:51</t>
  </si>
  <si>
    <t>LISSNER</t>
  </si>
  <si>
    <t>HCMQAP097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</si>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</sst>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326876"/>
        <c:crosses val="autoZero"/>
        <c:auto val="1"/>
        <c:lblOffset val="100"/>
        <c:noMultiLvlLbl val="0"/>
      </c:catAx>
      <c:valAx>
        <c:axId val="64326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46039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37631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2342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37631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2342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37631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2342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37631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2342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37631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2342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-1.0981603000000002E-05</v>
      </c>
      <c r="L2" s="55">
        <v>8.043447206263596E-08</v>
      </c>
      <c r="M2" s="55">
        <v>0.00011537392999999999</v>
      </c>
      <c r="N2" s="56">
        <v>2.464769575549052E-07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-3.1548877E-05</v>
      </c>
      <c r="L3" s="55">
        <v>1.7047295373658724E-07</v>
      </c>
      <c r="M3" s="55">
        <v>1.3403310000000002E-05</v>
      </c>
      <c r="N3" s="56">
        <v>9.842154946936713E-08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-0.002253628209836041</v>
      </c>
      <c r="L4" s="55">
        <v>-1.2629877123784515E-05</v>
      </c>
      <c r="M4" s="55">
        <v>5.6029803072068534E-08</v>
      </c>
      <c r="N4" s="56">
        <v>2.8020915000000004</v>
      </c>
    </row>
    <row r="5" spans="1:14" ht="15" customHeight="1" thickBot="1">
      <c r="A5" t="s">
        <v>18</v>
      </c>
      <c r="B5" s="59">
        <v>37895.376539351855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0.39653608</v>
      </c>
      <c r="E8" s="78">
        <v>0.0162589099871296</v>
      </c>
      <c r="F8" s="78">
        <v>-1.3178877</v>
      </c>
      <c r="G8" s="78">
        <v>0.024846759300958678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-0.32794294</v>
      </c>
      <c r="E9" s="80">
        <v>0.013814484941625292</v>
      </c>
      <c r="F9" s="80">
        <v>-1.29290846</v>
      </c>
      <c r="G9" s="80">
        <v>0.0505915349799424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0.470142974</v>
      </c>
      <c r="E10" s="80">
        <v>0.008517135105225289</v>
      </c>
      <c r="F10" s="84">
        <v>-2.3740905000000003</v>
      </c>
      <c r="G10" s="80">
        <v>0.007725472263878726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3.8853065</v>
      </c>
      <c r="E11" s="78">
        <v>0.015783088560222952</v>
      </c>
      <c r="F11" s="78">
        <v>1.1070868999999999</v>
      </c>
      <c r="G11" s="78">
        <v>0.020815227141215694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-0.08722044009999999</v>
      </c>
      <c r="E12" s="80">
        <v>0.008838956200318814</v>
      </c>
      <c r="F12" s="80">
        <v>-0.24648921000000001</v>
      </c>
      <c r="G12" s="80">
        <v>0.009784537154172917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20.892335</v>
      </c>
      <c r="D13" s="83">
        <v>0.34324388000000006</v>
      </c>
      <c r="E13" s="80">
        <v>0.007410613044180437</v>
      </c>
      <c r="F13" s="80">
        <v>-0.010219065</v>
      </c>
      <c r="G13" s="80">
        <v>0.0012993993506155077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0.043208919</v>
      </c>
      <c r="E14" s="80">
        <v>0.002113492275047031</v>
      </c>
      <c r="F14" s="84">
        <v>0.43387510999999995</v>
      </c>
      <c r="G14" s="80">
        <v>0.005421242356546328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-0.48958585</v>
      </c>
      <c r="E15" s="78">
        <v>0.002944406390938599</v>
      </c>
      <c r="F15" s="78">
        <v>0.11066203</v>
      </c>
      <c r="G15" s="78">
        <v>0.0015729851348959256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-0.011182076100000002</v>
      </c>
      <c r="E16" s="80">
        <v>0.003917762650037785</v>
      </c>
      <c r="F16" s="80">
        <v>-0.079351145</v>
      </c>
      <c r="G16" s="80">
        <v>0.0030276390803756774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-0.3310000002384186</v>
      </c>
      <c r="D17" s="83">
        <v>0.14479575</v>
      </c>
      <c r="E17" s="80">
        <v>0.002426450620968789</v>
      </c>
      <c r="F17" s="80">
        <v>0.006991096999999999</v>
      </c>
      <c r="G17" s="80">
        <v>0.00453528277804549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42.215999603271484</v>
      </c>
      <c r="D18" s="83">
        <v>-0.0038137056000000003</v>
      </c>
      <c r="E18" s="80">
        <v>0.0023363304756569515</v>
      </c>
      <c r="F18" s="84">
        <v>0.186173</v>
      </c>
      <c r="G18" s="80">
        <v>0.004045469827596628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-0.41100001335144043</v>
      </c>
      <c r="D19" s="87">
        <v>-0.19645138</v>
      </c>
      <c r="E19" s="80">
        <v>0.001220309263507321</v>
      </c>
      <c r="F19" s="80">
        <v>0.012312503800000001</v>
      </c>
      <c r="G19" s="80">
        <v>0.0014696682184837972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-0.087691</v>
      </c>
      <c r="D20" s="89">
        <v>-0.001098319</v>
      </c>
      <c r="E20" s="90">
        <v>0.000718345027035337</v>
      </c>
      <c r="F20" s="90">
        <v>-0.004227864798</v>
      </c>
      <c r="G20" s="90">
        <v>0.0017457298762438122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0.8698165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0.16054815236870504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-2.2536636000000003</v>
      </c>
      <c r="I25" s="102" t="s">
        <v>49</v>
      </c>
      <c r="J25" s="103"/>
      <c r="K25" s="102"/>
      <c r="L25" s="105">
        <v>4.039956435791587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1.3762517402543244</v>
      </c>
      <c r="I26" s="107" t="s">
        <v>53</v>
      </c>
      <c r="J26" s="108"/>
      <c r="K26" s="107"/>
      <c r="L26" s="110">
        <v>0.5019366388339702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HCMQAP097_pos1ap2res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-4.0233510000000004E-06</v>
      </c>
      <c r="L2" s="55">
        <v>1.607760869470175E-07</v>
      </c>
      <c r="M2" s="55">
        <v>0.00010494629800000001</v>
      </c>
      <c r="N2" s="56">
        <v>9.508307591059053E-08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-2.9132099000000002E-05</v>
      </c>
      <c r="L3" s="55">
        <v>9.387746222564363E-08</v>
      </c>
      <c r="M3" s="55">
        <v>1.2246262000000001E-05</v>
      </c>
      <c r="N3" s="56">
        <v>1.1317672590250211E-07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-0.0037625262126330253</v>
      </c>
      <c r="L4" s="55">
        <v>-2.417865886672645E-05</v>
      </c>
      <c r="M4" s="55">
        <v>5.961744908547632E-08</v>
      </c>
      <c r="N4" s="56">
        <v>3.2130442</v>
      </c>
    </row>
    <row r="5" spans="1:14" ht="15" customHeight="1" thickBot="1">
      <c r="A5" t="s">
        <v>18</v>
      </c>
      <c r="B5" s="59">
        <v>37895.381053240744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0.57640592</v>
      </c>
      <c r="E8" s="78">
        <v>0.00650740415946061</v>
      </c>
      <c r="F8" s="78">
        <v>-0.10961001299999999</v>
      </c>
      <c r="G8" s="78">
        <v>0.01691448661911558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-0.32112209999999997</v>
      </c>
      <c r="E9" s="80">
        <v>0.025327535325274615</v>
      </c>
      <c r="F9" s="84">
        <v>-2.6905551</v>
      </c>
      <c r="G9" s="80">
        <v>0.028550631846624163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-0.44875244</v>
      </c>
      <c r="E10" s="80">
        <v>0.009333180975391217</v>
      </c>
      <c r="F10" s="80">
        <v>-0.45672102</v>
      </c>
      <c r="G10" s="80">
        <v>0.0036000977244565724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4.9370034</v>
      </c>
      <c r="E11" s="78">
        <v>0.006455922547245565</v>
      </c>
      <c r="F11" s="78">
        <v>0.26364657999999996</v>
      </c>
      <c r="G11" s="78">
        <v>0.007682099606590857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0.129939711</v>
      </c>
      <c r="E12" s="80">
        <v>0.0025597020334178957</v>
      </c>
      <c r="F12" s="80">
        <v>0.119727782</v>
      </c>
      <c r="G12" s="80">
        <v>0.00540724705137307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20.941163</v>
      </c>
      <c r="D13" s="83">
        <v>0.05092183100000001</v>
      </c>
      <c r="E13" s="80">
        <v>0.004295524200054493</v>
      </c>
      <c r="F13" s="80">
        <v>-0.21737072</v>
      </c>
      <c r="G13" s="80">
        <v>0.0020640345894872396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0.02546115156</v>
      </c>
      <c r="E14" s="80">
        <v>0.0023786199283122394</v>
      </c>
      <c r="F14" s="80">
        <v>0.14545621</v>
      </c>
      <c r="G14" s="80">
        <v>0.0015090591255491471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-0.15710779000000002</v>
      </c>
      <c r="E15" s="78">
        <v>0.003023092977631057</v>
      </c>
      <c r="F15" s="78">
        <v>0.15156798</v>
      </c>
      <c r="G15" s="78">
        <v>0.0025485819976211765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-0.016349738600000004</v>
      </c>
      <c r="E16" s="80">
        <v>0.0019935958308463036</v>
      </c>
      <c r="F16" s="80">
        <v>-0.0073620606</v>
      </c>
      <c r="G16" s="80">
        <v>0.0011414244491647877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0.4020000100135803</v>
      </c>
      <c r="D17" s="83">
        <v>0.046549232</v>
      </c>
      <c r="E17" s="80">
        <v>0.0015660326065588804</v>
      </c>
      <c r="F17" s="80">
        <v>-0.020032548</v>
      </c>
      <c r="G17" s="80">
        <v>0.002161732428716845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-11.697999954223633</v>
      </c>
      <c r="D18" s="83">
        <v>-0.0003341358</v>
      </c>
      <c r="E18" s="80">
        <v>0.001129366557356229</v>
      </c>
      <c r="F18" s="80">
        <v>0.095005611</v>
      </c>
      <c r="G18" s="80">
        <v>0.0009783675175378554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0.05999999865889549</v>
      </c>
      <c r="D19" s="87">
        <v>-0.18562490999999998</v>
      </c>
      <c r="E19" s="80">
        <v>0.0011561776206108175</v>
      </c>
      <c r="F19" s="80">
        <v>0.0135677313</v>
      </c>
      <c r="G19" s="80">
        <v>0.0006354411576334818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-0.0212171</v>
      </c>
      <c r="D20" s="89">
        <v>0.0017051783630000002</v>
      </c>
      <c r="E20" s="90">
        <v>0.0007190817199441065</v>
      </c>
      <c r="F20" s="90">
        <v>0.00036077824000000004</v>
      </c>
      <c r="G20" s="90">
        <v>0.0006836476828808091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0.4740326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0.18409402754656082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-3.7626039000000002</v>
      </c>
      <c r="I25" s="102" t="s">
        <v>49</v>
      </c>
      <c r="J25" s="103"/>
      <c r="K25" s="102"/>
      <c r="L25" s="105">
        <v>4.944038034922189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0.5867351528252817</v>
      </c>
      <c r="I26" s="107" t="s">
        <v>53</v>
      </c>
      <c r="J26" s="108"/>
      <c r="K26" s="107"/>
      <c r="L26" s="110">
        <v>0.2183018786908727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HCMQAP097_pos2ap2res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8.990659999999999E-07</v>
      </c>
      <c r="L2" s="55">
        <v>2.386091244357598E-07</v>
      </c>
      <c r="M2" s="55">
        <v>0.00016796955</v>
      </c>
      <c r="N2" s="56">
        <v>2.4446296857113655E-07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-2.7971018E-05</v>
      </c>
      <c r="L3" s="55">
        <v>1.659767392616936E-07</v>
      </c>
      <c r="M3" s="55">
        <v>1.0726749999999999E-05</v>
      </c>
      <c r="N3" s="56">
        <v>1.97077895767154E-07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-0.0037616358676160065</v>
      </c>
      <c r="L4" s="55">
        <v>-3.7801441909241926E-05</v>
      </c>
      <c r="M4" s="55">
        <v>4.169000256002664E-08</v>
      </c>
      <c r="N4" s="56">
        <v>5.024432300000001</v>
      </c>
    </row>
    <row r="5" spans="1:14" ht="15" customHeight="1" thickBot="1">
      <c r="A5" t="s">
        <v>18</v>
      </c>
      <c r="B5" s="59">
        <v>37895.38564814815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-2.0027563</v>
      </c>
      <c r="E8" s="78">
        <v>0.013742799447700148</v>
      </c>
      <c r="F8" s="78">
        <v>1.0031665300000001</v>
      </c>
      <c r="G8" s="78">
        <v>0.014235670323747047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0.0746876866</v>
      </c>
      <c r="E9" s="80">
        <v>0.02287967532700972</v>
      </c>
      <c r="F9" s="84">
        <v>-2.7895356999999996</v>
      </c>
      <c r="G9" s="80">
        <v>0.03668477960900444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0.166590632</v>
      </c>
      <c r="E10" s="80">
        <v>0.005621394812606977</v>
      </c>
      <c r="F10" s="80">
        <v>-1.1788185000000002</v>
      </c>
      <c r="G10" s="80">
        <v>0.008366899909732339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4.6718073</v>
      </c>
      <c r="E11" s="78">
        <v>0.010000992218471472</v>
      </c>
      <c r="F11" s="78">
        <v>-0.155686488</v>
      </c>
      <c r="G11" s="78">
        <v>0.006326484617382615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-0.39773014</v>
      </c>
      <c r="E12" s="80">
        <v>0.0033172502075346404</v>
      </c>
      <c r="F12" s="80">
        <v>0.11706497</v>
      </c>
      <c r="G12" s="80">
        <v>0.0037153703119014044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21.017457</v>
      </c>
      <c r="D13" s="83">
        <v>0.051170518</v>
      </c>
      <c r="E13" s="80">
        <v>0.001989442748169982</v>
      </c>
      <c r="F13" s="84">
        <v>-0.41889575999999995</v>
      </c>
      <c r="G13" s="80">
        <v>0.002603725615053983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0.14593163999999997</v>
      </c>
      <c r="E14" s="80">
        <v>0.0018943212360643697</v>
      </c>
      <c r="F14" s="80">
        <v>0.19554704</v>
      </c>
      <c r="G14" s="80">
        <v>0.002689928615856273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-0.16940824000000002</v>
      </c>
      <c r="E15" s="78">
        <v>0.002709099063783811</v>
      </c>
      <c r="F15" s="78">
        <v>0.14523415</v>
      </c>
      <c r="G15" s="78">
        <v>0.0025306214495635702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-0.098933413</v>
      </c>
      <c r="E16" s="80">
        <v>0.0009283807883225406</v>
      </c>
      <c r="F16" s="80">
        <v>-0.048787787</v>
      </c>
      <c r="G16" s="80">
        <v>0.001859276755834447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-0.10599999874830246</v>
      </c>
      <c r="D17" s="83">
        <v>0.11041715999999999</v>
      </c>
      <c r="E17" s="80">
        <v>0.0020789444445201938</v>
      </c>
      <c r="F17" s="80">
        <v>-0.057224649</v>
      </c>
      <c r="G17" s="80">
        <v>0.0015258555788651787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229.8990020751953</v>
      </c>
      <c r="D18" s="83">
        <v>0.0115095776</v>
      </c>
      <c r="E18" s="80">
        <v>0.0017873059358984244</v>
      </c>
      <c r="F18" s="80">
        <v>0.1483689</v>
      </c>
      <c r="G18" s="80">
        <v>0.0011742081915052636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-0.4309999942779541</v>
      </c>
      <c r="D19" s="87">
        <v>-0.18443157999999998</v>
      </c>
      <c r="E19" s="80">
        <v>0.0009982840600750004</v>
      </c>
      <c r="F19" s="80">
        <v>0.004983767660000001</v>
      </c>
      <c r="G19" s="80">
        <v>0.0011143850093360364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-0.003566699999999999</v>
      </c>
      <c r="D20" s="89">
        <v>-0.0032237443000000003</v>
      </c>
      <c r="E20" s="90">
        <v>0.0013521966288852587</v>
      </c>
      <c r="F20" s="90">
        <v>-0.001076070187</v>
      </c>
      <c r="G20" s="90">
        <v>0.0006928492183631999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0.7590703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0.287879008400205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-3.7618258</v>
      </c>
      <c r="I25" s="102" t="s">
        <v>49</v>
      </c>
      <c r="J25" s="103"/>
      <c r="K25" s="102"/>
      <c r="L25" s="105">
        <v>4.674400681464851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2.2399499735712696</v>
      </c>
      <c r="I26" s="107" t="s">
        <v>53</v>
      </c>
      <c r="J26" s="108"/>
      <c r="K26" s="107"/>
      <c r="L26" s="110">
        <v>0.2231414576140438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HCMQAP097_pos3ap2res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6.885497899999999E-05</v>
      </c>
      <c r="L2" s="55">
        <v>2.931496466212437E-07</v>
      </c>
      <c r="M2" s="55">
        <v>0.00014873212</v>
      </c>
      <c r="N2" s="56">
        <v>1.9932006069843734E-07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-2.8744949E-05</v>
      </c>
      <c r="L3" s="55">
        <v>1.9833505225777612E-07</v>
      </c>
      <c r="M3" s="55">
        <v>1.02972E-05</v>
      </c>
      <c r="N3" s="56">
        <v>1.2990853320696641E-07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-0.003763081866176021</v>
      </c>
      <c r="L4" s="55">
        <v>-5.3776893796591286E-05</v>
      </c>
      <c r="M4" s="55">
        <v>6.673710968605693E-08</v>
      </c>
      <c r="N4" s="56">
        <v>7.1448397</v>
      </c>
    </row>
    <row r="5" spans="1:14" ht="15" customHeight="1" thickBot="1">
      <c r="A5" t="s">
        <v>18</v>
      </c>
      <c r="B5" s="59">
        <v>37895.390497685185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0.07798487200000001</v>
      </c>
      <c r="E8" s="78">
        <v>0.01063425187985711</v>
      </c>
      <c r="F8" s="78">
        <v>0.28462803999999997</v>
      </c>
      <c r="G8" s="78">
        <v>0.006795523057528982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0.25946519</v>
      </c>
      <c r="E9" s="80">
        <v>0.045292327753024546</v>
      </c>
      <c r="F9" s="80">
        <v>0.59031556</v>
      </c>
      <c r="G9" s="80">
        <v>0.03500457899301768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-0.60994733</v>
      </c>
      <c r="E10" s="80">
        <v>0.008609857431726499</v>
      </c>
      <c r="F10" s="80">
        <v>-1.2219698</v>
      </c>
      <c r="G10" s="80">
        <v>0.004790603371167056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4.5722346</v>
      </c>
      <c r="E11" s="78">
        <v>0.006587565706192537</v>
      </c>
      <c r="F11" s="78">
        <v>-0.3779224</v>
      </c>
      <c r="G11" s="78">
        <v>0.004791265345502667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0.07761927900000001</v>
      </c>
      <c r="E12" s="80">
        <v>0.0011597334904936457</v>
      </c>
      <c r="F12" s="80">
        <v>-0.005140388000000001</v>
      </c>
      <c r="G12" s="80">
        <v>0.005759253023509733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21.130372</v>
      </c>
      <c r="D13" s="83">
        <v>-0.037018085</v>
      </c>
      <c r="E13" s="80">
        <v>0.004070956469961338</v>
      </c>
      <c r="F13" s="80">
        <v>-0.0024492</v>
      </c>
      <c r="G13" s="80">
        <v>0.0016123804055898224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0.086067037</v>
      </c>
      <c r="E14" s="80">
        <v>0.001341021032685518</v>
      </c>
      <c r="F14" s="80">
        <v>0.14826307</v>
      </c>
      <c r="G14" s="80">
        <v>0.0030582633749564555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-0.12835486000000002</v>
      </c>
      <c r="E15" s="78">
        <v>0.0014270367992452332</v>
      </c>
      <c r="F15" s="78">
        <v>0.041136772</v>
      </c>
      <c r="G15" s="78">
        <v>0.002747189420112095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-0.07650538</v>
      </c>
      <c r="E16" s="80">
        <v>0.0011198044806347825</v>
      </c>
      <c r="F16" s="80">
        <v>-0.0200342041</v>
      </c>
      <c r="G16" s="80">
        <v>0.0020594076500491244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0.4020000100135803</v>
      </c>
      <c r="D17" s="83">
        <v>0.07392937000000001</v>
      </c>
      <c r="E17" s="80">
        <v>0.0009750172835957051</v>
      </c>
      <c r="F17" s="80">
        <v>-0.084624664</v>
      </c>
      <c r="G17" s="80">
        <v>0.003117804345353271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15.767000198364258</v>
      </c>
      <c r="D18" s="83">
        <v>0.05516258300000001</v>
      </c>
      <c r="E18" s="80">
        <v>0.0012283563250521058</v>
      </c>
      <c r="F18" s="80">
        <v>0.1247376</v>
      </c>
      <c r="G18" s="80">
        <v>0.0006263989583311815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-0.04399999976158142</v>
      </c>
      <c r="D19" s="87">
        <v>-0.18097306</v>
      </c>
      <c r="E19" s="80">
        <v>0.001570641454118987</v>
      </c>
      <c r="F19" s="80">
        <v>0.0008963705199999999</v>
      </c>
      <c r="G19" s="80">
        <v>0.0018848115597741558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0.3013945</v>
      </c>
      <c r="D20" s="89">
        <v>-0.00335489707</v>
      </c>
      <c r="E20" s="90">
        <v>0.001141620228283885</v>
      </c>
      <c r="F20" s="90">
        <v>-0.00046322050000000004</v>
      </c>
      <c r="G20" s="90">
        <v>0.001186109378135419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0.6762098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0.4093695058871463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-3.7634661</v>
      </c>
      <c r="I25" s="102" t="s">
        <v>49</v>
      </c>
      <c r="J25" s="103"/>
      <c r="K25" s="102"/>
      <c r="L25" s="105">
        <v>4.587826781588307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0.2951182160001276</v>
      </c>
      <c r="I26" s="107" t="s">
        <v>53</v>
      </c>
      <c r="J26" s="108"/>
      <c r="K26" s="107"/>
      <c r="L26" s="110">
        <v>0.13478577111920823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HCMQAP097_pos4ap2res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-9.939573000000002E-06</v>
      </c>
      <c r="L2" s="55">
        <v>8.828199598997161E-08</v>
      </c>
      <c r="M2" s="55">
        <v>0.000102744757</v>
      </c>
      <c r="N2" s="56">
        <v>1.67568791532676E-07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-3.0808307E-05</v>
      </c>
      <c r="L3" s="55">
        <v>1.4340754888001764E-07</v>
      </c>
      <c r="M3" s="55">
        <v>9.826242999999998E-06</v>
      </c>
      <c r="N3" s="56">
        <v>1.648271230592301E-07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-0.002095386718186421</v>
      </c>
      <c r="L4" s="55">
        <v>-3.9100524295592776E-05</v>
      </c>
      <c r="M4" s="55">
        <v>5.1210347164132176E-08</v>
      </c>
      <c r="N4" s="56">
        <v>9.329062400000002</v>
      </c>
    </row>
    <row r="5" spans="1:14" ht="15" customHeight="1" thickBot="1">
      <c r="A5" t="s">
        <v>18</v>
      </c>
      <c r="B5" s="59">
        <v>37895.395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2342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-1.505203</v>
      </c>
      <c r="E8" s="78">
        <v>0.012355564386126873</v>
      </c>
      <c r="F8" s="115">
        <v>7.5000004</v>
      </c>
      <c r="G8" s="78">
        <v>0.03152910091679884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-1.981767</v>
      </c>
      <c r="E9" s="80">
        <v>0.06134182560129555</v>
      </c>
      <c r="F9" s="80">
        <v>2.5122101</v>
      </c>
      <c r="G9" s="80">
        <v>0.08117857115975984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1.1077833903000003</v>
      </c>
      <c r="E10" s="80">
        <v>0.004218944526589818</v>
      </c>
      <c r="F10" s="84">
        <v>-8.1152602</v>
      </c>
      <c r="G10" s="80">
        <v>0.008677902255552929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14.502272999999999</v>
      </c>
      <c r="E11" s="78">
        <v>0.012720154323027467</v>
      </c>
      <c r="F11" s="115">
        <v>2.0636868</v>
      </c>
      <c r="G11" s="78">
        <v>0.017359848212458454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-0.35780648</v>
      </c>
      <c r="E12" s="80">
        <v>0.012392848833444903</v>
      </c>
      <c r="F12" s="80">
        <v>0.085055649</v>
      </c>
      <c r="G12" s="80">
        <v>0.009351250649872193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21.234131</v>
      </c>
      <c r="D13" s="83">
        <v>0.043222229</v>
      </c>
      <c r="E13" s="80">
        <v>0.006420463639605318</v>
      </c>
      <c r="F13" s="80">
        <v>0.027947282869999996</v>
      </c>
      <c r="G13" s="80">
        <v>0.006465846458674974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0.107619949</v>
      </c>
      <c r="E14" s="80">
        <v>0.008322933731398675</v>
      </c>
      <c r="F14" s="80">
        <v>0.3458356</v>
      </c>
      <c r="G14" s="80">
        <v>0.0045658604987454795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-0.41155618</v>
      </c>
      <c r="E15" s="78">
        <v>0.005279879770850439</v>
      </c>
      <c r="F15" s="78">
        <v>0.23352745000000003</v>
      </c>
      <c r="G15" s="78">
        <v>0.004448115493216817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12.5061</v>
      </c>
      <c r="D16" s="83">
        <v>-0.0097819934</v>
      </c>
      <c r="E16" s="80">
        <v>0.0023995390144468894</v>
      </c>
      <c r="F16" s="80">
        <v>-0.004063647920000001</v>
      </c>
      <c r="G16" s="80">
        <v>0.003393031200910001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-0.14900000393390656</v>
      </c>
      <c r="D17" s="83">
        <v>0.071199707</v>
      </c>
      <c r="E17" s="80">
        <v>0.0018281852899901644</v>
      </c>
      <c r="F17" s="80">
        <v>0.050870263000000006</v>
      </c>
      <c r="G17" s="80">
        <v>0.0018072192013880277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159.1999969482422</v>
      </c>
      <c r="D18" s="83">
        <v>-0.05412377</v>
      </c>
      <c r="E18" s="80">
        <v>0.002022363205514697</v>
      </c>
      <c r="F18" s="80">
        <v>0.099560139</v>
      </c>
      <c r="G18" s="80">
        <v>0.0014870326460249433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-0.38499999046325684</v>
      </c>
      <c r="D19" s="83">
        <v>-0.13406818</v>
      </c>
      <c r="E19" s="80">
        <v>0.0023566970358106943</v>
      </c>
      <c r="F19" s="80">
        <v>-0.028783331000000002</v>
      </c>
      <c r="G19" s="80">
        <v>0.002958185840956196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-0.0961696</v>
      </c>
      <c r="D20" s="89">
        <v>-0.001369096484</v>
      </c>
      <c r="E20" s="90">
        <v>0.0005187132208429178</v>
      </c>
      <c r="F20" s="90">
        <v>0.008547754699999998</v>
      </c>
      <c r="G20" s="90">
        <v>0.0021209529440054946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0.8317767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0.5345163538208361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-2.0957515</v>
      </c>
      <c r="I25" s="102" t="s">
        <v>49</v>
      </c>
      <c r="J25" s="103"/>
      <c r="K25" s="102"/>
      <c r="L25" s="105">
        <v>14.648369375975717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7.649551756227888</v>
      </c>
      <c r="I26" s="107" t="s">
        <v>53</v>
      </c>
      <c r="J26" s="108"/>
      <c r="K26" s="107"/>
      <c r="L26" s="110">
        <v>0.4731950540735764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HCMQAP097_pos5ap2res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-2.2536636000000003</v>
      </c>
      <c r="C2" s="123">
        <v>-3.7626039000000002</v>
      </c>
      <c r="D2" s="123">
        <v>-3.7618258</v>
      </c>
      <c r="E2" s="123">
        <v>-3.7634661</v>
      </c>
      <c r="F2" s="129">
        <v>-2.0957515</v>
      </c>
      <c r="G2" s="164">
        <v>3.116547047832422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0.39653608</v>
      </c>
      <c r="C4" s="147">
        <v>0.57640592</v>
      </c>
      <c r="D4" s="147">
        <v>-2.0027563</v>
      </c>
      <c r="E4" s="147">
        <v>0.07798487200000001</v>
      </c>
      <c r="F4" s="152">
        <v>-1.505203</v>
      </c>
      <c r="G4" s="159">
        <v>-0.46891772493085276</v>
      </c>
    </row>
    <row r="5" spans="1:7" ht="12.75">
      <c r="A5" s="140" t="s">
        <v>92</v>
      </c>
      <c r="B5" s="134">
        <v>-0.32794294</v>
      </c>
      <c r="C5" s="118">
        <v>-0.32112209999999997</v>
      </c>
      <c r="D5" s="118">
        <v>0.0746876866</v>
      </c>
      <c r="E5" s="118">
        <v>0.25946519</v>
      </c>
      <c r="F5" s="153">
        <v>-1.981767</v>
      </c>
      <c r="G5" s="160">
        <v>-0.30971878818386994</v>
      </c>
    </row>
    <row r="6" spans="1:7" ht="12.75">
      <c r="A6" s="140" t="s">
        <v>94</v>
      </c>
      <c r="B6" s="134">
        <v>0.470142974</v>
      </c>
      <c r="C6" s="118">
        <v>-0.44875244</v>
      </c>
      <c r="D6" s="118">
        <v>0.166590632</v>
      </c>
      <c r="E6" s="118">
        <v>-0.60994733</v>
      </c>
      <c r="F6" s="153">
        <v>1.1077833903000003</v>
      </c>
      <c r="G6" s="160">
        <v>0.001526730953001253</v>
      </c>
    </row>
    <row r="7" spans="1:7" ht="12.75">
      <c r="A7" s="140" t="s">
        <v>96</v>
      </c>
      <c r="B7" s="133">
        <v>3.8853065</v>
      </c>
      <c r="C7" s="117">
        <v>4.9370034</v>
      </c>
      <c r="D7" s="117">
        <v>4.6718073</v>
      </c>
      <c r="E7" s="117">
        <v>4.5722346</v>
      </c>
      <c r="F7" s="154">
        <v>14.502272999999999</v>
      </c>
      <c r="G7" s="160">
        <v>5.91580599873611</v>
      </c>
    </row>
    <row r="8" spans="1:7" ht="12.75">
      <c r="A8" s="140" t="s">
        <v>98</v>
      </c>
      <c r="B8" s="134">
        <v>-0.08722044009999999</v>
      </c>
      <c r="C8" s="118">
        <v>0.129939711</v>
      </c>
      <c r="D8" s="118">
        <v>-0.39773014</v>
      </c>
      <c r="E8" s="118">
        <v>0.07761927900000001</v>
      </c>
      <c r="F8" s="153">
        <v>-0.35780648</v>
      </c>
      <c r="G8" s="160">
        <v>-0.10625876292401829</v>
      </c>
    </row>
    <row r="9" spans="1:7" ht="12.75">
      <c r="A9" s="140" t="s">
        <v>100</v>
      </c>
      <c r="B9" s="134">
        <v>0.34324388000000006</v>
      </c>
      <c r="C9" s="118">
        <v>0.05092183100000001</v>
      </c>
      <c r="D9" s="118">
        <v>0.051170518</v>
      </c>
      <c r="E9" s="118">
        <v>-0.037018085</v>
      </c>
      <c r="F9" s="153">
        <v>0.043222229</v>
      </c>
      <c r="G9" s="160">
        <v>0.07091476554846453</v>
      </c>
    </row>
    <row r="10" spans="1:7" ht="12.75">
      <c r="A10" s="140" t="s">
        <v>102</v>
      </c>
      <c r="B10" s="134">
        <v>0.043208919</v>
      </c>
      <c r="C10" s="118">
        <v>0.02546115156</v>
      </c>
      <c r="D10" s="118">
        <v>0.14593163999999997</v>
      </c>
      <c r="E10" s="118">
        <v>0.086067037</v>
      </c>
      <c r="F10" s="153">
        <v>0.107619949</v>
      </c>
      <c r="G10" s="160">
        <v>0.08259751682213637</v>
      </c>
    </row>
    <row r="11" spans="1:7" ht="12.75">
      <c r="A11" s="140" t="s">
        <v>104</v>
      </c>
      <c r="B11" s="133">
        <v>-0.48958585</v>
      </c>
      <c r="C11" s="117">
        <v>-0.15710779000000002</v>
      </c>
      <c r="D11" s="117">
        <v>-0.16940824000000002</v>
      </c>
      <c r="E11" s="117">
        <v>-0.12835486000000002</v>
      </c>
      <c r="F11" s="155">
        <v>-0.41155618</v>
      </c>
      <c r="G11" s="160">
        <v>-0.23516569760779965</v>
      </c>
    </row>
    <row r="12" spans="1:7" ht="12.75">
      <c r="A12" s="140" t="s">
        <v>106</v>
      </c>
      <c r="B12" s="134">
        <v>-0.011182076100000002</v>
      </c>
      <c r="C12" s="118">
        <v>-0.016349738600000004</v>
      </c>
      <c r="D12" s="118">
        <v>-0.098933413</v>
      </c>
      <c r="E12" s="118">
        <v>-0.07650538</v>
      </c>
      <c r="F12" s="153">
        <v>-0.0097819934</v>
      </c>
      <c r="G12" s="160">
        <v>-0.049069467886799764</v>
      </c>
    </row>
    <row r="13" spans="1:7" ht="12.75">
      <c r="A13" s="140" t="s">
        <v>108</v>
      </c>
      <c r="B13" s="134">
        <v>0.14479575</v>
      </c>
      <c r="C13" s="118">
        <v>0.046549232</v>
      </c>
      <c r="D13" s="118">
        <v>0.11041715999999999</v>
      </c>
      <c r="E13" s="118">
        <v>0.07392937000000001</v>
      </c>
      <c r="F13" s="153">
        <v>0.071199707</v>
      </c>
      <c r="G13" s="160">
        <v>0.08596650239011365</v>
      </c>
    </row>
    <row r="14" spans="1:7" ht="12.75">
      <c r="A14" s="140" t="s">
        <v>110</v>
      </c>
      <c r="B14" s="134">
        <v>-0.0038137056000000003</v>
      </c>
      <c r="C14" s="118">
        <v>-0.0003341358</v>
      </c>
      <c r="D14" s="118">
        <v>0.0115095776</v>
      </c>
      <c r="E14" s="118">
        <v>0.05516258300000001</v>
      </c>
      <c r="F14" s="153">
        <v>-0.05412377</v>
      </c>
      <c r="G14" s="160">
        <v>0.008161092119266977</v>
      </c>
    </row>
    <row r="15" spans="1:7" ht="12.75">
      <c r="A15" s="140" t="s">
        <v>112</v>
      </c>
      <c r="B15" s="135">
        <v>-0.19645138</v>
      </c>
      <c r="C15" s="119">
        <v>-0.18562490999999998</v>
      </c>
      <c r="D15" s="119">
        <v>-0.18443157999999998</v>
      </c>
      <c r="E15" s="119">
        <v>-0.18097306</v>
      </c>
      <c r="F15" s="153">
        <v>-0.13406818</v>
      </c>
      <c r="G15" s="160">
        <v>-0.17886882176258428</v>
      </c>
    </row>
    <row r="16" spans="1:7" ht="12.75">
      <c r="A16" s="140" t="s">
        <v>114</v>
      </c>
      <c r="B16" s="134">
        <v>-0.001098319</v>
      </c>
      <c r="C16" s="118">
        <v>0.0017051783630000002</v>
      </c>
      <c r="D16" s="118">
        <v>-0.0032237443000000003</v>
      </c>
      <c r="E16" s="118">
        <v>-0.00335489707</v>
      </c>
      <c r="F16" s="153">
        <v>-0.001369096484</v>
      </c>
      <c r="G16" s="160">
        <v>-0.0015144434248559947</v>
      </c>
    </row>
    <row r="17" spans="1:7" ht="12.75">
      <c r="A17" s="140" t="s">
        <v>91</v>
      </c>
      <c r="B17" s="133">
        <v>-1.3178877</v>
      </c>
      <c r="C17" s="117">
        <v>-0.10961001299999999</v>
      </c>
      <c r="D17" s="117">
        <v>1.0031665300000001</v>
      </c>
      <c r="E17" s="117">
        <v>0.28462803999999997</v>
      </c>
      <c r="F17" s="154">
        <v>7.5000004</v>
      </c>
      <c r="G17" s="160">
        <v>1.0986907091186597</v>
      </c>
    </row>
    <row r="18" spans="1:7" ht="12.75">
      <c r="A18" s="140" t="s">
        <v>93</v>
      </c>
      <c r="B18" s="134">
        <v>-1.29290846</v>
      </c>
      <c r="C18" s="119">
        <v>-2.6905551</v>
      </c>
      <c r="D18" s="119">
        <v>-2.7895356999999996</v>
      </c>
      <c r="E18" s="118">
        <v>0.59031556</v>
      </c>
      <c r="F18" s="153">
        <v>2.5122101</v>
      </c>
      <c r="G18" s="160">
        <v>-1.026034503757762</v>
      </c>
    </row>
    <row r="19" spans="1:7" ht="12.75">
      <c r="A19" s="140" t="s">
        <v>95</v>
      </c>
      <c r="B19" s="135">
        <v>-2.3740905000000003</v>
      </c>
      <c r="C19" s="118">
        <v>-0.45672102</v>
      </c>
      <c r="D19" s="118">
        <v>-1.1788185000000002</v>
      </c>
      <c r="E19" s="118">
        <v>-1.2219698</v>
      </c>
      <c r="F19" s="156">
        <v>-8.1152602</v>
      </c>
      <c r="G19" s="161">
        <v>-2.1173577955402267</v>
      </c>
    </row>
    <row r="20" spans="1:7" ht="12.75">
      <c r="A20" s="140" t="s">
        <v>97</v>
      </c>
      <c r="B20" s="133">
        <v>1.1070868999999999</v>
      </c>
      <c r="C20" s="117">
        <v>0.26364657999999996</v>
      </c>
      <c r="D20" s="117">
        <v>-0.155686488</v>
      </c>
      <c r="E20" s="117">
        <v>-0.3779224</v>
      </c>
      <c r="F20" s="154">
        <v>2.0636868</v>
      </c>
      <c r="G20" s="160">
        <v>0.3711642145086641</v>
      </c>
    </row>
    <row r="21" spans="1:7" ht="12.75">
      <c r="A21" s="140" t="s">
        <v>99</v>
      </c>
      <c r="B21" s="134">
        <v>-0.24648921000000001</v>
      </c>
      <c r="C21" s="118">
        <v>0.119727782</v>
      </c>
      <c r="D21" s="118">
        <v>0.11706497</v>
      </c>
      <c r="E21" s="118">
        <v>-0.005140388000000001</v>
      </c>
      <c r="F21" s="153">
        <v>0.085055649</v>
      </c>
      <c r="G21" s="160">
        <v>0.03160852365865517</v>
      </c>
    </row>
    <row r="22" spans="1:7" ht="12.75">
      <c r="A22" s="140" t="s">
        <v>101</v>
      </c>
      <c r="B22" s="134">
        <v>-0.010219065</v>
      </c>
      <c r="C22" s="118">
        <v>-0.21737072</v>
      </c>
      <c r="D22" s="119">
        <v>-0.41889575999999995</v>
      </c>
      <c r="E22" s="118">
        <v>-0.0024492</v>
      </c>
      <c r="F22" s="153">
        <v>0.027947282869999996</v>
      </c>
      <c r="G22" s="160">
        <v>-0.15139240163661025</v>
      </c>
    </row>
    <row r="23" spans="1:7" ht="12.75">
      <c r="A23" s="140" t="s">
        <v>103</v>
      </c>
      <c r="B23" s="135">
        <v>0.43387510999999995</v>
      </c>
      <c r="C23" s="118">
        <v>0.14545621</v>
      </c>
      <c r="D23" s="118">
        <v>0.19554704</v>
      </c>
      <c r="E23" s="118">
        <v>0.14826307</v>
      </c>
      <c r="F23" s="153">
        <v>0.3458356</v>
      </c>
      <c r="G23" s="160">
        <v>0.2266045027501611</v>
      </c>
    </row>
    <row r="24" spans="1:7" ht="12.75">
      <c r="A24" s="140" t="s">
        <v>105</v>
      </c>
      <c r="B24" s="133">
        <v>0.11066203</v>
      </c>
      <c r="C24" s="117">
        <v>0.15156798</v>
      </c>
      <c r="D24" s="117">
        <v>0.14523415</v>
      </c>
      <c r="E24" s="117">
        <v>0.041136772</v>
      </c>
      <c r="F24" s="155">
        <v>0.23352745000000003</v>
      </c>
      <c r="G24" s="160">
        <v>0.12855555520108025</v>
      </c>
    </row>
    <row r="25" spans="1:7" ht="12.75">
      <c r="A25" s="140" t="s">
        <v>107</v>
      </c>
      <c r="B25" s="134">
        <v>-0.079351145</v>
      </c>
      <c r="C25" s="118">
        <v>-0.0073620606</v>
      </c>
      <c r="D25" s="118">
        <v>-0.048787787</v>
      </c>
      <c r="E25" s="118">
        <v>-0.0200342041</v>
      </c>
      <c r="F25" s="153">
        <v>-0.004063647920000001</v>
      </c>
      <c r="G25" s="160">
        <v>-0.030310640244836845</v>
      </c>
    </row>
    <row r="26" spans="1:7" ht="12.75">
      <c r="A26" s="140" t="s">
        <v>109</v>
      </c>
      <c r="B26" s="134">
        <v>0.006991096999999999</v>
      </c>
      <c r="C26" s="118">
        <v>-0.020032548</v>
      </c>
      <c r="D26" s="118">
        <v>-0.057224649</v>
      </c>
      <c r="E26" s="118">
        <v>-0.084624664</v>
      </c>
      <c r="F26" s="153">
        <v>0.050870263000000006</v>
      </c>
      <c r="G26" s="160">
        <v>-0.03112803414320796</v>
      </c>
    </row>
    <row r="27" spans="1:7" ht="12.75">
      <c r="A27" s="140" t="s">
        <v>111</v>
      </c>
      <c r="B27" s="135">
        <v>0.186173</v>
      </c>
      <c r="C27" s="118">
        <v>0.095005611</v>
      </c>
      <c r="D27" s="118">
        <v>0.1483689</v>
      </c>
      <c r="E27" s="118">
        <v>0.1247376</v>
      </c>
      <c r="F27" s="153">
        <v>0.099560139</v>
      </c>
      <c r="G27" s="161">
        <v>0.12874827419692228</v>
      </c>
    </row>
    <row r="28" spans="1:7" ht="12.75">
      <c r="A28" s="140" t="s">
        <v>113</v>
      </c>
      <c r="B28" s="134">
        <v>0.012312503800000001</v>
      </c>
      <c r="C28" s="118">
        <v>0.0135677313</v>
      </c>
      <c r="D28" s="118">
        <v>0.004983767660000001</v>
      </c>
      <c r="E28" s="118">
        <v>0.0008963705199999999</v>
      </c>
      <c r="F28" s="153">
        <v>-0.028783331000000002</v>
      </c>
      <c r="G28" s="160">
        <v>0.0025961661383774267</v>
      </c>
    </row>
    <row r="29" spans="1:7" ht="13.5" thickBot="1">
      <c r="A29" s="141" t="s">
        <v>115</v>
      </c>
      <c r="B29" s="136">
        <v>-0.004227864798</v>
      </c>
      <c r="C29" s="120">
        <v>0.00036077824000000004</v>
      </c>
      <c r="D29" s="120">
        <v>-0.001076070187</v>
      </c>
      <c r="E29" s="120">
        <v>-0.00046322050000000004</v>
      </c>
      <c r="F29" s="157">
        <v>0.008547754699999998</v>
      </c>
      <c r="G29" s="162">
        <v>0.00025272549293624085</v>
      </c>
    </row>
    <row r="30" spans="1:7" ht="13.5" thickTop="1">
      <c r="A30" s="142" t="s">
        <v>116</v>
      </c>
      <c r="B30" s="137">
        <v>0.16054815236870504</v>
      </c>
      <c r="C30" s="126">
        <v>0.18409402754656082</v>
      </c>
      <c r="D30" s="126">
        <v>0.287879008400205</v>
      </c>
      <c r="E30" s="126">
        <v>0.4093695058871463</v>
      </c>
      <c r="F30" s="122">
        <v>0.5345163538208361</v>
      </c>
      <c r="G30" s="163" t="s">
        <v>127</v>
      </c>
    </row>
    <row r="31" spans="1:7" ht="13.5" thickBot="1">
      <c r="A31" s="143" t="s">
        <v>117</v>
      </c>
      <c r="B31" s="132">
        <v>20.892335</v>
      </c>
      <c r="C31" s="123">
        <v>20.941163</v>
      </c>
      <c r="D31" s="123">
        <v>21.017457</v>
      </c>
      <c r="E31" s="123">
        <v>21.130372</v>
      </c>
      <c r="F31" s="124">
        <v>21.234131</v>
      </c>
      <c r="G31" s="165">
        <v>-210.18</v>
      </c>
    </row>
    <row r="32" spans="1:7" ht="15.75" thickBot="1" thickTop="1">
      <c r="A32" s="144" t="s">
        <v>118</v>
      </c>
      <c r="B32" s="138">
        <v>-0.3710000067949295</v>
      </c>
      <c r="C32" s="127">
        <v>0.2310000043362379</v>
      </c>
      <c r="D32" s="127">
        <v>-0.2684999965131283</v>
      </c>
      <c r="E32" s="127">
        <v>0.17900000512599945</v>
      </c>
      <c r="F32" s="125">
        <v>-0.2669999971985817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6" width="15.33203125" style="169" bestFit="1" customWidth="1"/>
    <col min="7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128</v>
      </c>
      <c r="B1" s="169" t="s">
        <v>129</v>
      </c>
      <c r="C1" s="169" t="s">
        <v>130</v>
      </c>
      <c r="D1" s="169" t="s">
        <v>131</v>
      </c>
      <c r="E1" s="169" t="s">
        <v>132</v>
      </c>
    </row>
    <row r="3" spans="1:7" ht="12.75">
      <c r="A3" s="169" t="s">
        <v>133</v>
      </c>
      <c r="B3" s="169" t="s">
        <v>83</v>
      </c>
      <c r="C3" s="169" t="s">
        <v>84</v>
      </c>
      <c r="D3" s="169" t="s">
        <v>85</v>
      </c>
      <c r="E3" s="169" t="s">
        <v>86</v>
      </c>
      <c r="F3" s="169" t="s">
        <v>87</v>
      </c>
      <c r="G3" s="169" t="s">
        <v>134</v>
      </c>
    </row>
    <row r="4" spans="1:7" ht="12.75">
      <c r="A4" s="169" t="s">
        <v>135</v>
      </c>
      <c r="B4" s="169">
        <v>0.002253</v>
      </c>
      <c r="C4" s="169">
        <v>0.003761</v>
      </c>
      <c r="D4" s="169">
        <v>0.00376</v>
      </c>
      <c r="E4" s="169">
        <v>0.003762</v>
      </c>
      <c r="F4" s="169">
        <v>0.002095</v>
      </c>
      <c r="G4" s="169">
        <v>0.01172</v>
      </c>
    </row>
    <row r="5" spans="1:7" ht="12.75">
      <c r="A5" s="169" t="s">
        <v>136</v>
      </c>
      <c r="B5" s="169">
        <v>2.281844</v>
      </c>
      <c r="C5" s="169">
        <v>2.413791</v>
      </c>
      <c r="D5" s="169">
        <v>0.164761</v>
      </c>
      <c r="E5" s="169">
        <v>-1.719301</v>
      </c>
      <c r="F5" s="169">
        <v>-4.039652</v>
      </c>
      <c r="G5" s="169">
        <v>-5.288644</v>
      </c>
    </row>
    <row r="6" spans="1:7" ht="12.75">
      <c r="A6" s="169" t="s">
        <v>137</v>
      </c>
      <c r="B6" s="170">
        <v>26.70043</v>
      </c>
      <c r="C6" s="170">
        <v>-12.25126</v>
      </c>
      <c r="D6" s="170">
        <v>-26.4334</v>
      </c>
      <c r="E6" s="170">
        <v>-208.7122</v>
      </c>
      <c r="F6" s="170">
        <v>20.21509</v>
      </c>
      <c r="G6" s="170">
        <v>818.5765</v>
      </c>
    </row>
    <row r="7" spans="1:7" ht="12.75">
      <c r="A7" s="169" t="s">
        <v>138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90</v>
      </c>
      <c r="B8" s="170">
        <v>0.4465554</v>
      </c>
      <c r="C8" s="170">
        <v>0.4766589</v>
      </c>
      <c r="D8" s="170">
        <v>-1.974062</v>
      </c>
      <c r="E8" s="170">
        <v>0.09279533</v>
      </c>
      <c r="F8" s="170">
        <v>-1.428105</v>
      </c>
      <c r="G8" s="170">
        <v>1.115427</v>
      </c>
    </row>
    <row r="9" spans="1:7" ht="12.75">
      <c r="A9" s="169" t="s">
        <v>92</v>
      </c>
      <c r="B9" s="170">
        <v>-0.2457017</v>
      </c>
      <c r="C9" s="170">
        <v>-0.3249459</v>
      </c>
      <c r="D9" s="170">
        <v>0.08763287</v>
      </c>
      <c r="E9" s="170">
        <v>0.2260018</v>
      </c>
      <c r="F9" s="170">
        <v>-1.739881</v>
      </c>
      <c r="G9" s="170">
        <v>0.2712893</v>
      </c>
    </row>
    <row r="10" spans="1:7" ht="12.75">
      <c r="A10" s="169" t="s">
        <v>139</v>
      </c>
      <c r="B10" s="170">
        <v>0.2854734</v>
      </c>
      <c r="C10" s="170">
        <v>-0.5162336</v>
      </c>
      <c r="D10" s="170">
        <v>0.1070634</v>
      </c>
      <c r="E10" s="170">
        <v>-0.2754344</v>
      </c>
      <c r="F10" s="170">
        <v>0.290173</v>
      </c>
      <c r="G10" s="170">
        <v>2.099781</v>
      </c>
    </row>
    <row r="11" spans="1:7" ht="12.75">
      <c r="A11" s="169" t="s">
        <v>96</v>
      </c>
      <c r="B11" s="170">
        <v>3.883996</v>
      </c>
      <c r="C11" s="170">
        <v>4.938005</v>
      </c>
      <c r="D11" s="170">
        <v>4.673409</v>
      </c>
      <c r="E11" s="170">
        <v>4.573409</v>
      </c>
      <c r="F11" s="170">
        <v>14.56029</v>
      </c>
      <c r="G11" s="170">
        <v>5.924327</v>
      </c>
    </row>
    <row r="12" spans="1:7" ht="12.75">
      <c r="A12" s="169" t="s">
        <v>98</v>
      </c>
      <c r="B12" s="170">
        <v>-0.1013385</v>
      </c>
      <c r="C12" s="170">
        <v>0.1057455</v>
      </c>
      <c r="D12" s="170">
        <v>-0.3880384</v>
      </c>
      <c r="E12" s="170">
        <v>0.07357018</v>
      </c>
      <c r="F12" s="170">
        <v>-0.3589822</v>
      </c>
      <c r="G12" s="170">
        <v>0.03717002</v>
      </c>
    </row>
    <row r="13" spans="1:7" ht="12.75">
      <c r="A13" s="169" t="s">
        <v>100</v>
      </c>
      <c r="B13" s="170">
        <v>0.3093095</v>
      </c>
      <c r="C13" s="170">
        <v>0.0706284</v>
      </c>
      <c r="D13" s="170">
        <v>0.04342143</v>
      </c>
      <c r="E13" s="170">
        <v>-0.02513055</v>
      </c>
      <c r="F13" s="170">
        <v>0.01719752</v>
      </c>
      <c r="G13" s="170">
        <v>-0.06828127</v>
      </c>
    </row>
    <row r="14" spans="1:7" ht="12.75">
      <c r="A14" s="169" t="s">
        <v>102</v>
      </c>
      <c r="B14" s="170">
        <v>0.06152299</v>
      </c>
      <c r="C14" s="170">
        <v>0.04629868</v>
      </c>
      <c r="D14" s="170">
        <v>0.146365</v>
      </c>
      <c r="E14" s="170">
        <v>0.07155333</v>
      </c>
      <c r="F14" s="170">
        <v>0.1319121</v>
      </c>
      <c r="G14" s="170">
        <v>-0.2141992</v>
      </c>
    </row>
    <row r="15" spans="1:7" ht="12.75">
      <c r="A15" s="169" t="s">
        <v>104</v>
      </c>
      <c r="B15" s="170">
        <v>-0.4822251</v>
      </c>
      <c r="C15" s="170">
        <v>-0.1604895</v>
      </c>
      <c r="D15" s="170">
        <v>-0.1644221</v>
      </c>
      <c r="E15" s="170">
        <v>-0.1383354</v>
      </c>
      <c r="F15" s="170">
        <v>-0.4018053</v>
      </c>
      <c r="G15" s="170">
        <v>-0.2348219</v>
      </c>
    </row>
    <row r="16" spans="1:7" ht="12.75">
      <c r="A16" s="169" t="s">
        <v>106</v>
      </c>
      <c r="B16" s="170">
        <v>-0.02185463</v>
      </c>
      <c r="C16" s="170">
        <v>-0.02143231</v>
      </c>
      <c r="D16" s="170">
        <v>-0.09960196</v>
      </c>
      <c r="E16" s="170">
        <v>-0.06497478</v>
      </c>
      <c r="F16" s="170">
        <v>-0.02020231</v>
      </c>
      <c r="G16" s="170">
        <v>-0.03155511</v>
      </c>
    </row>
    <row r="17" spans="1:7" ht="12.75">
      <c r="A17" s="169" t="s">
        <v>108</v>
      </c>
      <c r="B17" s="170">
        <v>0.1240156</v>
      </c>
      <c r="C17" s="170">
        <v>0.06296133</v>
      </c>
      <c r="D17" s="170">
        <v>0.1038716</v>
      </c>
      <c r="E17" s="170">
        <v>0.08370894</v>
      </c>
      <c r="F17" s="170">
        <v>0.06904762</v>
      </c>
      <c r="G17" s="170">
        <v>-0.08741345</v>
      </c>
    </row>
    <row r="18" spans="1:7" ht="12.75">
      <c r="A18" s="169" t="s">
        <v>140</v>
      </c>
      <c r="B18" s="170">
        <v>-0.003841905</v>
      </c>
      <c r="C18" s="170">
        <v>-0.0002171499</v>
      </c>
      <c r="D18" s="170">
        <v>0.01300608</v>
      </c>
      <c r="E18" s="170">
        <v>0.04676522</v>
      </c>
      <c r="F18" s="170">
        <v>-0.04387936</v>
      </c>
      <c r="G18" s="170">
        <v>-0.1291446</v>
      </c>
    </row>
    <row r="19" spans="1:7" ht="12.75">
      <c r="A19" s="169" t="s">
        <v>112</v>
      </c>
      <c r="B19" s="170">
        <v>-0.1967641</v>
      </c>
      <c r="C19" s="170">
        <v>-0.1859843</v>
      </c>
      <c r="D19" s="170">
        <v>-0.1844508</v>
      </c>
      <c r="E19" s="170">
        <v>-0.1809553</v>
      </c>
      <c r="F19" s="170">
        <v>-0.1355106</v>
      </c>
      <c r="G19" s="170">
        <v>-0.179194</v>
      </c>
    </row>
    <row r="20" spans="1:7" ht="12.75">
      <c r="A20" s="169" t="s">
        <v>114</v>
      </c>
      <c r="B20" s="170">
        <v>-0.0009742626</v>
      </c>
      <c r="C20" s="170">
        <v>0.001688024</v>
      </c>
      <c r="D20" s="170">
        <v>-0.003201963</v>
      </c>
      <c r="E20" s="170">
        <v>-0.003351164</v>
      </c>
      <c r="F20" s="170">
        <v>-0.0008790675</v>
      </c>
      <c r="G20" s="170">
        <v>0.0002900254</v>
      </c>
    </row>
    <row r="21" spans="1:7" ht="12.75">
      <c r="A21" s="169" t="s">
        <v>141</v>
      </c>
      <c r="B21" s="170">
        <v>-921.12</v>
      </c>
      <c r="C21" s="170">
        <v>-688.2798</v>
      </c>
      <c r="D21" s="170">
        <v>-855.8189</v>
      </c>
      <c r="E21" s="170">
        <v>-805.3933</v>
      </c>
      <c r="F21" s="170">
        <v>-899.0543</v>
      </c>
      <c r="G21" s="170">
        <v>-52.97579</v>
      </c>
    </row>
    <row r="22" spans="1:7" ht="12.75">
      <c r="A22" s="169" t="s">
        <v>142</v>
      </c>
      <c r="B22" s="170">
        <v>45.63719</v>
      </c>
      <c r="C22" s="170">
        <v>48.27619</v>
      </c>
      <c r="D22" s="170">
        <v>3.295221</v>
      </c>
      <c r="E22" s="170">
        <v>-34.38616</v>
      </c>
      <c r="F22" s="170">
        <v>-80.79481</v>
      </c>
      <c r="G22" s="170">
        <v>0</v>
      </c>
    </row>
    <row r="23" spans="1:7" ht="12.75">
      <c r="A23" s="169" t="s">
        <v>91</v>
      </c>
      <c r="B23" s="170">
        <v>-1.288358</v>
      </c>
      <c r="C23" s="170">
        <v>-0.06200116</v>
      </c>
      <c r="D23" s="170">
        <v>1.028159</v>
      </c>
      <c r="E23" s="170">
        <v>0.3097158</v>
      </c>
      <c r="F23" s="170">
        <v>7.417554</v>
      </c>
      <c r="G23" s="170">
        <v>0.4649403</v>
      </c>
    </row>
    <row r="24" spans="1:7" ht="12.75">
      <c r="A24" s="169" t="s">
        <v>93</v>
      </c>
      <c r="B24" s="170">
        <v>-1.204668</v>
      </c>
      <c r="C24" s="170">
        <v>-2.656939</v>
      </c>
      <c r="D24" s="170">
        <v>-2.773259</v>
      </c>
      <c r="E24" s="170">
        <v>0.5170243</v>
      </c>
      <c r="F24" s="170">
        <v>2.833706</v>
      </c>
      <c r="G24" s="170">
        <v>0.9758573</v>
      </c>
    </row>
    <row r="25" spans="1:7" ht="12.75">
      <c r="A25" s="169" t="s">
        <v>95</v>
      </c>
      <c r="B25" s="170">
        <v>-2.21196</v>
      </c>
      <c r="C25" s="170">
        <v>-0.7896931</v>
      </c>
      <c r="D25" s="170">
        <v>-1.089792</v>
      </c>
      <c r="E25" s="170">
        <v>-1.277904</v>
      </c>
      <c r="F25" s="170">
        <v>-7.619839</v>
      </c>
      <c r="G25" s="170">
        <v>-0.0846518</v>
      </c>
    </row>
    <row r="26" spans="1:7" ht="12.75">
      <c r="A26" s="169" t="s">
        <v>97</v>
      </c>
      <c r="B26" s="170">
        <v>1.161173</v>
      </c>
      <c r="C26" s="170">
        <v>0.3221032</v>
      </c>
      <c r="D26" s="170">
        <v>-0.1636823</v>
      </c>
      <c r="E26" s="170">
        <v>-0.4276026</v>
      </c>
      <c r="F26" s="170">
        <v>1.688986</v>
      </c>
      <c r="G26" s="170">
        <v>0.3291391</v>
      </c>
    </row>
    <row r="27" spans="1:7" ht="12.75">
      <c r="A27" s="169" t="s">
        <v>99</v>
      </c>
      <c r="B27" s="170">
        <v>-0.2272114</v>
      </c>
      <c r="C27" s="170">
        <v>0.1201789</v>
      </c>
      <c r="D27" s="170">
        <v>0.1239558</v>
      </c>
      <c r="E27" s="170">
        <v>-0.006349319</v>
      </c>
      <c r="F27" s="170">
        <v>0.09484189</v>
      </c>
      <c r="G27" s="170">
        <v>0.1129191</v>
      </c>
    </row>
    <row r="28" spans="1:7" ht="12.75">
      <c r="A28" s="169" t="s">
        <v>101</v>
      </c>
      <c r="B28" s="170">
        <v>-0.03147419</v>
      </c>
      <c r="C28" s="170">
        <v>-0.2260091</v>
      </c>
      <c r="D28" s="170">
        <v>-0.4202789</v>
      </c>
      <c r="E28" s="170">
        <v>0.0143471</v>
      </c>
      <c r="F28" s="170">
        <v>0.01035363</v>
      </c>
      <c r="G28" s="170">
        <v>0.1551795</v>
      </c>
    </row>
    <row r="29" spans="1:7" ht="12.75">
      <c r="A29" s="169" t="s">
        <v>103</v>
      </c>
      <c r="B29" s="170">
        <v>0.3804052</v>
      </c>
      <c r="C29" s="170">
        <v>0.1590906</v>
      </c>
      <c r="D29" s="170">
        <v>0.1855238</v>
      </c>
      <c r="E29" s="170">
        <v>0.153491</v>
      </c>
      <c r="F29" s="170">
        <v>0.2948628</v>
      </c>
      <c r="G29" s="170">
        <v>0.09010672</v>
      </c>
    </row>
    <row r="30" spans="1:7" ht="12.75">
      <c r="A30" s="169" t="s">
        <v>105</v>
      </c>
      <c r="B30" s="170">
        <v>0.1059056</v>
      </c>
      <c r="C30" s="170">
        <v>0.1513322</v>
      </c>
      <c r="D30" s="170">
        <v>0.1433207</v>
      </c>
      <c r="E30" s="170">
        <v>0.04070096</v>
      </c>
      <c r="F30" s="170">
        <v>0.2490484</v>
      </c>
      <c r="G30" s="170">
        <v>0.1293149</v>
      </c>
    </row>
    <row r="31" spans="1:7" ht="12.75">
      <c r="A31" s="169" t="s">
        <v>107</v>
      </c>
      <c r="B31" s="170">
        <v>-0.06614338</v>
      </c>
      <c r="C31" s="170">
        <v>-0.01464027</v>
      </c>
      <c r="D31" s="170">
        <v>-0.04305241</v>
      </c>
      <c r="E31" s="170">
        <v>-0.03217566</v>
      </c>
      <c r="F31" s="170">
        <v>-0.002953389</v>
      </c>
      <c r="G31" s="170">
        <v>0.05061091</v>
      </c>
    </row>
    <row r="32" spans="1:7" ht="12.75">
      <c r="A32" s="169" t="s">
        <v>109</v>
      </c>
      <c r="B32" s="170">
        <v>-0.006038877</v>
      </c>
      <c r="C32" s="170">
        <v>-0.02268686</v>
      </c>
      <c r="D32" s="170">
        <v>-0.06080803</v>
      </c>
      <c r="E32" s="170">
        <v>-0.06404924</v>
      </c>
      <c r="F32" s="170">
        <v>0.03325427</v>
      </c>
      <c r="G32" s="170">
        <v>0.03190932</v>
      </c>
    </row>
    <row r="33" spans="1:7" ht="12.75">
      <c r="A33" s="169" t="s">
        <v>111</v>
      </c>
      <c r="B33" s="170">
        <v>0.1779602</v>
      </c>
      <c r="C33" s="170">
        <v>0.1047202</v>
      </c>
      <c r="D33" s="170">
        <v>0.145702</v>
      </c>
      <c r="E33" s="170">
        <v>0.1247779</v>
      </c>
      <c r="F33" s="170">
        <v>0.09861896</v>
      </c>
      <c r="G33" s="170">
        <v>0.007887053</v>
      </c>
    </row>
    <row r="34" spans="1:7" ht="12.75">
      <c r="A34" s="169" t="s">
        <v>113</v>
      </c>
      <c r="B34" s="170">
        <v>0.006046994</v>
      </c>
      <c r="C34" s="170">
        <v>0.007262678</v>
      </c>
      <c r="D34" s="170">
        <v>0.004551898</v>
      </c>
      <c r="E34" s="170">
        <v>0.005237838</v>
      </c>
      <c r="F34" s="170">
        <v>-0.02123338</v>
      </c>
      <c r="G34" s="170">
        <v>0.00211394</v>
      </c>
    </row>
    <row r="35" spans="1:7" ht="12.75">
      <c r="A35" s="169" t="s">
        <v>115</v>
      </c>
      <c r="B35" s="170">
        <v>-0.004265718</v>
      </c>
      <c r="C35" s="170">
        <v>0.0004216444</v>
      </c>
      <c r="D35" s="170">
        <v>-0.001082633</v>
      </c>
      <c r="E35" s="170">
        <v>-0.0003756955</v>
      </c>
      <c r="F35" s="170">
        <v>0.008612747</v>
      </c>
      <c r="G35" s="170">
        <v>0.001428912</v>
      </c>
    </row>
    <row r="36" spans="1:6" ht="12.75">
      <c r="A36" s="169" t="s">
        <v>143</v>
      </c>
      <c r="B36" s="170">
        <v>21.23413</v>
      </c>
      <c r="C36" s="170">
        <v>21.23413</v>
      </c>
      <c r="D36" s="170">
        <v>21.25549</v>
      </c>
      <c r="E36" s="170">
        <v>21.25855</v>
      </c>
      <c r="F36" s="170">
        <v>21.2677</v>
      </c>
    </row>
    <row r="37" spans="1:6" ht="12.75">
      <c r="A37" s="169" t="s">
        <v>144</v>
      </c>
      <c r="B37" s="170">
        <v>-0.2288818</v>
      </c>
      <c r="C37" s="170">
        <v>-0.1993815</v>
      </c>
      <c r="D37" s="170">
        <v>-0.1907349</v>
      </c>
      <c r="E37" s="170">
        <v>-0.1871745</v>
      </c>
      <c r="F37" s="170">
        <v>-0.1846314</v>
      </c>
    </row>
    <row r="38" spans="1:7" ht="12.75">
      <c r="A38" s="169" t="s">
        <v>145</v>
      </c>
      <c r="B38" s="170">
        <v>-3.824359E-05</v>
      </c>
      <c r="C38" s="170">
        <v>2.64752E-05</v>
      </c>
      <c r="D38" s="170">
        <v>4.541619E-05</v>
      </c>
      <c r="E38" s="170">
        <v>0.0003500986</v>
      </c>
      <c r="F38" s="170">
        <v>-4.671122E-05</v>
      </c>
      <c r="G38" s="170">
        <v>4.135047E-05</v>
      </c>
    </row>
    <row r="39" spans="1:7" ht="12.75">
      <c r="A39" s="169" t="s">
        <v>146</v>
      </c>
      <c r="B39" s="170">
        <v>0.001566078</v>
      </c>
      <c r="C39" s="170">
        <v>0.001169948</v>
      </c>
      <c r="D39" s="170">
        <v>0.001454877</v>
      </c>
      <c r="E39" s="170">
        <v>0.001370373</v>
      </c>
      <c r="F39" s="170">
        <v>0.001528015</v>
      </c>
      <c r="G39" s="170">
        <v>0.0006960084</v>
      </c>
    </row>
    <row r="40" spans="2:5" ht="12.75">
      <c r="B40" s="169" t="s">
        <v>147</v>
      </c>
      <c r="C40" s="169">
        <v>0.003761</v>
      </c>
      <c r="D40" s="169" t="s">
        <v>148</v>
      </c>
      <c r="E40" s="169">
        <v>3.116548</v>
      </c>
    </row>
    <row r="42" ht="12.75">
      <c r="A42" s="169" t="s">
        <v>149</v>
      </c>
    </row>
    <row r="50" spans="1:7" ht="12.75">
      <c r="A50" s="169" t="s">
        <v>150</v>
      </c>
      <c r="B50" s="169">
        <f>-0.017/(B7*B7+B22*B22)*(B21*B22+B6*B7)</f>
        <v>-3.824358864349174E-05</v>
      </c>
      <c r="C50" s="169">
        <f>-0.017/(C7*C7+C22*C22)*(C21*C22+C6*C7)</f>
        <v>2.6475204459048026E-05</v>
      </c>
      <c r="D50" s="169">
        <f>-0.017/(D7*D7+D22*D22)*(D21*D22+D6*D7)</f>
        <v>4.541619417844206E-05</v>
      </c>
      <c r="E50" s="169">
        <f>-0.017/(E7*E7+E22*E22)*(E21*E22+E6*E7)</f>
        <v>0.0003500985553176319</v>
      </c>
      <c r="F50" s="169">
        <f>-0.017/(F7*F7+F22*F22)*(F21*F22+F6*F7)</f>
        <v>-4.671122041352699E-05</v>
      </c>
      <c r="G50" s="169">
        <f>(B50*B$4+C50*C$4+D50*D$4+E50*E$4+F50*F$4)/SUM(B$4:F$4)</f>
        <v>8.978223320364834E-05</v>
      </c>
    </row>
    <row r="51" spans="1:7" ht="12.75">
      <c r="A51" s="169" t="s">
        <v>151</v>
      </c>
      <c r="B51" s="169">
        <f>-0.017/(B7*B7+B22*B22)*(B21*B7-B6*B22)</f>
        <v>0.0015660785329921208</v>
      </c>
      <c r="C51" s="169">
        <f>-0.017/(C7*C7+C22*C22)*(C21*C7-C6*C22)</f>
        <v>0.0011699478477999246</v>
      </c>
      <c r="D51" s="169">
        <f>-0.017/(D7*D7+D22*D22)*(D21*D7-D6*D22)</f>
        <v>0.0014548771643603203</v>
      </c>
      <c r="E51" s="169">
        <f>-0.017/(E7*E7+E22*E22)*(E21*E7-E6*E22)</f>
        <v>0.0013703724644938923</v>
      </c>
      <c r="F51" s="169">
        <f>-0.017/(F7*F7+F22*F22)*(F21*F7-F6*F22)</f>
        <v>0.001528014907582182</v>
      </c>
      <c r="G51" s="169">
        <f>(B51*B$4+C51*C$4+D51*D$4+E51*E$4+F51*F$4)/SUM(B$4:F$4)</f>
        <v>0.001391812383802205</v>
      </c>
    </row>
    <row r="58" ht="12.75">
      <c r="A58" s="169" t="s">
        <v>153</v>
      </c>
    </row>
    <row r="60" spans="2:6" ht="12.75">
      <c r="B60" s="169" t="s">
        <v>83</v>
      </c>
      <c r="C60" s="169" t="s">
        <v>84</v>
      </c>
      <c r="D60" s="169" t="s">
        <v>85</v>
      </c>
      <c r="E60" s="169" t="s">
        <v>86</v>
      </c>
      <c r="F60" s="169" t="s">
        <v>87</v>
      </c>
    </row>
    <row r="61" spans="1:6" ht="12.75">
      <c r="A61" s="169" t="s">
        <v>155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158</v>
      </c>
      <c r="B62" s="169">
        <f>B7+(2/0.017)*(B8*B50-B23*B51)</f>
        <v>10000.235363755952</v>
      </c>
      <c r="C62" s="169">
        <f>C7+(2/0.017)*(C8*C50-C23*C51)</f>
        <v>10000.010018560652</v>
      </c>
      <c r="D62" s="169">
        <f>D7+(2/0.017)*(D8*D50-D23*D51)</f>
        <v>9999.813470654877</v>
      </c>
      <c r="E62" s="169">
        <f>E7+(2/0.017)*(E8*E50-E23*E51)</f>
        <v>9999.95388958904</v>
      </c>
      <c r="F62" s="169">
        <f>F7+(2/0.017)*(F8*F50-F23*F51)</f>
        <v>9998.674420639722</v>
      </c>
    </row>
    <row r="63" spans="1:6" ht="12.75">
      <c r="A63" s="169" t="s">
        <v>159</v>
      </c>
      <c r="B63" s="169">
        <f>B8+(3/0.017)*(B9*B50-B24*B51)</f>
        <v>0.7811438486340634</v>
      </c>
      <c r="C63" s="169">
        <f>C8+(3/0.017)*(C9*C50-C24*C51)</f>
        <v>1.0236960274667743</v>
      </c>
      <c r="D63" s="169">
        <f>D8+(3/0.017)*(D9*D50-D24*D51)</f>
        <v>-1.2613447397534578</v>
      </c>
      <c r="E63" s="169">
        <f>E8+(3/0.017)*(E9*E50-E24*E51)</f>
        <v>-0.018274015973243254</v>
      </c>
      <c r="F63" s="169">
        <f>F8+(3/0.017)*(F9*F50-F24*F51)</f>
        <v>-2.1778708317918998</v>
      </c>
    </row>
    <row r="64" spans="1:6" ht="12.75">
      <c r="A64" s="169" t="s">
        <v>160</v>
      </c>
      <c r="B64" s="169">
        <f>B9+(4/0.017)*(B10*B50-B25*B51)</f>
        <v>0.5668125457785864</v>
      </c>
      <c r="C64" s="169">
        <f>C9+(4/0.017)*(C10*C50-C25*C51)</f>
        <v>-0.11077358172733642</v>
      </c>
      <c r="D64" s="169">
        <f>D9+(4/0.017)*(D10*D50-D25*D51)</f>
        <v>0.46183896573326266</v>
      </c>
      <c r="E64" s="169">
        <f>E9+(4/0.017)*(E10*E50-E25*E51)</f>
        <v>0.6153606866686645</v>
      </c>
      <c r="F64" s="169">
        <f>F9+(4/0.017)*(F10*F50-F25*F51)</f>
        <v>0.9965127059800118</v>
      </c>
    </row>
    <row r="65" spans="1:6" ht="12.75">
      <c r="A65" s="169" t="s">
        <v>161</v>
      </c>
      <c r="B65" s="169">
        <f>B10+(5/0.017)*(B11*B50-B26*B51)</f>
        <v>-0.29306367461971394</v>
      </c>
      <c r="C65" s="169">
        <f>C10+(5/0.017)*(C11*C50-C26*C51)</f>
        <v>-0.5886186745925491</v>
      </c>
      <c r="D65" s="169">
        <f>D10+(5/0.017)*(D11*D50-D26*D51)</f>
        <v>0.23952989738213354</v>
      </c>
      <c r="E65" s="169">
        <f>E10+(5/0.017)*(E11*E50-E26*E51)</f>
        <v>0.36783580957725054</v>
      </c>
      <c r="F65" s="169">
        <f>F10+(5/0.017)*(F11*F50-F26*F51)</f>
        <v>-0.6689225006389624</v>
      </c>
    </row>
    <row r="66" spans="1:6" ht="12.75">
      <c r="A66" s="169" t="s">
        <v>162</v>
      </c>
      <c r="B66" s="169">
        <f>B11+(6/0.017)*(B12*B50-B27*B51)</f>
        <v>4.010951215493706</v>
      </c>
      <c r="C66" s="169">
        <f>C11+(6/0.017)*(C12*C50-C27*C51)</f>
        <v>4.889368501762529</v>
      </c>
      <c r="D66" s="169">
        <f>D11+(6/0.017)*(D12*D50-D27*D51)</f>
        <v>4.603539462305963</v>
      </c>
      <c r="E66" s="169">
        <f>E11+(6/0.017)*(E12*E50-E27*E51)</f>
        <v>4.585570557291181</v>
      </c>
      <c r="F66" s="169">
        <f>F11+(6/0.017)*(F12*F50-F27*F51)</f>
        <v>14.51506012054781</v>
      </c>
    </row>
    <row r="67" spans="1:6" ht="12.75">
      <c r="A67" s="169" t="s">
        <v>163</v>
      </c>
      <c r="B67" s="169">
        <f>B12+(7/0.017)*(B13*B50-B28*B51)</f>
        <v>-0.08591299199143893</v>
      </c>
      <c r="C67" s="169">
        <f>C12+(7/0.017)*(C13*C50-C28*C51)</f>
        <v>0.21539381354186432</v>
      </c>
      <c r="D67" s="169">
        <f>D12+(7/0.017)*(D13*D50-D28*D51)</f>
        <v>-0.13545113690693994</v>
      </c>
      <c r="E67" s="169">
        <f>E12+(7/0.017)*(E13*E50-E28*E51)</f>
        <v>0.06185175175042677</v>
      </c>
      <c r="F67" s="169">
        <f>F12+(7/0.017)*(F13*F50-F28*F51)</f>
        <v>-0.36582730158494897</v>
      </c>
    </row>
    <row r="68" spans="1:6" ht="12.75">
      <c r="A68" s="169" t="s">
        <v>164</v>
      </c>
      <c r="B68" s="169">
        <f>B13+(8/0.017)*(B14*B50-B29*B51)</f>
        <v>0.027851957656352067</v>
      </c>
      <c r="C68" s="169">
        <f>C13+(8/0.017)*(C14*C50-C29*C51)</f>
        <v>-0.016384276732242187</v>
      </c>
      <c r="D68" s="169">
        <f>D13+(8/0.017)*(D14*D50-D29*D51)</f>
        <v>-0.08046892237855222</v>
      </c>
      <c r="E68" s="169">
        <f>E13+(8/0.017)*(E14*E50-E29*E51)</f>
        <v>-0.11232543117010176</v>
      </c>
      <c r="F68" s="169">
        <f>F13+(8/0.017)*(F14*F50-F29*F51)</f>
        <v>-0.19772790553869865</v>
      </c>
    </row>
    <row r="69" spans="1:6" ht="12.75">
      <c r="A69" s="169" t="s">
        <v>165</v>
      </c>
      <c r="B69" s="169">
        <f>B14+(9/0.017)*(B15*B50-B30*B51)</f>
        <v>-0.01651996381947958</v>
      </c>
      <c r="C69" s="169">
        <f>C14+(9/0.017)*(C15*C50-C30*C51)</f>
        <v>-0.04968355330410137</v>
      </c>
      <c r="D69" s="169">
        <f>D14+(9/0.017)*(D15*D50-D30*D51)</f>
        <v>0.03202188490125468</v>
      </c>
      <c r="E69" s="169">
        <f>E14+(9/0.017)*(E15*E50-E30*E51)</f>
        <v>0.016385183707894907</v>
      </c>
      <c r="F69" s="169">
        <f>F14+(9/0.017)*(F15*F50-F30*F51)</f>
        <v>-0.05961893928240014</v>
      </c>
    </row>
    <row r="70" spans="1:6" ht="12.75">
      <c r="A70" s="169" t="s">
        <v>166</v>
      </c>
      <c r="B70" s="169">
        <f>B15+(10/0.017)*(B16*B50-B31*B51)</f>
        <v>-0.4208006723545788</v>
      </c>
      <c r="C70" s="169">
        <f>C15+(10/0.017)*(C16*C50-C31*C51)</f>
        <v>-0.15074777788915877</v>
      </c>
      <c r="D70" s="169">
        <f>D15+(10/0.017)*(D16*D50-D31*D51)</f>
        <v>-0.1302383198683738</v>
      </c>
      <c r="E70" s="169">
        <f>E15+(10/0.017)*(E16*E50-E31*E51)</f>
        <v>-0.1257794812465667</v>
      </c>
      <c r="F70" s="169">
        <f>F15+(10/0.017)*(F16*F50-F31*F51)</f>
        <v>-0.3985955958969637</v>
      </c>
    </row>
    <row r="71" spans="1:6" ht="12.75">
      <c r="A71" s="169" t="s">
        <v>167</v>
      </c>
      <c r="B71" s="169">
        <f>B16+(11/0.017)*(B17*B50-B32*B51)</f>
        <v>-0.01880403620856797</v>
      </c>
      <c r="C71" s="169">
        <f>C16+(11/0.017)*(C17*C50-C32*C51)</f>
        <v>-0.003179196572581193</v>
      </c>
      <c r="D71" s="169">
        <f>D16+(11/0.017)*(D17*D50-D32*D51)</f>
        <v>-0.03930535193343588</v>
      </c>
      <c r="E71" s="169">
        <f>E16+(11/0.017)*(E17*E50-E32*E51)</f>
        <v>0.01078137483048483</v>
      </c>
      <c r="F71" s="169">
        <f>F16+(11/0.017)*(F17*F50-F32*F51)</f>
        <v>-0.05516828105139625</v>
      </c>
    </row>
    <row r="72" spans="1:6" ht="12.75">
      <c r="A72" s="169" t="s">
        <v>168</v>
      </c>
      <c r="B72" s="169">
        <f>B17+(12/0.017)*(B18*B50-B33*B51)</f>
        <v>-0.07260984991474612</v>
      </c>
      <c r="C72" s="169">
        <f>C17+(12/0.017)*(C18*C50-C33*C51)</f>
        <v>-0.023525438258243617</v>
      </c>
      <c r="D72" s="169">
        <f>D17+(12/0.017)*(D18*D50-D33*D51)</f>
        <v>-0.04534333596248026</v>
      </c>
      <c r="E72" s="169">
        <f>E17+(12/0.017)*(E18*E50-E33*E51)</f>
        <v>-0.02543442167736086</v>
      </c>
      <c r="F72" s="169">
        <f>F17+(12/0.017)*(F18*F50-F33*F51)</f>
        <v>-0.03587585006613157</v>
      </c>
    </row>
    <row r="73" spans="1:6" ht="12.75">
      <c r="A73" s="169" t="s">
        <v>169</v>
      </c>
      <c r="B73" s="169">
        <f>B18+(13/0.017)*(B19*B50-B34*B51)</f>
        <v>-0.0053293360882487465</v>
      </c>
      <c r="C73" s="169">
        <f>C18+(13/0.017)*(C19*C50-C34*C51)</f>
        <v>-0.01048021161955754</v>
      </c>
      <c r="D73" s="169">
        <f>D18+(13/0.017)*(D19*D50-D34*D51)</f>
        <v>0.001535869679396288</v>
      </c>
      <c r="E73" s="169">
        <f>E18+(13/0.017)*(E19*E50-E34*E51)</f>
        <v>-0.007169469116748803</v>
      </c>
      <c r="F73" s="169">
        <f>F18+(13/0.017)*(F19*F50-F34*F51)</f>
        <v>-0.01422805253627963</v>
      </c>
    </row>
    <row r="74" spans="1:6" ht="12.75">
      <c r="A74" s="169" t="s">
        <v>170</v>
      </c>
      <c r="B74" s="169">
        <f>B19+(14/0.017)*(B20*B50-B35*B51)</f>
        <v>-0.19123186931765618</v>
      </c>
      <c r="C74" s="169">
        <f>C19+(14/0.017)*(C20*C50-C35*C51)</f>
        <v>-0.18635374449935244</v>
      </c>
      <c r="D74" s="169">
        <f>D19+(14/0.017)*(D20*D50-D35*D51)</f>
        <v>-0.18327341889528717</v>
      </c>
      <c r="E74" s="169">
        <f>E19+(14/0.017)*(E20*E50-E35*E51)</f>
        <v>-0.18149750757030442</v>
      </c>
      <c r="F74" s="169">
        <f>F19+(14/0.017)*(F20*F50-F35*F51)</f>
        <v>-0.1463147652315741</v>
      </c>
    </row>
    <row r="75" spans="1:6" ht="12.75">
      <c r="A75" s="169" t="s">
        <v>171</v>
      </c>
      <c r="B75" s="170">
        <f>B20</f>
        <v>-0.0009742626</v>
      </c>
      <c r="C75" s="170">
        <f>C20</f>
        <v>0.001688024</v>
      </c>
      <c r="D75" s="170">
        <f>D20</f>
        <v>-0.003201963</v>
      </c>
      <c r="E75" s="170">
        <f>E20</f>
        <v>-0.003351164</v>
      </c>
      <c r="F75" s="170">
        <f>F20</f>
        <v>-0.0008790675</v>
      </c>
    </row>
    <row r="78" ht="12.75">
      <c r="A78" s="169" t="s">
        <v>153</v>
      </c>
    </row>
    <row r="80" spans="2:6" ht="12.75">
      <c r="B80" s="169" t="s">
        <v>83</v>
      </c>
      <c r="C80" s="169" t="s">
        <v>84</v>
      </c>
      <c r="D80" s="169" t="s">
        <v>85</v>
      </c>
      <c r="E80" s="169" t="s">
        <v>86</v>
      </c>
      <c r="F80" s="169" t="s">
        <v>87</v>
      </c>
    </row>
    <row r="81" spans="1:6" ht="12.75">
      <c r="A81" s="169" t="s">
        <v>172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173</v>
      </c>
      <c r="B82" s="169">
        <f>B22+(2/0.017)*(B8*B51+B23*B50)</f>
        <v>45.72526203048344</v>
      </c>
      <c r="C82" s="169">
        <f>C22+(2/0.017)*(C8*C51+C23*C50)</f>
        <v>48.341604654212</v>
      </c>
      <c r="D82" s="169">
        <f>D22+(2/0.017)*(D8*D51+D23*D50)</f>
        <v>2.9628300992892767</v>
      </c>
      <c r="E82" s="169">
        <f>E22+(2/0.017)*(E8*E51+E23*E50)</f>
        <v>-34.358442915387684</v>
      </c>
      <c r="F82" s="169">
        <f>F22+(2/0.017)*(F8*F51+F23*F50)</f>
        <v>-81.09229808581364</v>
      </c>
    </row>
    <row r="83" spans="1:6" ht="12.75">
      <c r="A83" s="169" t="s">
        <v>174</v>
      </c>
      <c r="B83" s="169">
        <f>B23+(3/0.017)*(B9*B51+B24*B50)</f>
        <v>-1.3481316465492397</v>
      </c>
      <c r="C83" s="169">
        <f>C23+(3/0.017)*(C9*C51+C24*C50)</f>
        <v>-0.14150341169705202</v>
      </c>
      <c r="D83" s="169">
        <f>D23+(3/0.017)*(D9*D51+D24*D50)</f>
        <v>1.0284315044986903</v>
      </c>
      <c r="E83" s="169">
        <f>E23+(3/0.017)*(E9*E51+E24*E50)</f>
        <v>0.39631275955414685</v>
      </c>
      <c r="F83" s="169">
        <f>F23+(3/0.017)*(F9*F51+F24*F50)</f>
        <v>6.925036946299036</v>
      </c>
    </row>
    <row r="84" spans="1:6" ht="12.75">
      <c r="A84" s="169" t="s">
        <v>175</v>
      </c>
      <c r="B84" s="169">
        <f>B24+(4/0.017)*(B10*B51+B25*B50)</f>
        <v>-1.0795698701609104</v>
      </c>
      <c r="C84" s="169">
        <f>C24+(4/0.017)*(C10*C51+C25*C50)</f>
        <v>-2.8039681001328014</v>
      </c>
      <c r="D84" s="169">
        <f>D24+(4/0.017)*(D10*D51+D25*D50)</f>
        <v>-2.7482543198323146</v>
      </c>
      <c r="E84" s="169">
        <f>E24+(4/0.017)*(E10*E51+E25*E50)</f>
        <v>0.32294428546611303</v>
      </c>
      <c r="F84" s="169">
        <f>F24+(4/0.017)*(F10*F51+F25*F50)</f>
        <v>3.0217814467817488</v>
      </c>
    </row>
    <row r="85" spans="1:6" ht="12.75">
      <c r="A85" s="169" t="s">
        <v>176</v>
      </c>
      <c r="B85" s="169">
        <f>B25+(5/0.017)*(B11*B51+B26*B50)</f>
        <v>-0.43600843080254825</v>
      </c>
      <c r="C85" s="169">
        <f>C25+(5/0.017)*(C11*C51+C26*C50)</f>
        <v>0.9119939794859355</v>
      </c>
      <c r="D85" s="169">
        <f>D25+(5/0.017)*(D11*D51+D26*D50)</f>
        <v>0.907796884322243</v>
      </c>
      <c r="E85" s="169">
        <f>E25+(5/0.017)*(E11*E51+E26*E50)</f>
        <v>0.5213815029289659</v>
      </c>
      <c r="F85" s="169">
        <f>F25+(5/0.017)*(F11*F51+F26*F50)</f>
        <v>-1.0994138290004676</v>
      </c>
    </row>
    <row r="86" spans="1:6" ht="12.75">
      <c r="A86" s="169" t="s">
        <v>177</v>
      </c>
      <c r="B86" s="169">
        <f>B26+(6/0.017)*(B12*B51+B27*B50)</f>
        <v>1.1082266458474435</v>
      </c>
      <c r="C86" s="169">
        <f>C26+(6/0.017)*(C12*C51+C27*C50)</f>
        <v>0.36689089920777307</v>
      </c>
      <c r="D86" s="169">
        <f>D26+(6/0.017)*(D12*D51+D27*D50)</f>
        <v>-0.3609476904844371</v>
      </c>
      <c r="E86" s="169">
        <f>E26+(6/0.017)*(E12*E51+E27*E50)</f>
        <v>-0.3928041312456323</v>
      </c>
      <c r="F86" s="169">
        <f>F26+(6/0.017)*(F12*F51+F27*F50)</f>
        <v>1.4938235293229858</v>
      </c>
    </row>
    <row r="87" spans="1:6" ht="12.75">
      <c r="A87" s="169" t="s">
        <v>178</v>
      </c>
      <c r="B87" s="169">
        <f>B27+(7/0.017)*(B13*B51+B28*B50)</f>
        <v>-0.027255718951152086</v>
      </c>
      <c r="C87" s="169">
        <f>C27+(7/0.017)*(C13*C51+C28*C50)</f>
        <v>0.15173980306412516</v>
      </c>
      <c r="D87" s="169">
        <f>D27+(7/0.017)*(D13*D51+D28*D50)</f>
        <v>0.14210860304326922</v>
      </c>
      <c r="E87" s="169">
        <f>E27+(7/0.017)*(E13*E51+E28*E50)</f>
        <v>-0.01846150742836034</v>
      </c>
      <c r="F87" s="169">
        <f>F27+(7/0.017)*(F13*F51+F28*F50)</f>
        <v>0.10546312845194285</v>
      </c>
    </row>
    <row r="88" spans="1:6" ht="12.75">
      <c r="A88" s="169" t="s">
        <v>179</v>
      </c>
      <c r="B88" s="169">
        <f>B28+(8/0.017)*(B14*B51+B29*B50)</f>
        <v>0.007020762441338216</v>
      </c>
      <c r="C88" s="169">
        <f>C28+(8/0.017)*(C14*C51+C29*C50)</f>
        <v>-0.19853663073671057</v>
      </c>
      <c r="D88" s="169">
        <f>D28+(8/0.017)*(D14*D51+D29*D50)</f>
        <v>-0.3161053089001785</v>
      </c>
      <c r="E88" s="169">
        <f>E28+(8/0.017)*(E14*E51+E29*E50)</f>
        <v>0.08577848377840158</v>
      </c>
      <c r="F88" s="169">
        <f>F28+(8/0.017)*(F14*F51+F29*F50)</f>
        <v>0.09872551425784556</v>
      </c>
    </row>
    <row r="89" spans="1:6" ht="12.75">
      <c r="A89" s="169" t="s">
        <v>180</v>
      </c>
      <c r="B89" s="169">
        <f>B29+(9/0.017)*(B15*B51+B30*B50)</f>
        <v>-0.021552052143105183</v>
      </c>
      <c r="C89" s="169">
        <f>C29+(9/0.017)*(C15*C51+C30*C50)</f>
        <v>0.06180706190298611</v>
      </c>
      <c r="D89" s="169">
        <f>D29+(9/0.017)*(D15*D51+D30*D50)</f>
        <v>0.062327099953728884</v>
      </c>
      <c r="E89" s="169">
        <f>E29+(9/0.017)*(E15*E51+E30*E50)</f>
        <v>0.06067364226127242</v>
      </c>
      <c r="F89" s="169">
        <f>F29+(9/0.017)*(F15*F51+F30*F50)</f>
        <v>-0.03633605808612378</v>
      </c>
    </row>
    <row r="90" spans="1:6" ht="12.75">
      <c r="A90" s="169" t="s">
        <v>181</v>
      </c>
      <c r="B90" s="169">
        <f>B30+(10/0.017)*(B16*B51+B31*B50)</f>
        <v>0.08726059607454387</v>
      </c>
      <c r="C90" s="169">
        <f>C30+(10/0.017)*(C16*C51+C31*C50)</f>
        <v>0.13635438288266677</v>
      </c>
      <c r="D90" s="169">
        <f>D30+(10/0.017)*(D16*D51+D31*D50)</f>
        <v>0.05693017426944709</v>
      </c>
      <c r="E90" s="169">
        <f>E30+(10/0.017)*(E16*E51+E31*E50)</f>
        <v>-0.01830157028290575</v>
      </c>
      <c r="F90" s="169">
        <f>F30+(10/0.017)*(F16*F51+F31*F50)</f>
        <v>0.23097106209232313</v>
      </c>
    </row>
    <row r="91" spans="1:6" ht="12.75">
      <c r="A91" s="169" t="s">
        <v>182</v>
      </c>
      <c r="B91" s="169">
        <f>B31+(11/0.017)*(B17*B51+B32*B50)</f>
        <v>0.0596766370402316</v>
      </c>
      <c r="C91" s="169">
        <f>C31+(11/0.017)*(C17*C51+C32*C50)</f>
        <v>0.03263438682246807</v>
      </c>
      <c r="D91" s="169">
        <f>D31+(11/0.017)*(D17*D51+D32*D50)</f>
        <v>0.05294442795542882</v>
      </c>
      <c r="E91" s="169">
        <f>E31+(11/0.017)*(E17*E51+E32*E50)</f>
        <v>0.027540674127209973</v>
      </c>
      <c r="F91" s="169">
        <f>F31+(11/0.017)*(F17*F51+F32*F50)</f>
        <v>0.06430995786655856</v>
      </c>
    </row>
    <row r="92" spans="1:6" ht="12.75">
      <c r="A92" s="169" t="s">
        <v>183</v>
      </c>
      <c r="B92" s="169">
        <f>B32+(12/0.017)*(B18*B51+B33*B50)</f>
        <v>-0.015090096974123727</v>
      </c>
      <c r="C92" s="169">
        <f>C32+(12/0.017)*(C18*C51+C33*C50)</f>
        <v>-0.02090914142505593</v>
      </c>
      <c r="D92" s="169">
        <f>D32+(12/0.017)*(D18*D51+D33*D50)</f>
        <v>-0.042780162390095876</v>
      </c>
      <c r="E92" s="169">
        <f>E32+(12/0.017)*(E18*E51+E33*E50)</f>
        <v>0.012023935747929662</v>
      </c>
      <c r="F92" s="169">
        <f>F32+(12/0.017)*(F18*F51+F33*F50)</f>
        <v>-0.017325679312478658</v>
      </c>
    </row>
    <row r="93" spans="1:6" ht="12.75">
      <c r="A93" s="169" t="s">
        <v>184</v>
      </c>
      <c r="B93" s="169">
        <f>B33+(13/0.017)*(B19*B51+B34*B50)</f>
        <v>-0.05785925845409104</v>
      </c>
      <c r="C93" s="169">
        <f>C33+(13/0.017)*(C19*C51+C34*C50)</f>
        <v>-0.06152659165410991</v>
      </c>
      <c r="D93" s="169">
        <f>D33+(13/0.017)*(D19*D51+D34*D50)</f>
        <v>-0.05935122651759253</v>
      </c>
      <c r="E93" s="169">
        <f>E33+(13/0.017)*(E19*E51+E34*E50)</f>
        <v>-0.0634486418703982</v>
      </c>
      <c r="F93" s="169">
        <f>F33+(13/0.017)*(F19*F51+F34*F50)</f>
        <v>-0.05896427164396023</v>
      </c>
    </row>
    <row r="94" spans="1:6" ht="12.75">
      <c r="A94" s="169" t="s">
        <v>185</v>
      </c>
      <c r="B94" s="169">
        <f>B34+(14/0.017)*(B20*B51+B35*B50)</f>
        <v>0.00492482368796804</v>
      </c>
      <c r="C94" s="169">
        <f>C34+(14/0.017)*(C20*C51+C35*C50)</f>
        <v>0.008898259432086521</v>
      </c>
      <c r="D94" s="169">
        <f>D34+(14/0.017)*(D20*D51+D35*D50)</f>
        <v>0.0006750246538058152</v>
      </c>
      <c r="E94" s="169">
        <f>E34+(14/0.017)*(E20*E51+E35*E50)</f>
        <v>0.0013475893823826097</v>
      </c>
      <c r="F94" s="169">
        <f>F34+(14/0.017)*(F20*F51+F35*F50)</f>
        <v>-0.022670883667973835</v>
      </c>
    </row>
    <row r="95" spans="1:6" ht="12.75">
      <c r="A95" s="169" t="s">
        <v>186</v>
      </c>
      <c r="B95" s="170">
        <f>B35</f>
        <v>-0.004265718</v>
      </c>
      <c r="C95" s="170">
        <f>C35</f>
        <v>0.0004216444</v>
      </c>
      <c r="D95" s="170">
        <f>D35</f>
        <v>-0.001082633</v>
      </c>
      <c r="E95" s="170">
        <f>E35</f>
        <v>-0.0003756955</v>
      </c>
      <c r="F95" s="170">
        <f>F35</f>
        <v>0.008612747</v>
      </c>
    </row>
    <row r="98" ht="12.75">
      <c r="A98" s="169" t="s">
        <v>154</v>
      </c>
    </row>
    <row r="100" spans="2:11" ht="12.75">
      <c r="B100" s="169" t="s">
        <v>83</v>
      </c>
      <c r="C100" s="169" t="s">
        <v>84</v>
      </c>
      <c r="D100" s="169" t="s">
        <v>85</v>
      </c>
      <c r="E100" s="169" t="s">
        <v>86</v>
      </c>
      <c r="F100" s="169" t="s">
        <v>87</v>
      </c>
      <c r="G100" s="169" t="s">
        <v>156</v>
      </c>
      <c r="H100" s="169" t="s">
        <v>157</v>
      </c>
      <c r="I100" s="169" t="s">
        <v>152</v>
      </c>
      <c r="K100" s="169" t="s">
        <v>187</v>
      </c>
    </row>
    <row r="101" spans="1:9" ht="12.75">
      <c r="A101" s="169" t="s">
        <v>155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158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159</v>
      </c>
      <c r="B103" s="169">
        <f>B63*10000/B62</f>
        <v>0.7811254637717611</v>
      </c>
      <c r="C103" s="169">
        <f>C63*10000/C62</f>
        <v>1.0236950018717277</v>
      </c>
      <c r="D103" s="169">
        <f>D63*10000/D62</f>
        <v>-1.2613682679731564</v>
      </c>
      <c r="E103" s="169">
        <f>E63*10000/E62</f>
        <v>-0.018274100235870436</v>
      </c>
      <c r="F103" s="169">
        <f>F63*10000/F62</f>
        <v>-2.1781595641280598</v>
      </c>
      <c r="G103" s="169">
        <f>AVERAGE(C103:E103)</f>
        <v>-0.08531578877909972</v>
      </c>
      <c r="H103" s="169">
        <f>STDEV(C103:E103)</f>
        <v>1.1440058906319468</v>
      </c>
      <c r="I103" s="169">
        <f>(B103*B4+C103*C4+D103*D4+E103*E4+F103*F4)/SUM(B4:F4)</f>
        <v>-0.2408511015032533</v>
      </c>
      <c r="K103" s="169">
        <f>(LN(H103)+LN(H123))/2-LN(K114*K115^3)</f>
        <v>-4.078832920808387</v>
      </c>
    </row>
    <row r="104" spans="1:11" ht="12.75">
      <c r="A104" s="169" t="s">
        <v>160</v>
      </c>
      <c r="B104" s="169">
        <f>B64*10000/B62</f>
        <v>0.5667992053796016</v>
      </c>
      <c r="C104" s="169">
        <f>C64*10000/C62</f>
        <v>-0.11077347074826291</v>
      </c>
      <c r="D104" s="169">
        <f>D64*10000/D62</f>
        <v>0.4618475805459372</v>
      </c>
      <c r="E104" s="169">
        <f>E64*10000/E62</f>
        <v>0.6153635241351633</v>
      </c>
      <c r="F104" s="169">
        <f>F64*10000/F62</f>
        <v>0.9966448191601927</v>
      </c>
      <c r="G104" s="169">
        <f>AVERAGE(C104:E104)</f>
        <v>0.3221458779776125</v>
      </c>
      <c r="H104" s="169">
        <f>STDEV(C104:E104)</f>
        <v>0.38269590814372406</v>
      </c>
      <c r="I104" s="169">
        <f>(B104*B4+C104*C4+D104*D4+E104*E4+F104*F4)/SUM(B4:F4)</f>
        <v>0.447821314248982</v>
      </c>
      <c r="K104" s="169">
        <f>(LN(H104)+LN(H124))/2-LN(K114*K115^4)</f>
        <v>-3.476534727461095</v>
      </c>
    </row>
    <row r="105" spans="1:11" ht="12.75">
      <c r="A105" s="169" t="s">
        <v>161</v>
      </c>
      <c r="B105" s="169">
        <f>B65*10000/B62</f>
        <v>-0.2930567771253368</v>
      </c>
      <c r="C105" s="169">
        <f>C65*10000/C62</f>
        <v>-0.5886180848819507</v>
      </c>
      <c r="D105" s="169">
        <f>D65*10000/D62</f>
        <v>0.23953436540096482</v>
      </c>
      <c r="E105" s="169">
        <f>E65*10000/E62</f>
        <v>0.3678375056911059</v>
      </c>
      <c r="F105" s="169">
        <f>F65*10000/F62</f>
        <v>-0.6690111833806109</v>
      </c>
      <c r="G105" s="169">
        <f>AVERAGE(C105:E105)</f>
        <v>0.006251262070040027</v>
      </c>
      <c r="H105" s="169">
        <f>STDEV(C105:E105)</f>
        <v>0.5191508248181772</v>
      </c>
      <c r="I105" s="169">
        <f>(B105*B4+C105*C4+D105*D4+E105*E4+F105*F4)/SUM(B4:F4)</f>
        <v>-0.1273862232083176</v>
      </c>
      <c r="K105" s="169">
        <f>(LN(H105)+LN(H125))/2-LN(K114*K115^5)</f>
        <v>-3.771042514126325</v>
      </c>
    </row>
    <row r="106" spans="1:11" ht="12.75">
      <c r="A106" s="169" t="s">
        <v>162</v>
      </c>
      <c r="B106" s="169">
        <f>B66*10000/B62</f>
        <v>4.010856814461262</v>
      </c>
      <c r="C106" s="169">
        <f>C66*10000/C62</f>
        <v>4.889363603323948</v>
      </c>
      <c r="D106" s="169">
        <f>D66*10000/D62</f>
        <v>4.603625333427826</v>
      </c>
      <c r="E106" s="169">
        <f>E66*10000/E62</f>
        <v>4.585591701642967</v>
      </c>
      <c r="F106" s="169">
        <f>F66*10000/F62</f>
        <v>14.516984462045448</v>
      </c>
      <c r="G106" s="169">
        <f>AVERAGE(C106:E106)</f>
        <v>4.692860212798247</v>
      </c>
      <c r="H106" s="169">
        <f>STDEV(C106:E106)</f>
        <v>0.17041563846935218</v>
      </c>
      <c r="I106" s="169">
        <f>(B106*B4+C106*C4+D106*D4+E106*E4+F106*F4)/SUM(B4:F4)</f>
        <v>5.911270334485144</v>
      </c>
      <c r="K106" s="169">
        <f>(LN(H106)+LN(H126))/2-LN(K114*K115^6)</f>
        <v>-3.4116900616067545</v>
      </c>
    </row>
    <row r="107" spans="1:11" ht="12.75">
      <c r="A107" s="169" t="s">
        <v>163</v>
      </c>
      <c r="B107" s="169">
        <f>B67*10000/B62</f>
        <v>-0.08591096995858223</v>
      </c>
      <c r="C107" s="169">
        <f>C67*10000/C62</f>
        <v>0.215393597748482</v>
      </c>
      <c r="D107" s="169">
        <f>D67*10000/D62</f>
        <v>-0.13545366351525495</v>
      </c>
      <c r="E107" s="169">
        <f>E67*10000/E62</f>
        <v>0.061852036952711034</v>
      </c>
      <c r="F107" s="169">
        <f>F67*10000/F62</f>
        <v>-0.36587580132601527</v>
      </c>
      <c r="G107" s="169">
        <f>AVERAGE(C107:E107)</f>
        <v>0.047263990395312684</v>
      </c>
      <c r="H107" s="169">
        <f>STDEV(C107:E107)</f>
        <v>0.17587796482458182</v>
      </c>
      <c r="I107" s="169">
        <f>(B107*B4+C107*C4+D107*D4+E107*E4+F107*F4)/SUM(B4:F4)</f>
        <v>-0.027291299965703193</v>
      </c>
      <c r="K107" s="169">
        <f>(LN(H107)+LN(H127))/2-LN(K114*K115^7)</f>
        <v>-3.5560333150011436</v>
      </c>
    </row>
    <row r="108" spans="1:9" ht="12.75">
      <c r="A108" s="169" t="s">
        <v>164</v>
      </c>
      <c r="B108" s="169">
        <f>B68*10000/B62</f>
        <v>0.02785130213764414</v>
      </c>
      <c r="C108" s="169">
        <f>C68*10000/C62</f>
        <v>-0.016384260317571616</v>
      </c>
      <c r="D108" s="169">
        <f>D68*10000/D62</f>
        <v>-0.08047042338808985</v>
      </c>
      <c r="E108" s="169">
        <f>E68*10000/E62</f>
        <v>-0.11232594910966924</v>
      </c>
      <c r="F108" s="169">
        <f>F68*10000/F62</f>
        <v>-0.19775411941660953</v>
      </c>
      <c r="G108" s="169">
        <f>AVERAGE(C108:E108)</f>
        <v>-0.06972687760511025</v>
      </c>
      <c r="H108" s="169">
        <f>STDEV(C108:E108)</f>
        <v>0.0488648108976507</v>
      </c>
      <c r="I108" s="169">
        <f>(B108*B4+C108*C4+D108*D4+E108*E4+F108*F4)/SUM(B4:F4)</f>
        <v>-0.07282362689564743</v>
      </c>
    </row>
    <row r="109" spans="1:9" ht="12.75">
      <c r="A109" s="169" t="s">
        <v>165</v>
      </c>
      <c r="B109" s="169">
        <f>B69*10000/B62</f>
        <v>-0.016519575008557507</v>
      </c>
      <c r="C109" s="169">
        <f>C69*10000/C62</f>
        <v>-0.049683503528382016</v>
      </c>
      <c r="D109" s="169">
        <f>D69*10000/D62</f>
        <v>0.032022482214518345</v>
      </c>
      <c r="E109" s="169">
        <f>E69*10000/E62</f>
        <v>0.01638525926099873</v>
      </c>
      <c r="F109" s="169">
        <f>F69*10000/F62</f>
        <v>-0.059626843293679004</v>
      </c>
      <c r="G109" s="169">
        <f>AVERAGE(C109:E109)</f>
        <v>-0.0004252540176216471</v>
      </c>
      <c r="H109" s="169">
        <f>STDEV(C109:E109)</f>
        <v>0.043369482866097944</v>
      </c>
      <c r="I109" s="169">
        <f>(B109*B4+C109*C4+D109*D4+E109*E4+F109*F4)/SUM(B4:F4)</f>
        <v>-0.010680738116455517</v>
      </c>
    </row>
    <row r="110" spans="1:11" ht="12.75">
      <c r="A110" s="169" t="s">
        <v>166</v>
      </c>
      <c r="B110" s="169">
        <f>B70*10000/B62</f>
        <v>-0.42079076846500524</v>
      </c>
      <c r="C110" s="169">
        <f>C70*10000/C62</f>
        <v>-0.1507476268617345</v>
      </c>
      <c r="D110" s="169">
        <f>D70*10000/D62</f>
        <v>-0.13024074924054022</v>
      </c>
      <c r="E110" s="169">
        <f>E70*10000/E62</f>
        <v>-0.12578006122359806</v>
      </c>
      <c r="F110" s="169">
        <f>F70*10000/F62</f>
        <v>-0.39864843991135906</v>
      </c>
      <c r="G110" s="169">
        <f>AVERAGE(C110:E110)</f>
        <v>-0.13558947910862426</v>
      </c>
      <c r="H110" s="169">
        <f>STDEV(C110:E110)</f>
        <v>0.013315461571983309</v>
      </c>
      <c r="I110" s="169">
        <f>(B110*B4+C110*C4+D110*D4+E110*E4+F110*F4)/SUM(B4:F4)</f>
        <v>-0.21195455921313702</v>
      </c>
      <c r="K110" s="169">
        <f>EXP(AVERAGE(K103:K107))</f>
        <v>0.02576272220161438</v>
      </c>
    </row>
    <row r="111" spans="1:9" ht="12.75">
      <c r="A111" s="169" t="s">
        <v>167</v>
      </c>
      <c r="B111" s="169">
        <f>B71*10000/B62</f>
        <v>-0.01880359364012552</v>
      </c>
      <c r="C111" s="169">
        <f>C71*10000/C62</f>
        <v>-0.0031791933874870154</v>
      </c>
      <c r="D111" s="169">
        <f>D71*10000/D62</f>
        <v>-0.03930608510726732</v>
      </c>
      <c r="E111" s="169">
        <f>E71*10000/E62</f>
        <v>0.010781424544076476</v>
      </c>
      <c r="F111" s="169">
        <f>F71*10000/F62</f>
        <v>-0.05517559501439047</v>
      </c>
      <c r="G111" s="169">
        <f>AVERAGE(C111:E111)</f>
        <v>-0.01056795131689262</v>
      </c>
      <c r="H111" s="169">
        <f>STDEV(C111:E111)</f>
        <v>0.02584830678347965</v>
      </c>
      <c r="I111" s="169">
        <f>(B111*B4+C111*C4+D111*D4+E111*E4+F111*F4)/SUM(B4:F4)</f>
        <v>-0.017730501901682485</v>
      </c>
    </row>
    <row r="112" spans="1:9" ht="12.75">
      <c r="A112" s="169" t="s">
        <v>168</v>
      </c>
      <c r="B112" s="169">
        <f>B72*10000/B62</f>
        <v>-0.0726081409822687</v>
      </c>
      <c r="C112" s="169">
        <f>C72*10000/C62</f>
        <v>-0.023525414689164224</v>
      </c>
      <c r="D112" s="169">
        <f>D72*10000/D62</f>
        <v>-0.045344181764533226</v>
      </c>
      <c r="E112" s="169">
        <f>E72*10000/E62</f>
        <v>-0.02543453895706525</v>
      </c>
      <c r="F112" s="169">
        <f>F72*10000/F62</f>
        <v>-0.035880606325249476</v>
      </c>
      <c r="G112" s="169">
        <f>AVERAGE(C112:E112)</f>
        <v>-0.03143471180358757</v>
      </c>
      <c r="H112" s="169">
        <f>STDEV(C112:E112)</f>
        <v>0.012083716514938985</v>
      </c>
      <c r="I112" s="169">
        <f>(B112*B4+C112*C4+D112*D4+E112*E4+F112*F4)/SUM(B4:F4)</f>
        <v>-0.03796391501001344</v>
      </c>
    </row>
    <row r="113" spans="1:9" ht="12.75">
      <c r="A113" s="169" t="s">
        <v>169</v>
      </c>
      <c r="B113" s="169">
        <f>B73*10000/B62</f>
        <v>-0.005329210657945075</v>
      </c>
      <c r="C113" s="169">
        <f>C73*10000/C62</f>
        <v>-0.010480201119904485</v>
      </c>
      <c r="D113" s="169">
        <f>D73*10000/D62</f>
        <v>0.0015358983284072252</v>
      </c>
      <c r="E113" s="169">
        <f>E73*10000/E62</f>
        <v>-0.007169502175617973</v>
      </c>
      <c r="F113" s="169">
        <f>F73*10000/F62</f>
        <v>-0.01422993882760042</v>
      </c>
      <c r="G113" s="169">
        <f>AVERAGE(C113:E113)</f>
        <v>-0.005371268322371743</v>
      </c>
      <c r="H113" s="169">
        <f>STDEV(C113:E113)</f>
        <v>0.0062066009402208105</v>
      </c>
      <c r="I113" s="169">
        <f>(B113*B4+C113*C4+D113*D4+E113*E4+F113*F4)/SUM(B4:F4)</f>
        <v>-0.006553077815750596</v>
      </c>
    </row>
    <row r="114" spans="1:11" ht="12.75">
      <c r="A114" s="169" t="s">
        <v>170</v>
      </c>
      <c r="B114" s="169">
        <f>B74*10000/B62</f>
        <v>-0.19122736851848665</v>
      </c>
      <c r="C114" s="169">
        <f>C74*10000/C62</f>
        <v>-0.18635355779991028</v>
      </c>
      <c r="D114" s="169">
        <f>D74*10000/D62</f>
        <v>-0.18327683754613555</v>
      </c>
      <c r="E114" s="169">
        <f>E74*10000/E62</f>
        <v>-0.1814983444666296</v>
      </c>
      <c r="F114" s="169">
        <f>F74*10000/F62</f>
        <v>-0.1463341629861899</v>
      </c>
      <c r="G114" s="169">
        <f>AVERAGE(C114:E114)</f>
        <v>-0.18370957993755846</v>
      </c>
      <c r="H114" s="169">
        <f>STDEV(C114:E114)</f>
        <v>0.0024563639003447255</v>
      </c>
      <c r="I114" s="169">
        <f>(B114*B4+C114*C4+D114*D4+E114*E4+F114*F4)/SUM(B4:F4)</f>
        <v>-0.1797836827247528</v>
      </c>
      <c r="J114" s="169" t="s">
        <v>188</v>
      </c>
      <c r="K114" s="169">
        <v>285</v>
      </c>
    </row>
    <row r="115" spans="1:11" ht="12.75">
      <c r="A115" s="169" t="s">
        <v>171</v>
      </c>
      <c r="B115" s="169">
        <f>B75*10000/B62</f>
        <v>-0.0009742396699292088</v>
      </c>
      <c r="C115" s="169">
        <f>C75*10000/C62</f>
        <v>0.0016880223088446117</v>
      </c>
      <c r="D115" s="169">
        <f>D75*10000/D62</f>
        <v>-0.0032020227271202357</v>
      </c>
      <c r="E115" s="169">
        <f>E75*10000/E62</f>
        <v>-0.0033511794524261752</v>
      </c>
      <c r="F115" s="169">
        <f>F75*10000/F62</f>
        <v>-0.0008791840428221051</v>
      </c>
      <c r="G115" s="169">
        <f>AVERAGE(C115:E115)</f>
        <v>-0.0016217266235672666</v>
      </c>
      <c r="H115" s="169">
        <f>STDEV(C115:E115)</f>
        <v>0.002867296710994028</v>
      </c>
      <c r="I115" s="169">
        <f>(B115*B4+C115*C4+D115*D4+E115*E4+F115*F4)/SUM(B4:F4)</f>
        <v>-0.0014288876717099095</v>
      </c>
      <c r="J115" s="169" t="s">
        <v>189</v>
      </c>
      <c r="K115" s="169">
        <v>0.5536</v>
      </c>
    </row>
    <row r="118" ht="12.75">
      <c r="A118" s="169" t="s">
        <v>154</v>
      </c>
    </row>
    <row r="120" spans="2:9" ht="12.75">
      <c r="B120" s="169" t="s">
        <v>83</v>
      </c>
      <c r="C120" s="169" t="s">
        <v>84</v>
      </c>
      <c r="D120" s="169" t="s">
        <v>85</v>
      </c>
      <c r="E120" s="169" t="s">
        <v>86</v>
      </c>
      <c r="F120" s="169" t="s">
        <v>87</v>
      </c>
      <c r="G120" s="169" t="s">
        <v>156</v>
      </c>
      <c r="H120" s="169" t="s">
        <v>157</v>
      </c>
      <c r="I120" s="169" t="s">
        <v>152</v>
      </c>
    </row>
    <row r="121" spans="1:9" ht="12.75">
      <c r="A121" s="169" t="s">
        <v>172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173</v>
      </c>
      <c r="B122" s="169">
        <f>B82*10000/B62</f>
        <v>45.72418584887152</v>
      </c>
      <c r="C122" s="169">
        <f>C82*10000/C62</f>
        <v>48.3415562229307</v>
      </c>
      <c r="D122" s="169">
        <f>D82*10000/D62</f>
        <v>2.962885365795972</v>
      </c>
      <c r="E122" s="169">
        <f>E82*10000/E62</f>
        <v>-34.358601344310486</v>
      </c>
      <c r="F122" s="169">
        <f>F82*10000/F62</f>
        <v>-81.10304893858651</v>
      </c>
      <c r="G122" s="169">
        <f>AVERAGE(C122:E122)</f>
        <v>5.648613414805394</v>
      </c>
      <c r="H122" s="169">
        <f>STDEV(C122:E122)</f>
        <v>41.41544237089055</v>
      </c>
      <c r="I122" s="169">
        <f>(B122*B4+C122*C4+D122*D4+E122*E4+F122*F4)/SUM(B4:F4)</f>
        <v>-0.20461346915053863</v>
      </c>
    </row>
    <row r="123" spans="1:9" ht="12.75">
      <c r="A123" s="169" t="s">
        <v>174</v>
      </c>
      <c r="B123" s="169">
        <f>B83*10000/B62</f>
        <v>-1.3480999171632495</v>
      </c>
      <c r="C123" s="169">
        <f>C83*10000/C62</f>
        <v>-0.14150326993114282</v>
      </c>
      <c r="D123" s="169">
        <f>D83*10000/D62</f>
        <v>1.028450688122025</v>
      </c>
      <c r="E123" s="169">
        <f>E83*10000/E62</f>
        <v>0.39631458697699434</v>
      </c>
      <c r="F123" s="169">
        <f>F83*10000/F62</f>
        <v>6.92595503660371</v>
      </c>
      <c r="G123" s="169">
        <f>AVERAGE(C123:E123)</f>
        <v>0.4277540017226255</v>
      </c>
      <c r="H123" s="169">
        <f>STDEV(C123:E123)</f>
        <v>0.5856102744921141</v>
      </c>
      <c r="I123" s="169">
        <f>(B123*B4+C123*C4+D123*D4+E123*E4+F123*F4)/SUM(B4:F4)</f>
        <v>1.0426922752000007</v>
      </c>
    </row>
    <row r="124" spans="1:9" ht="12.75">
      <c r="A124" s="169" t="s">
        <v>175</v>
      </c>
      <c r="B124" s="169">
        <f>B84*10000/B62</f>
        <v>-1.0795444615969907</v>
      </c>
      <c r="C124" s="169">
        <f>C84*10000/C62</f>
        <v>-2.8039652909631685</v>
      </c>
      <c r="D124" s="169">
        <f>D84*10000/D62</f>
        <v>-2.748305583796389</v>
      </c>
      <c r="E124" s="169">
        <f>E84*10000/E62</f>
        <v>0.3229457745823514</v>
      </c>
      <c r="F124" s="169">
        <f>F84*10000/F62</f>
        <v>3.022182060998055</v>
      </c>
      <c r="G124" s="169">
        <f>AVERAGE(C124:E124)</f>
        <v>-1.7431083667257354</v>
      </c>
      <c r="H124" s="169">
        <f>STDEV(C124:E124)</f>
        <v>1.7894717899041306</v>
      </c>
      <c r="I124" s="169">
        <f>(B124*B4+C124*C4+D124*D4+E124*E4+F124*F4)/SUM(B4:F4)</f>
        <v>-1.0085831171770958</v>
      </c>
    </row>
    <row r="125" spans="1:9" ht="12.75">
      <c r="A125" s="169" t="s">
        <v>176</v>
      </c>
      <c r="B125" s="169">
        <f>B85*10000/B62</f>
        <v>-0.4359981689858842</v>
      </c>
      <c r="C125" s="169">
        <f>C85*10000/C62</f>
        <v>0.9119930658001513</v>
      </c>
      <c r="D125" s="169">
        <f>D85*10000/D62</f>
        <v>0.9078138177139342</v>
      </c>
      <c r="E125" s="169">
        <f>E85*10000/E62</f>
        <v>0.5213839070515881</v>
      </c>
      <c r="F125" s="169">
        <f>F85*10000/F62</f>
        <v>-1.0995595843495085</v>
      </c>
      <c r="G125" s="169">
        <f>AVERAGE(C125:E125)</f>
        <v>0.7803969301885578</v>
      </c>
      <c r="H125" s="169">
        <f>STDEV(C125:E125)</f>
        <v>0.2243215909014466</v>
      </c>
      <c r="I125" s="169">
        <f>(B125*B4+C125*C4+D125*D4+E125*E4+F125*F4)/SUM(B4:F4)</f>
        <v>0.3530772778113633</v>
      </c>
    </row>
    <row r="126" spans="1:9" ht="12.75">
      <c r="A126" s="169" t="s">
        <v>177</v>
      </c>
      <c r="B126" s="169">
        <f>B86*10000/B62</f>
        <v>1.108200562822762</v>
      </c>
      <c r="C126" s="169">
        <f>C86*10000/C62</f>
        <v>0.36689053163626867</v>
      </c>
      <c r="D126" s="169">
        <f>D86*10000/D62</f>
        <v>-0.3609544233436576</v>
      </c>
      <c r="E126" s="169">
        <f>E86*10000/E62</f>
        <v>-0.39280594248997586</v>
      </c>
      <c r="F126" s="169">
        <f>F86*10000/F62</f>
        <v>1.4940215737391818</v>
      </c>
      <c r="G126" s="169">
        <f>AVERAGE(C126:E126)</f>
        <v>-0.1289566113991216</v>
      </c>
      <c r="H126" s="169">
        <f>STDEV(C126:E126)</f>
        <v>0.4297114401086515</v>
      </c>
      <c r="I126" s="169">
        <f>(B126*B4+C126*C4+D126*D4+E126*E4+F126*F4)/SUM(B4:F4)</f>
        <v>0.2668864287049987</v>
      </c>
    </row>
    <row r="127" spans="1:9" ht="12.75">
      <c r="A127" s="169" t="s">
        <v>178</v>
      </c>
      <c r="B127" s="169">
        <f>B87*10000/B62</f>
        <v>-0.027255077465411982</v>
      </c>
      <c r="C127" s="169">
        <f>C87*10000/C62</f>
        <v>0.15173965104283543</v>
      </c>
      <c r="D127" s="169">
        <f>D87*10000/D62</f>
        <v>0.14211125383518047</v>
      </c>
      <c r="E127" s="169">
        <f>E87*10000/E62</f>
        <v>-0.018461592555522308</v>
      </c>
      <c r="F127" s="169">
        <f>F87*10000/F62</f>
        <v>0.10547711027997973</v>
      </c>
      <c r="G127" s="169">
        <f>AVERAGE(C127:E127)</f>
        <v>0.0917964374408312</v>
      </c>
      <c r="H127" s="169">
        <f>STDEV(C127:E127)</f>
        <v>0.09560753836494634</v>
      </c>
      <c r="I127" s="169">
        <f>(B127*B4+C127*C4+D127*D4+E127*E4+F127*F4)/SUM(B4:F4)</f>
        <v>0.07646007851740082</v>
      </c>
    </row>
    <row r="128" spans="1:9" ht="12.75">
      <c r="A128" s="169" t="s">
        <v>179</v>
      </c>
      <c r="B128" s="169">
        <f>B88*10000/B62</f>
        <v>0.007020597201925569</v>
      </c>
      <c r="C128" s="169">
        <f>C88*10000/C62</f>
        <v>-0.19853643183178218</v>
      </c>
      <c r="D128" s="169">
        <f>D88*10000/D62</f>
        <v>-0.3161112053017896</v>
      </c>
      <c r="E128" s="169">
        <f>E88*10000/E62</f>
        <v>0.08577887930833925</v>
      </c>
      <c r="F128" s="169">
        <f>F88*10000/F62</f>
        <v>0.09873860284324473</v>
      </c>
      <c r="G128" s="169">
        <f>AVERAGE(C128:E128)</f>
        <v>-0.14295625260841083</v>
      </c>
      <c r="H128" s="169">
        <f>STDEV(C128:E128)</f>
        <v>0.20662956533095814</v>
      </c>
      <c r="I128" s="169">
        <f>(B128*B4+C128*C4+D128*D4+E128*E4+F128*F4)/SUM(B4:F4)</f>
        <v>-0.08891937365770286</v>
      </c>
    </row>
    <row r="129" spans="1:9" ht="12.75">
      <c r="A129" s="169" t="s">
        <v>180</v>
      </c>
      <c r="B129" s="169">
        <f>B89*10000/B62</f>
        <v>-0.02155154489784981</v>
      </c>
      <c r="C129" s="169">
        <f>C89*10000/C62</f>
        <v>0.06180699998126832</v>
      </c>
      <c r="D129" s="169">
        <f>D89*10000/D62</f>
        <v>0.062328262558728656</v>
      </c>
      <c r="E129" s="169">
        <f>E89*10000/E62</f>
        <v>0.060673922031220365</v>
      </c>
      <c r="F129" s="169">
        <f>F89*10000/F62</f>
        <v>-0.03634087535755462</v>
      </c>
      <c r="G129" s="169">
        <f>AVERAGE(C129:E129)</f>
        <v>0.061603061523739115</v>
      </c>
      <c r="H129" s="169">
        <f>STDEV(C129:E129)</f>
        <v>0.0008458154740154383</v>
      </c>
      <c r="I129" s="169">
        <f>(B129*B4+C129*C4+D129*D4+E129*E4+F129*F4)/SUM(B4:F4)</f>
        <v>0.03649004697734556</v>
      </c>
    </row>
    <row r="130" spans="1:9" ht="12.75">
      <c r="A130" s="169" t="s">
        <v>181</v>
      </c>
      <c r="B130" s="169">
        <f>B90*10000/B62</f>
        <v>0.08725854232471783</v>
      </c>
      <c r="C130" s="169">
        <f>C90*10000/C62</f>
        <v>0.13635424627533813</v>
      </c>
      <c r="D130" s="169">
        <f>D90*10000/D62</f>
        <v>0.05693123620406771</v>
      </c>
      <c r="E130" s="169">
        <f>E90*10000/E62</f>
        <v>-0.018301654672587573</v>
      </c>
      <c r="F130" s="169">
        <f>F90*10000/F62</f>
        <v>0.23100168319866687</v>
      </c>
      <c r="G130" s="169">
        <f>AVERAGE(C130:E130)</f>
        <v>0.05832794260227275</v>
      </c>
      <c r="H130" s="169">
        <f>STDEV(C130:E130)</f>
        <v>0.0773374101976252</v>
      </c>
      <c r="I130" s="169">
        <f>(B130*B4+C130*C4+D130*D4+E130*E4+F130*F4)/SUM(B4:F4)</f>
        <v>0.08563629746333333</v>
      </c>
    </row>
    <row r="131" spans="1:9" ht="12.75">
      <c r="A131" s="169" t="s">
        <v>182</v>
      </c>
      <c r="B131" s="169">
        <f>B91*10000/B62</f>
        <v>0.059675232501545716</v>
      </c>
      <c r="C131" s="169">
        <f>C91*10000/C62</f>
        <v>0.032634354127542446</v>
      </c>
      <c r="D131" s="169">
        <f>D91*10000/D62</f>
        <v>0.052945415542797664</v>
      </c>
      <c r="E131" s="169">
        <f>E91*10000/E62</f>
        <v>0.02754080111897575</v>
      </c>
      <c r="F131" s="169">
        <f>F91*10000/F62</f>
        <v>0.06431848379201846</v>
      </c>
      <c r="G131" s="169">
        <f>AVERAGE(C131:E131)</f>
        <v>0.03770685692977196</v>
      </c>
      <c r="H131" s="169">
        <f>STDEV(C131:E131)</f>
        <v>0.013440473280905488</v>
      </c>
      <c r="I131" s="169">
        <f>(B131*B4+C131*C4+D131*D4+E131*E4+F131*F4)/SUM(B4:F4)</f>
        <v>0.04443839706317282</v>
      </c>
    </row>
    <row r="132" spans="1:9" ht="12.75">
      <c r="A132" s="169" t="s">
        <v>183</v>
      </c>
      <c r="B132" s="169">
        <f>B92*10000/B62</f>
        <v>-0.015089741816292706</v>
      </c>
      <c r="C132" s="169">
        <f>C92*10000/C62</f>
        <v>-0.02090912047712676</v>
      </c>
      <c r="D132" s="169">
        <f>D92*10000/D62</f>
        <v>-0.042780960380548225</v>
      </c>
      <c r="E132" s="169">
        <f>E92*10000/E62</f>
        <v>0.012023991191047181</v>
      </c>
      <c r="F132" s="169">
        <f>F92*10000/F62</f>
        <v>-0.01732797627324898</v>
      </c>
      <c r="G132" s="169">
        <f>AVERAGE(C132:E132)</f>
        <v>-0.017222029888875934</v>
      </c>
      <c r="H132" s="169">
        <f>STDEV(C132:E132)</f>
        <v>0.027587889679091177</v>
      </c>
      <c r="I132" s="169">
        <f>(B132*B4+C132*C4+D132*D4+E132*E4+F132*F4)/SUM(B4:F4)</f>
        <v>-0.016925382693953023</v>
      </c>
    </row>
    <row r="133" spans="1:9" ht="12.75">
      <c r="A133" s="169" t="s">
        <v>184</v>
      </c>
      <c r="B133" s="169">
        <f>B93*10000/B62</f>
        <v>-0.05785789668890342</v>
      </c>
      <c r="C133" s="169">
        <f>C93*10000/C62</f>
        <v>-0.06152653001338265</v>
      </c>
      <c r="D133" s="169">
        <f>D93*10000/D62</f>
        <v>-0.059352333612784566</v>
      </c>
      <c r="E133" s="169">
        <f>E93*10000/E62</f>
        <v>-0.06344893443604238</v>
      </c>
      <c r="F133" s="169">
        <f>F93*10000/F62</f>
        <v>-0.05897208886234307</v>
      </c>
      <c r="G133" s="169">
        <f>AVERAGE(C133:E133)</f>
        <v>-0.06144259935406987</v>
      </c>
      <c r="H133" s="169">
        <f>STDEV(C133:E133)</f>
        <v>0.0020495896767298645</v>
      </c>
      <c r="I133" s="169">
        <f>(B133*B4+C133*C4+D133*D4+E133*E4+F133*F4)/SUM(B4:F4)</f>
        <v>-0.06059505549993614</v>
      </c>
    </row>
    <row r="134" spans="1:9" ht="12.75">
      <c r="A134" s="169" t="s">
        <v>185</v>
      </c>
      <c r="B134" s="169">
        <f>B94*10000/B62</f>
        <v>0.0049247077781960765</v>
      </c>
      <c r="C134" s="169">
        <f>C94*10000/C62</f>
        <v>0.008898250517320272</v>
      </c>
      <c r="D134" s="169">
        <f>D94*10000/D62</f>
        <v>0.0006750372452313439</v>
      </c>
      <c r="E134" s="169">
        <f>E94*10000/E62</f>
        <v>0.0013475955962012846</v>
      </c>
      <c r="F134" s="169">
        <f>F94*10000/F62</f>
        <v>-0.022673889271937447</v>
      </c>
      <c r="G134" s="169">
        <f>AVERAGE(C134:E134)</f>
        <v>0.003640294452917633</v>
      </c>
      <c r="H134" s="169">
        <f>STDEV(C134:E134)</f>
        <v>0.004565923801954673</v>
      </c>
      <c r="I134" s="169">
        <f>(B134*B4+C134*C4+D134*D4+E134*E4+F134*F4)/SUM(B4:F4)</f>
        <v>0.0002986170731359113</v>
      </c>
    </row>
    <row r="135" spans="1:9" ht="12.75">
      <c r="A135" s="169" t="s">
        <v>186</v>
      </c>
      <c r="B135" s="169">
        <f>B95*10000/B62</f>
        <v>-0.004265617602821954</v>
      </c>
      <c r="C135" s="169">
        <f>C95*10000/C62</f>
        <v>0.0004216439775734237</v>
      </c>
      <c r="D135" s="169">
        <f>D95*10000/D62</f>
        <v>-0.0010826531946591393</v>
      </c>
      <c r="E135" s="169">
        <f>E95*10000/E62</f>
        <v>-0.000375697232355378</v>
      </c>
      <c r="F135" s="169">
        <f>F95*10000/F62</f>
        <v>0.008613888839325715</v>
      </c>
      <c r="G135" s="169">
        <f>AVERAGE(C135:E135)</f>
        <v>-0.0003455688164803646</v>
      </c>
      <c r="H135" s="169">
        <f>STDEV(C135:E135)</f>
        <v>0.0007526010142692306</v>
      </c>
      <c r="I135" s="169">
        <f>(B135*B4+C135*C4+D135*D4+E135*E4+F135*F4)/SUM(B4:F4)</f>
        <v>0.0002902766719239885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2003-10-03T08:37:41Z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-1995367787</vt:i4>
  </property>
  <property fmtid="{D5CDD505-2E9C-101B-9397-08002B2CF9AE}" pid="3" name="_EmailSubject">
    <vt:lpwstr>WFM result of aperture 96 and 97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