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104_pos1ap2" sheetId="2" r:id="rId2"/>
    <sheet name="HCMQAP0104_pos2ap2" sheetId="3" r:id="rId3"/>
    <sheet name="HCMQAP0104_pos3ap2" sheetId="4" r:id="rId4"/>
    <sheet name="HCMQAP0104_pos4ap2" sheetId="5" r:id="rId5"/>
    <sheet name="HCMQAP0104_pos5ap2" sheetId="6" r:id="rId6"/>
    <sheet name="Lmag_hcmqap" sheetId="7" r:id="rId7"/>
    <sheet name="Result_HCMQAP" sheetId="8" r:id="rId8"/>
  </sheets>
  <definedNames>
    <definedName name="_xlnm.Print_Area" localSheetId="1">'HCMQAP0104_pos1ap2'!$A$1:$N$28</definedName>
    <definedName name="_xlnm.Print_Area" localSheetId="2">'HCMQAP0104_pos2ap2'!$A$1:$N$28</definedName>
    <definedName name="_xlnm.Print_Area" localSheetId="3">'HCMQAP0104_pos3ap2'!$A$1:$N$28</definedName>
    <definedName name="_xlnm.Print_Area" localSheetId="4">'HCMQAP0104_pos4ap2'!$A$1:$N$28</definedName>
    <definedName name="_xlnm.Print_Area" localSheetId="5">'HCMQAP0104_pos5ap2'!$A$1:$N$28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<sst xmlns="http://schemas.openxmlformats.org/spreadsheetml/2006/main" count="505" uniqueCount="190">
  <si>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</si>
  <si>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</si>
  <si>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</si>
  <si>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</si>
  <si>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</si>
  <si>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</si>
  <si>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</si>
  <si>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</si>
  <si>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</si>
  <si>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</si>
  <si>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</si>
  <si>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</si>
  <si>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</si>
  <si>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</si>
  <si>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</si>
  <si>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hcmqap0104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</si>
  <si>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</si>
  <si>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</si>
  <si>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</si>
  <si>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</si>
  <si>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</si>
  <si>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</si>
  <si>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</si>
  <si>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</si>
  <si>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</si>
  <si>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</si>
  <si>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</si>
  <si>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</si>
  <si>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</si>
  <si>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</si>
  <si>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</si>
  <si>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</si>
  <si>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</si>
  <si>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</si>
  <si>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</si>
  <si>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</si>
  <si>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</si>
  <si>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</si>
  <si>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</si>
  <si>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</si>
  <si>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</si>
  <si>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</si>
  <si>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</si>
  <si>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</si>
  <si>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</si>
  <si>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</si>
  <si>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</si>
  <si>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</si>
  <si>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</si>
  <si>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</si>
  <si>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</si>
  <si>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</si>
  <si>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</si>
  <si>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</si>
  <si>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</si>
  <si>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</si>
  <si>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</si>
  <si>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</si>
  <si>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</si>
  <si>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</si>
  <si>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</si>
  <si>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</si>
  <si>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</si>
  <si>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</si>
  <si>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</si>
  <si>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</si>
  <si>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</si>
  <si>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</si>
  <si>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HCMQAP0104_pos1ap2</t>
  </si>
  <si>
    <t>±12.5</t>
  </si>
  <si>
    <t>THCMQAP0104_pos1ap2.xls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</si>
  <si>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</si>
  <si>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HCMQAP0104_pos2ap2</t>
  </si>
  <si>
    <t>THCMQAP0104_pos2ap2.xls</t>
  </si>
  <si>
    <t>HCMQAP0104_pos3ap2</t>
  </si>
  <si>
    <t>THCMQAP0104_pos3ap2.xls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</si>
  <si>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</si>
  <si>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HCMQAP0104_pos4ap2</t>
  </si>
  <si>
    <t>THCMQAP0104_pos4ap2.xls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</si>
  <si>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</si>
  <si>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HCMQAP0104_pos5ap2</t>
  </si>
  <si>
    <t>THCMQAP0104_pos5ap2.xls</t>
  </si>
  <si>
    <t>Sommaire : Valeurs intégrales calculées avec les fichiers: HCMQAP0104_pos1ap2+HCMQAP0104_pos2ap2+HCMQAP0104_pos3ap2+HCMQAP0104_pos4ap2+HCMQAP0104_pos5ap2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</si>
  <si>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</si>
  <si>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</si>
  <si>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</si>
  <si>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</si>
  <si>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</si>
  <si>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</si>
  <si>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</si>
  <si>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</si>
  <si>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</si>
  <si>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</si>
  <si>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</si>
  <si>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</si>
  <si>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</si>
  <si>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</si>
  <si>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</si>
  <si>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</si>
  <si>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</si>
  <si>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</si>
  <si>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</si>
  <si>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</si>
  <si>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</si>
  <si>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</si>
  <si>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</si>
  <si>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</si>
  <si>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</si>
  <si>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</si>
  <si>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</si>
  <si>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</si>
  <si>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</si>
  <si>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</si>
  <si>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</si>
  <si>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</si>
  <si>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</si>
  <si>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</si>
  <si>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</si>
  <si>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</si>
  <si>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</si>
  <si>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</si>
  <si>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</si>
  <si>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</si>
  <si>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</si>
  <si>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</si>
  <si>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</si>
  <si>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</si>
  <si>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</si>
  <si>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Thu 09/10/2003       11:08:45</t>
  </si>
  <si>
    <t>LISSNER</t>
  </si>
  <si>
    <t>HCMQAP0104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</si>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</sst>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0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512117"/>
        <c:crosses val="autoZero"/>
        <c:auto val="1"/>
        <c:lblOffset val="100"/>
        <c:noMultiLvlLbl val="0"/>
      </c:cat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2791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37874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2377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37874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2377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37874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2377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37874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2377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37874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2377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-3.0482203600000002E-05</v>
      </c>
      <c r="L2" s="55">
        <v>7.939089812720354E-08</v>
      </c>
      <c r="M2" s="55">
        <v>0.00013546431</v>
      </c>
      <c r="N2" s="56">
        <v>1.4699062690827697E-07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-3.25258964E-05</v>
      </c>
      <c r="L3" s="55">
        <v>1.9003251448448392E-07</v>
      </c>
      <c r="M3" s="55">
        <v>1.4139909999999999E-05</v>
      </c>
      <c r="N3" s="56">
        <v>7.442877400580139E-08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-0.002254275168411133</v>
      </c>
      <c r="L4" s="55">
        <v>1.016802579505661E-05</v>
      </c>
      <c r="M4" s="55">
        <v>4.7593476771554636E-08</v>
      </c>
      <c r="N4" s="56">
        <v>-2.2552608</v>
      </c>
    </row>
    <row r="5" spans="1:14" ht="15" customHeight="1" thickBot="1">
      <c r="A5" t="s">
        <v>18</v>
      </c>
      <c r="B5" s="59">
        <v>37903.44232638889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0.7535481500000001</v>
      </c>
      <c r="E8" s="78">
        <v>0.019694152634598745</v>
      </c>
      <c r="F8" s="78">
        <v>0.0046069513</v>
      </c>
      <c r="G8" s="78">
        <v>0.025314970126699022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-0.67187344</v>
      </c>
      <c r="E9" s="80">
        <v>0.04080711661294258</v>
      </c>
      <c r="F9" s="80">
        <v>1.0841705300000002</v>
      </c>
      <c r="G9" s="80">
        <v>0.021365688201674254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0.45871267</v>
      </c>
      <c r="E10" s="80">
        <v>0.011583236532446271</v>
      </c>
      <c r="F10" s="80">
        <v>-2.2017629</v>
      </c>
      <c r="G10" s="80">
        <v>0.00721132400049841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3.8228074999999997</v>
      </c>
      <c r="E11" s="78">
        <v>0.012777683448178201</v>
      </c>
      <c r="F11" s="78">
        <v>-0.028703831199999995</v>
      </c>
      <c r="G11" s="78">
        <v>0.009976715119307146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0.25904394</v>
      </c>
      <c r="E12" s="80">
        <v>0.005320485976243396</v>
      </c>
      <c r="F12" s="80">
        <v>-0.09328868700000001</v>
      </c>
      <c r="G12" s="80">
        <v>0.00727041586756904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20.611573</v>
      </c>
      <c r="D13" s="83">
        <v>0.07694405200000001</v>
      </c>
      <c r="E13" s="80">
        <v>0.004598539256534029</v>
      </c>
      <c r="F13" s="85">
        <v>0.46038435999999994</v>
      </c>
      <c r="G13" s="80">
        <v>0.008481019323078364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-0.20420855000000002</v>
      </c>
      <c r="E14" s="80">
        <v>0.006044224088168078</v>
      </c>
      <c r="F14" s="85">
        <v>0.43933216999999997</v>
      </c>
      <c r="G14" s="80">
        <v>0.005572721225722419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-0.44297836</v>
      </c>
      <c r="E15" s="78">
        <v>0.0036224392344619705</v>
      </c>
      <c r="F15" s="78">
        <v>-0.10488746</v>
      </c>
      <c r="G15" s="78">
        <v>0.0026312527276277043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0.09680613899999999</v>
      </c>
      <c r="E16" s="80">
        <v>0.00446595193127897</v>
      </c>
      <c r="F16" s="80">
        <v>-0.06775721900000001</v>
      </c>
      <c r="G16" s="80">
        <v>0.0020186547922722746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-0.2800000011920929</v>
      </c>
      <c r="D17" s="87">
        <v>0.16139516999999998</v>
      </c>
      <c r="E17" s="80">
        <v>0.002251239437200109</v>
      </c>
      <c r="F17" s="80">
        <v>0.10473971400000001</v>
      </c>
      <c r="G17" s="80">
        <v>0.002791346562215546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127.15699768066406</v>
      </c>
      <c r="D18" s="83">
        <v>-0.042249324000000005</v>
      </c>
      <c r="E18" s="80">
        <v>0.0020464782165207</v>
      </c>
      <c r="F18" s="85">
        <v>0.18839730999999998</v>
      </c>
      <c r="G18" s="80">
        <v>0.0025293113439036267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-0.4269999861717224</v>
      </c>
      <c r="D19" s="87">
        <v>-0.18803814000000002</v>
      </c>
      <c r="E19" s="80">
        <v>0.002416870179880828</v>
      </c>
      <c r="F19" s="80">
        <v>-0.0062130842999999995</v>
      </c>
      <c r="G19" s="80">
        <v>0.0006333047207013888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-0.22522569999999997</v>
      </c>
      <c r="D20" s="89">
        <v>0.00096722653</v>
      </c>
      <c r="E20" s="90">
        <v>0.00181710292363722</v>
      </c>
      <c r="F20" s="90">
        <v>-0.004017981110000001</v>
      </c>
      <c r="G20" s="90">
        <v>0.002101723535375299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1.0225899999999999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-0.1292170346862576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-2.2542981000000006</v>
      </c>
      <c r="I25" s="102" t="s">
        <v>49</v>
      </c>
      <c r="J25" s="103"/>
      <c r="K25" s="102"/>
      <c r="L25" s="105">
        <v>3.8229152608947277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0.7535622325785066</v>
      </c>
      <c r="I26" s="107" t="s">
        <v>53</v>
      </c>
      <c r="J26" s="108"/>
      <c r="K26" s="107"/>
      <c r="L26" s="110">
        <v>0.45522654436394766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HCMQAP0104_pos1ap2res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-1.5194151E-05</v>
      </c>
      <c r="L2" s="55">
        <v>1.263027196593172E-06</v>
      </c>
      <c r="M2" s="55">
        <v>0.0001253945</v>
      </c>
      <c r="N2" s="56">
        <v>1.7760446784901218E-07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-2.8538176999999998E-05</v>
      </c>
      <c r="L3" s="55">
        <v>1.2721928142413712E-07</v>
      </c>
      <c r="M3" s="55">
        <v>1.2942199999999996E-05</v>
      </c>
      <c r="N3" s="56">
        <v>8.082125339311266E-08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-0.003757299452780318</v>
      </c>
      <c r="L4" s="55">
        <v>-2.3696110998310544E-06</v>
      </c>
      <c r="M4" s="55">
        <v>6.11478700479307E-08</v>
      </c>
      <c r="N4" s="56">
        <v>0.3153343</v>
      </c>
    </row>
    <row r="5" spans="1:14" ht="15" customHeight="1" thickBot="1">
      <c r="A5" t="s">
        <v>18</v>
      </c>
      <c r="B5" s="59">
        <v>37903.447118055556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1.1351383</v>
      </c>
      <c r="E8" s="78">
        <v>0.01188076729678814</v>
      </c>
      <c r="F8" s="78">
        <v>0.39263217</v>
      </c>
      <c r="G8" s="78">
        <v>0.014918970772563094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0.06133435</v>
      </c>
      <c r="E9" s="80">
        <v>0.023753348405621672</v>
      </c>
      <c r="F9" s="80">
        <v>-0.8449286200000001</v>
      </c>
      <c r="G9" s="80">
        <v>0.0396484560448507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-0.94041944</v>
      </c>
      <c r="E10" s="80">
        <v>0.01728015604985889</v>
      </c>
      <c r="F10" s="80">
        <v>-1.0317115399999999</v>
      </c>
      <c r="G10" s="80">
        <v>0.006505973177593201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4.1435741</v>
      </c>
      <c r="E11" s="78">
        <v>0.004684354356407761</v>
      </c>
      <c r="F11" s="78">
        <v>-0.42593363</v>
      </c>
      <c r="G11" s="78">
        <v>0.005974892422260557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-0.120434839</v>
      </c>
      <c r="E12" s="80">
        <v>0.006151605460401792</v>
      </c>
      <c r="F12" s="80">
        <v>-0.20153903999999997</v>
      </c>
      <c r="G12" s="80">
        <v>0.0064692611340408275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20.9198</v>
      </c>
      <c r="D13" s="83">
        <v>-0.08095682899999998</v>
      </c>
      <c r="E13" s="80">
        <v>0.0032551682308702558</v>
      </c>
      <c r="F13" s="80">
        <v>-0.2411464</v>
      </c>
      <c r="G13" s="80">
        <v>0.00493891596030915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0.064614526</v>
      </c>
      <c r="E14" s="80">
        <v>0.0020017191083870887</v>
      </c>
      <c r="F14" s="80">
        <v>0.110821875</v>
      </c>
      <c r="G14" s="80">
        <v>0.0058045999448247485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-0.16499526999999997</v>
      </c>
      <c r="E15" s="78">
        <v>0.0015227067007816699</v>
      </c>
      <c r="F15" s="78">
        <v>0.081634306</v>
      </c>
      <c r="G15" s="78">
        <v>0.0031569302833534428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12.506599999999997</v>
      </c>
      <c r="D16" s="83">
        <v>-0.033119346</v>
      </c>
      <c r="E16" s="80">
        <v>0.001727930484803704</v>
      </c>
      <c r="F16" s="80">
        <v>-0.041110755</v>
      </c>
      <c r="G16" s="80">
        <v>0.0023857127555092796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0.3089999854564667</v>
      </c>
      <c r="D17" s="83">
        <v>0.048156621</v>
      </c>
      <c r="E17" s="80">
        <v>0.002304636019759715</v>
      </c>
      <c r="F17" s="80">
        <v>-0.032618272999999996</v>
      </c>
      <c r="G17" s="80">
        <v>0.0025492845787585838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24.413999557495117</v>
      </c>
      <c r="D18" s="83">
        <v>0.0068609325</v>
      </c>
      <c r="E18" s="80">
        <v>0.0016823061816268786</v>
      </c>
      <c r="F18" s="80">
        <v>0.08701533400000001</v>
      </c>
      <c r="G18" s="80">
        <v>0.002506749326379098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-0.017999999225139618</v>
      </c>
      <c r="D19" s="87">
        <v>-0.17138711999999998</v>
      </c>
      <c r="E19" s="80">
        <v>0.0015827998176049813</v>
      </c>
      <c r="F19" s="80">
        <v>0.0081360506</v>
      </c>
      <c r="G19" s="80">
        <v>0.0015384096791952204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-0.06909099999999999</v>
      </c>
      <c r="D20" s="89">
        <v>0.00220471011</v>
      </c>
      <c r="E20" s="90">
        <v>0.0012114400449004018</v>
      </c>
      <c r="F20" s="90">
        <v>1.1989971000000033E-05</v>
      </c>
      <c r="G20" s="90">
        <v>0.0008129028734136654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0.5673037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0.018067339786541212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-3.7573002</v>
      </c>
      <c r="I25" s="102" t="s">
        <v>49</v>
      </c>
      <c r="J25" s="103"/>
      <c r="K25" s="102"/>
      <c r="L25" s="105">
        <v>4.165408236818546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1.201124048983201</v>
      </c>
      <c r="I26" s="107" t="s">
        <v>53</v>
      </c>
      <c r="J26" s="108"/>
      <c r="K26" s="107"/>
      <c r="L26" s="110">
        <v>0.1840858469260321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-5.7382044E-05</v>
      </c>
      <c r="L2" s="55">
        <v>9.940234129703914E-07</v>
      </c>
      <c r="M2" s="55">
        <v>0.00016164958999999998</v>
      </c>
      <c r="N2" s="56">
        <v>9.096099798293235E-07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-2.7463643999999996E-05</v>
      </c>
      <c r="L3" s="55">
        <v>2.989196468522212E-07</v>
      </c>
      <c r="M3" s="55">
        <v>1.118321E-05</v>
      </c>
      <c r="N3" s="56">
        <v>1.9318886976218282E-07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-0.0037566303713090373</v>
      </c>
      <c r="L4" s="55">
        <v>-3.299860676781053E-05</v>
      </c>
      <c r="M4" s="55">
        <v>7.023788562941895E-08</v>
      </c>
      <c r="N4" s="56">
        <v>4.3919357</v>
      </c>
    </row>
    <row r="5" spans="1:14" ht="15" customHeight="1" thickBot="1">
      <c r="A5" t="s">
        <v>18</v>
      </c>
      <c r="B5" s="59">
        <v>37903.45170138889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2.6590911</v>
      </c>
      <c r="E8" s="78">
        <v>0.005310589123733871</v>
      </c>
      <c r="F8" s="78">
        <v>0.08377285000000001</v>
      </c>
      <c r="G8" s="78">
        <v>0.011635148735748852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-0.096220234</v>
      </c>
      <c r="E9" s="80">
        <v>0.01514342834225367</v>
      </c>
      <c r="F9" s="80">
        <v>-0.45522761999999994</v>
      </c>
      <c r="G9" s="80">
        <v>0.022584171104750216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-0.5572013200000001</v>
      </c>
      <c r="E10" s="80">
        <v>0.017650246017338427</v>
      </c>
      <c r="F10" s="80">
        <v>-1.778114</v>
      </c>
      <c r="G10" s="80">
        <v>0.011661321173004838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4.237403800000001</v>
      </c>
      <c r="E11" s="78">
        <v>0.005773846868154129</v>
      </c>
      <c r="F11" s="78">
        <v>-0.48291420999999995</v>
      </c>
      <c r="G11" s="78">
        <v>0.0042033957025777455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0.23642202</v>
      </c>
      <c r="E12" s="80">
        <v>0.004015330990665909</v>
      </c>
      <c r="F12" s="80">
        <v>-0.39006545</v>
      </c>
      <c r="G12" s="80">
        <v>0.0036305881809973388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21.234131</v>
      </c>
      <c r="D13" s="83">
        <v>-0.028956606099999997</v>
      </c>
      <c r="E13" s="80">
        <v>0.001900962684973457</v>
      </c>
      <c r="F13" s="80">
        <v>-0.18374544999999998</v>
      </c>
      <c r="G13" s="80">
        <v>0.003387240212918342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0.09279066700000001</v>
      </c>
      <c r="E14" s="80">
        <v>0.002689326367510377</v>
      </c>
      <c r="F14" s="80">
        <v>0.07459721899999999</v>
      </c>
      <c r="G14" s="80">
        <v>0.002564794879239966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-0.13248429</v>
      </c>
      <c r="E15" s="78">
        <v>0.002099671672524892</v>
      </c>
      <c r="F15" s="78">
        <v>0.12029126999999999</v>
      </c>
      <c r="G15" s="78">
        <v>0.0029800869481612703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12.506599999999999</v>
      </c>
      <c r="D16" s="83">
        <v>0.0020509064</v>
      </c>
      <c r="E16" s="80">
        <v>0.0027024178639712877</v>
      </c>
      <c r="F16" s="80">
        <v>-0.060154918999999994</v>
      </c>
      <c r="G16" s="80">
        <v>0.002094859728159531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0.0560000017285347</v>
      </c>
      <c r="D17" s="83">
        <v>0.069894623</v>
      </c>
      <c r="E17" s="80">
        <v>0.0036093928535926006</v>
      </c>
      <c r="F17" s="80">
        <v>0.029059827</v>
      </c>
      <c r="G17" s="80">
        <v>0.0016796651392245196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210.06300354003906</v>
      </c>
      <c r="D18" s="83">
        <v>-0.03232494600000001</v>
      </c>
      <c r="E18" s="80">
        <v>0.0011116125913211317</v>
      </c>
      <c r="F18" s="80">
        <v>0.11589589</v>
      </c>
      <c r="G18" s="80">
        <v>0.001778001730427088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-0.4009999930858612</v>
      </c>
      <c r="D19" s="87">
        <v>-0.17934736</v>
      </c>
      <c r="E19" s="80">
        <v>0.0005317352079716843</v>
      </c>
      <c r="F19" s="80">
        <v>0.0139973388</v>
      </c>
      <c r="G19" s="80">
        <v>0.002342663404971309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-0.26603760000000004</v>
      </c>
      <c r="D20" s="89">
        <v>-0.0015401369999999998</v>
      </c>
      <c r="E20" s="90">
        <v>0.0007210814293662274</v>
      </c>
      <c r="F20" s="90">
        <v>-0.0009267073059999999</v>
      </c>
      <c r="G20" s="90">
        <v>0.0006518520334944121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0.7291979000000001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0.2516395920537053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-3.7567753</v>
      </c>
      <c r="I25" s="102" t="s">
        <v>49</v>
      </c>
      <c r="J25" s="103"/>
      <c r="K25" s="102"/>
      <c r="L25" s="105">
        <v>4.264832599115043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2.6604103759563733</v>
      </c>
      <c r="I26" s="107" t="s">
        <v>53</v>
      </c>
      <c r="J26" s="108"/>
      <c r="K26" s="107"/>
      <c r="L26" s="110">
        <v>0.17894713391115546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7.0041948E-05</v>
      </c>
      <c r="L2" s="55">
        <v>6.952405813731715E-07</v>
      </c>
      <c r="M2" s="55">
        <v>0.00011182913999999999</v>
      </c>
      <c r="N2" s="56">
        <v>1.696808486582457E-07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-2.8077786E-05</v>
      </c>
      <c r="L3" s="55">
        <v>1.7437345163220685E-07</v>
      </c>
      <c r="M3" s="55">
        <v>1.0702479999999997E-05</v>
      </c>
      <c r="N3" s="56">
        <v>1.700612995364019E-07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-0.003755929577625362</v>
      </c>
      <c r="L4" s="55">
        <v>-5.5064665087617934E-05</v>
      </c>
      <c r="M4" s="55">
        <v>5.780709917908118E-08</v>
      </c>
      <c r="N4" s="56">
        <v>7.329839300000001</v>
      </c>
    </row>
    <row r="5" spans="1:14" ht="15" customHeight="1" thickBot="1">
      <c r="A5" t="s">
        <v>18</v>
      </c>
      <c r="B5" s="59">
        <v>37903.456296296295</v>
      </c>
      <c r="D5" s="60"/>
      <c r="E5" s="61" t="s">
        <v>76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-1.0581471</v>
      </c>
      <c r="E8" s="78">
        <v>0.005076278532553324</v>
      </c>
      <c r="F8" s="78">
        <v>1.6085927000000002</v>
      </c>
      <c r="G8" s="78">
        <v>0.013050285991484403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0.7639346100000001</v>
      </c>
      <c r="E9" s="80">
        <v>0.009449067014537973</v>
      </c>
      <c r="F9" s="80">
        <v>-0.7118036900000001</v>
      </c>
      <c r="G9" s="80">
        <v>0.023380743660208744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-0.55612756</v>
      </c>
      <c r="E10" s="80">
        <v>0.004316742310285291</v>
      </c>
      <c r="F10" s="80">
        <v>-0.13979523900000002</v>
      </c>
      <c r="G10" s="80">
        <v>0.007898535964241957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4.17366</v>
      </c>
      <c r="E11" s="78">
        <v>0.005758061349549543</v>
      </c>
      <c r="F11" s="78">
        <v>-0.057763330999999994</v>
      </c>
      <c r="G11" s="78">
        <v>0.004198674304857885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-0.037886144</v>
      </c>
      <c r="E12" s="80">
        <v>0.00366040144095342</v>
      </c>
      <c r="F12" s="80">
        <v>-0.17590299000000004</v>
      </c>
      <c r="G12" s="80">
        <v>0.004069932932174311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21.542359</v>
      </c>
      <c r="D13" s="83">
        <v>0.09761461800000001</v>
      </c>
      <c r="E13" s="80">
        <v>0.0038732233830729773</v>
      </c>
      <c r="F13" s="80">
        <v>-0.21738863</v>
      </c>
      <c r="G13" s="80">
        <v>0.004080698168525943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0.11900127</v>
      </c>
      <c r="E14" s="80">
        <v>0.0025147745188387363</v>
      </c>
      <c r="F14" s="80">
        <v>0.07019087500000001</v>
      </c>
      <c r="G14" s="80">
        <v>0.002661814159111909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-0.09735259599999999</v>
      </c>
      <c r="E15" s="78">
        <v>0.001985212730773745</v>
      </c>
      <c r="F15" s="78">
        <v>0.026706043999999995</v>
      </c>
      <c r="G15" s="78">
        <v>0.0027222449565541015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12.506699999999999</v>
      </c>
      <c r="D16" s="83">
        <v>-0.0087443209</v>
      </c>
      <c r="E16" s="80">
        <v>0.0017036143723278016</v>
      </c>
      <c r="F16" s="80">
        <v>-0.027031958000000002</v>
      </c>
      <c r="G16" s="80">
        <v>0.000806557555935111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0.39100000262260437</v>
      </c>
      <c r="D17" s="83">
        <v>0.0230117976</v>
      </c>
      <c r="E17" s="80">
        <v>0.0012475657700182043</v>
      </c>
      <c r="F17" s="80">
        <v>-0.048059088</v>
      </c>
      <c r="G17" s="80">
        <v>0.0015589116730609386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25.940000534057617</v>
      </c>
      <c r="D18" s="83">
        <v>0.052721103000000005</v>
      </c>
      <c r="E18" s="80">
        <v>0.0014879286654895544</v>
      </c>
      <c r="F18" s="80">
        <v>0.075826109</v>
      </c>
      <c r="G18" s="80">
        <v>0.0005484614029482357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0.027000000700354576</v>
      </c>
      <c r="D19" s="87">
        <v>-0.17432166999999998</v>
      </c>
      <c r="E19" s="80">
        <v>0.001314919633136203</v>
      </c>
      <c r="F19" s="80">
        <v>0.00306159095</v>
      </c>
      <c r="G19" s="80">
        <v>0.0007184381249007544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0.30953169999999997</v>
      </c>
      <c r="D20" s="89">
        <v>-0.0025962163919999994</v>
      </c>
      <c r="E20" s="90">
        <v>0.0007391132767200738</v>
      </c>
      <c r="F20" s="90">
        <v>0.003989080189999999</v>
      </c>
      <c r="G20" s="90">
        <v>0.0018822480992593661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0.5106916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0.4199692111319428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-3.7563332</v>
      </c>
      <c r="I25" s="102" t="s">
        <v>49</v>
      </c>
      <c r="J25" s="103"/>
      <c r="K25" s="102"/>
      <c r="L25" s="105">
        <v>4.17405970225729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1.9254209305322567</v>
      </c>
      <c r="I26" s="107" t="s">
        <v>53</v>
      </c>
      <c r="J26" s="108"/>
      <c r="K26" s="107"/>
      <c r="L26" s="110">
        <v>0.10094919877873795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-2.6163039199999997E-05</v>
      </c>
      <c r="L2" s="55">
        <v>3.562182436954372E-07</v>
      </c>
      <c r="M2" s="55">
        <v>0.000103562796</v>
      </c>
      <c r="N2" s="56">
        <v>2.2050547463694088E-07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-3.03339108E-05</v>
      </c>
      <c r="L3" s="55">
        <v>1.1174460741940299E-07</v>
      </c>
      <c r="M3" s="55">
        <v>1.0282484000000001E-05</v>
      </c>
      <c r="N3" s="56">
        <v>1.4527393607936983E-07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-0.0020897141555054678</v>
      </c>
      <c r="L4" s="55">
        <v>-3.553705876627982E-05</v>
      </c>
      <c r="M4" s="55">
        <v>6.160405805955744E-08</v>
      </c>
      <c r="N4" s="56">
        <v>8.5020321</v>
      </c>
    </row>
    <row r="5" spans="1:14" ht="15" customHeight="1" thickBot="1">
      <c r="A5" t="s">
        <v>18</v>
      </c>
      <c r="B5" s="59">
        <v>37903.46092592592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-2.8538066</v>
      </c>
      <c r="E8" s="78">
        <v>0.021538134423360198</v>
      </c>
      <c r="F8" s="78">
        <v>4.2829819</v>
      </c>
      <c r="G8" s="78">
        <v>0.018447171889977142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7">
        <v>-3.5536749</v>
      </c>
      <c r="E9" s="80">
        <v>0.05654505584701065</v>
      </c>
      <c r="F9" s="80">
        <v>0.49867904400000007</v>
      </c>
      <c r="G9" s="80">
        <v>0.027826815880963966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7">
        <v>2.7977908</v>
      </c>
      <c r="E10" s="80">
        <v>0.02470290234079852</v>
      </c>
      <c r="F10" s="85">
        <v>-8.8261482</v>
      </c>
      <c r="G10" s="80">
        <v>0.031087074411356868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14.983275</v>
      </c>
      <c r="E11" s="78">
        <v>0.014602353575834903</v>
      </c>
      <c r="F11" s="116">
        <v>2.1548689</v>
      </c>
      <c r="G11" s="78">
        <v>0.010261510918988075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-0.36028345</v>
      </c>
      <c r="E12" s="80">
        <v>0.005442111866729681</v>
      </c>
      <c r="F12" s="80">
        <v>0.2473891</v>
      </c>
      <c r="G12" s="80">
        <v>0.011051808178302466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21.813965</v>
      </c>
      <c r="D13" s="83">
        <v>-8.483978000000062E-05</v>
      </c>
      <c r="E13" s="80">
        <v>0.007287942369485247</v>
      </c>
      <c r="F13" s="80">
        <v>0.14693737</v>
      </c>
      <c r="G13" s="80">
        <v>0.003624097211939983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0.14948164</v>
      </c>
      <c r="E14" s="80">
        <v>0.007065713389276594</v>
      </c>
      <c r="F14" s="80">
        <v>0.31523432999999995</v>
      </c>
      <c r="G14" s="80">
        <v>0.006990294012744971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-0.26315908</v>
      </c>
      <c r="E15" s="78">
        <v>0.002909251910475297</v>
      </c>
      <c r="F15" s="78">
        <v>0.17977681</v>
      </c>
      <c r="G15" s="78">
        <v>0.005370594231869315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12.506499999999997</v>
      </c>
      <c r="D16" s="83">
        <v>0.028514026999999997</v>
      </c>
      <c r="E16" s="80">
        <v>0.002058639561859539</v>
      </c>
      <c r="F16" s="80">
        <v>0.063394801</v>
      </c>
      <c r="G16" s="80">
        <v>0.0029169937103076748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0.07000000029802322</v>
      </c>
      <c r="D17" s="83">
        <v>0.049306514999999995</v>
      </c>
      <c r="E17" s="80">
        <v>0.0032159201265470803</v>
      </c>
      <c r="F17" s="80">
        <v>0.103518851</v>
      </c>
      <c r="G17" s="80">
        <v>0.00301690020823758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199.3820037841797</v>
      </c>
      <c r="D18" s="83">
        <v>-0.066876897</v>
      </c>
      <c r="E18" s="80">
        <v>0.002122888591374105</v>
      </c>
      <c r="F18" s="80">
        <v>0.096395986</v>
      </c>
      <c r="G18" s="80">
        <v>0.00245778351134395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-0.37400001287460327</v>
      </c>
      <c r="D19" s="83">
        <v>-0.13281509</v>
      </c>
      <c r="E19" s="80">
        <v>0.001704844703601913</v>
      </c>
      <c r="F19" s="80">
        <v>-0.029696709999999998</v>
      </c>
      <c r="G19" s="80">
        <v>0.002131486713897148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-0.22711019999999998</v>
      </c>
      <c r="D20" s="89">
        <v>-0.001103253719</v>
      </c>
      <c r="E20" s="90">
        <v>0.0004773618854875063</v>
      </c>
      <c r="F20" s="90">
        <v>0.0024283296</v>
      </c>
      <c r="G20" s="90">
        <v>0.0014093121116180898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0.8386355999999999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0.4871309680766745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-2.0900163</v>
      </c>
      <c r="I25" s="102" t="s">
        <v>49</v>
      </c>
      <c r="J25" s="103"/>
      <c r="K25" s="102"/>
      <c r="L25" s="105">
        <v>15.137436695220636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5.146663585851631</v>
      </c>
      <c r="I26" s="107" t="s">
        <v>53</v>
      </c>
      <c r="J26" s="108"/>
      <c r="K26" s="107"/>
      <c r="L26" s="110">
        <v>0.31870425601209423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HCMQAP0104_pos5ap2res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74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-2.2542981000000006</v>
      </c>
      <c r="C2" s="123">
        <v>-3.7573002</v>
      </c>
      <c r="D2" s="123">
        <v>-3.7567753</v>
      </c>
      <c r="E2" s="123">
        <v>-3.7563332</v>
      </c>
      <c r="F2" s="129">
        <v>-2.0900163</v>
      </c>
      <c r="G2" s="164">
        <v>3.116873885688813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0.7535481500000001</v>
      </c>
      <c r="C4" s="147">
        <v>1.1351383</v>
      </c>
      <c r="D4" s="147">
        <v>2.6590911</v>
      </c>
      <c r="E4" s="147">
        <v>-1.0581471</v>
      </c>
      <c r="F4" s="152">
        <v>-2.8538066</v>
      </c>
      <c r="G4" s="159">
        <v>0.38515763984887486</v>
      </c>
    </row>
    <row r="5" spans="1:7" ht="12.75">
      <c r="A5" s="140" t="s">
        <v>92</v>
      </c>
      <c r="B5" s="134">
        <v>-0.67187344</v>
      </c>
      <c r="C5" s="118">
        <v>0.06133435</v>
      </c>
      <c r="D5" s="118">
        <v>-0.096220234</v>
      </c>
      <c r="E5" s="118">
        <v>0.7639346100000001</v>
      </c>
      <c r="F5" s="153">
        <v>-3.5536749</v>
      </c>
      <c r="G5" s="160">
        <v>-0.3972708795515452</v>
      </c>
    </row>
    <row r="6" spans="1:7" ht="12.75">
      <c r="A6" s="140" t="s">
        <v>94</v>
      </c>
      <c r="B6" s="134">
        <v>0.45871267</v>
      </c>
      <c r="C6" s="118">
        <v>-0.94041944</v>
      </c>
      <c r="D6" s="118">
        <v>-0.5572013200000001</v>
      </c>
      <c r="E6" s="118">
        <v>-0.55612756</v>
      </c>
      <c r="F6" s="153">
        <v>2.7977908</v>
      </c>
      <c r="G6" s="160">
        <v>-0.053424914511952436</v>
      </c>
    </row>
    <row r="7" spans="1:7" ht="12.75">
      <c r="A7" s="140" t="s">
        <v>96</v>
      </c>
      <c r="B7" s="133">
        <v>3.8228074999999997</v>
      </c>
      <c r="C7" s="117">
        <v>4.1435741</v>
      </c>
      <c r="D7" s="117">
        <v>4.237403800000001</v>
      </c>
      <c r="E7" s="117">
        <v>4.17366</v>
      </c>
      <c r="F7" s="154">
        <v>14.983275</v>
      </c>
      <c r="G7" s="160">
        <v>5.577961226313466</v>
      </c>
    </row>
    <row r="8" spans="1:7" ht="12.75">
      <c r="A8" s="140" t="s">
        <v>98</v>
      </c>
      <c r="B8" s="134">
        <v>0.25904394</v>
      </c>
      <c r="C8" s="118">
        <v>-0.120434839</v>
      </c>
      <c r="D8" s="118">
        <v>0.23642202</v>
      </c>
      <c r="E8" s="118">
        <v>-0.037886144</v>
      </c>
      <c r="F8" s="155">
        <v>-0.36028345</v>
      </c>
      <c r="G8" s="160">
        <v>0.007962072575051713</v>
      </c>
    </row>
    <row r="9" spans="1:7" ht="12.75">
      <c r="A9" s="140" t="s">
        <v>100</v>
      </c>
      <c r="B9" s="134">
        <v>0.07694405200000001</v>
      </c>
      <c r="C9" s="118">
        <v>-0.08095682899999998</v>
      </c>
      <c r="D9" s="118">
        <v>-0.028956606099999997</v>
      </c>
      <c r="E9" s="118">
        <v>0.09761461800000001</v>
      </c>
      <c r="F9" s="155">
        <v>-8.483978000000062E-05</v>
      </c>
      <c r="G9" s="160">
        <v>0.008132579164606217</v>
      </c>
    </row>
    <row r="10" spans="1:7" ht="12.75">
      <c r="A10" s="140" t="s">
        <v>102</v>
      </c>
      <c r="B10" s="134">
        <v>-0.20420855000000002</v>
      </c>
      <c r="C10" s="118">
        <v>0.064614526</v>
      </c>
      <c r="D10" s="118">
        <v>0.09279066700000001</v>
      </c>
      <c r="E10" s="118">
        <v>0.11900127</v>
      </c>
      <c r="F10" s="155">
        <v>0.14948164</v>
      </c>
      <c r="G10" s="160">
        <v>0.05702633282968503</v>
      </c>
    </row>
    <row r="11" spans="1:7" ht="12.75">
      <c r="A11" s="140" t="s">
        <v>104</v>
      </c>
      <c r="B11" s="133">
        <v>-0.44297836</v>
      </c>
      <c r="C11" s="117">
        <v>-0.16499526999999997</v>
      </c>
      <c r="D11" s="117">
        <v>-0.13248429</v>
      </c>
      <c r="E11" s="117">
        <v>-0.09735259599999999</v>
      </c>
      <c r="F11" s="156">
        <v>-0.26315908</v>
      </c>
      <c r="G11" s="160">
        <v>-0.19417259469194162</v>
      </c>
    </row>
    <row r="12" spans="1:7" ht="12.75">
      <c r="A12" s="140" t="s">
        <v>106</v>
      </c>
      <c r="B12" s="134">
        <v>0.09680613899999999</v>
      </c>
      <c r="C12" s="118">
        <v>-0.033119346</v>
      </c>
      <c r="D12" s="118">
        <v>0.0020509064</v>
      </c>
      <c r="E12" s="118">
        <v>-0.0087443209</v>
      </c>
      <c r="F12" s="155">
        <v>0.028514026999999997</v>
      </c>
      <c r="G12" s="160">
        <v>0.008212989871912288</v>
      </c>
    </row>
    <row r="13" spans="1:7" ht="12.75">
      <c r="A13" s="140" t="s">
        <v>108</v>
      </c>
      <c r="B13" s="135">
        <v>0.16139516999999998</v>
      </c>
      <c r="C13" s="118">
        <v>0.048156621</v>
      </c>
      <c r="D13" s="118">
        <v>0.069894623</v>
      </c>
      <c r="E13" s="118">
        <v>0.0230117976</v>
      </c>
      <c r="F13" s="155">
        <v>0.049306514999999995</v>
      </c>
      <c r="G13" s="160">
        <v>0.06383984480946497</v>
      </c>
    </row>
    <row r="14" spans="1:7" ht="12.75">
      <c r="A14" s="140" t="s">
        <v>110</v>
      </c>
      <c r="B14" s="134">
        <v>-0.042249324000000005</v>
      </c>
      <c r="C14" s="118">
        <v>0.0068609325</v>
      </c>
      <c r="D14" s="118">
        <v>-0.03232494600000001</v>
      </c>
      <c r="E14" s="118">
        <v>0.052721103000000005</v>
      </c>
      <c r="F14" s="155">
        <v>-0.066876897</v>
      </c>
      <c r="G14" s="160">
        <v>-0.0084943755266197</v>
      </c>
    </row>
    <row r="15" spans="1:7" ht="12.75">
      <c r="A15" s="140" t="s">
        <v>112</v>
      </c>
      <c r="B15" s="135">
        <v>-0.18803814000000002</v>
      </c>
      <c r="C15" s="119">
        <v>-0.17138711999999998</v>
      </c>
      <c r="D15" s="119">
        <v>-0.17934736</v>
      </c>
      <c r="E15" s="119">
        <v>-0.17432166999999998</v>
      </c>
      <c r="F15" s="155">
        <v>-0.13281509</v>
      </c>
      <c r="G15" s="160">
        <v>-0.1712493123645322</v>
      </c>
    </row>
    <row r="16" spans="1:7" ht="12.75">
      <c r="A16" s="140" t="s">
        <v>114</v>
      </c>
      <c r="B16" s="134">
        <v>0.00096722653</v>
      </c>
      <c r="C16" s="118">
        <v>0.00220471011</v>
      </c>
      <c r="D16" s="118">
        <v>-0.0015401369999999998</v>
      </c>
      <c r="E16" s="118">
        <v>-0.0025962163919999994</v>
      </c>
      <c r="F16" s="155">
        <v>-0.001103253719</v>
      </c>
      <c r="G16" s="160">
        <v>-0.0004726210007221913</v>
      </c>
    </row>
    <row r="17" spans="1:7" ht="12.75">
      <c r="A17" s="140" t="s">
        <v>91</v>
      </c>
      <c r="B17" s="133">
        <v>0.0046069513</v>
      </c>
      <c r="C17" s="117">
        <v>0.39263217</v>
      </c>
      <c r="D17" s="117">
        <v>0.08377285000000001</v>
      </c>
      <c r="E17" s="117">
        <v>1.6085927000000002</v>
      </c>
      <c r="F17" s="156">
        <v>4.2829819</v>
      </c>
      <c r="G17" s="160">
        <v>1.075539424327866</v>
      </c>
    </row>
    <row r="18" spans="1:7" ht="12.75">
      <c r="A18" s="140" t="s">
        <v>93</v>
      </c>
      <c r="B18" s="134">
        <v>1.0841705300000002</v>
      </c>
      <c r="C18" s="118">
        <v>-0.8449286200000001</v>
      </c>
      <c r="D18" s="118">
        <v>-0.45522761999999994</v>
      </c>
      <c r="E18" s="118">
        <v>-0.7118036900000001</v>
      </c>
      <c r="F18" s="155">
        <v>0.49867904400000007</v>
      </c>
      <c r="G18" s="160">
        <v>-0.26079996820126816</v>
      </c>
    </row>
    <row r="19" spans="1:7" ht="12.75">
      <c r="A19" s="140" t="s">
        <v>95</v>
      </c>
      <c r="B19" s="134">
        <v>-2.2017629</v>
      </c>
      <c r="C19" s="118">
        <v>-1.0317115399999999</v>
      </c>
      <c r="D19" s="118">
        <v>-1.778114</v>
      </c>
      <c r="E19" s="118">
        <v>-0.13979523900000002</v>
      </c>
      <c r="F19" s="153">
        <v>-8.8261482</v>
      </c>
      <c r="G19" s="161">
        <v>-2.2089258665856386</v>
      </c>
    </row>
    <row r="20" spans="1:7" ht="12.75">
      <c r="A20" s="140" t="s">
        <v>97</v>
      </c>
      <c r="B20" s="133">
        <v>-0.028703831199999995</v>
      </c>
      <c r="C20" s="117">
        <v>-0.42593363</v>
      </c>
      <c r="D20" s="117">
        <v>-0.48291420999999995</v>
      </c>
      <c r="E20" s="117">
        <v>-0.057763330999999994</v>
      </c>
      <c r="F20" s="154">
        <v>2.1548689</v>
      </c>
      <c r="G20" s="160">
        <v>0.05171178001328507</v>
      </c>
    </row>
    <row r="21" spans="1:7" ht="12.75">
      <c r="A21" s="140" t="s">
        <v>99</v>
      </c>
      <c r="B21" s="134">
        <v>-0.09328868700000001</v>
      </c>
      <c r="C21" s="118">
        <v>-0.20153903999999997</v>
      </c>
      <c r="D21" s="118">
        <v>-0.39006545</v>
      </c>
      <c r="E21" s="118">
        <v>-0.17590299000000004</v>
      </c>
      <c r="F21" s="155">
        <v>0.2473891</v>
      </c>
      <c r="G21" s="160">
        <v>-0.1650131357739367</v>
      </c>
    </row>
    <row r="22" spans="1:7" ht="12.75">
      <c r="A22" s="140" t="s">
        <v>101</v>
      </c>
      <c r="B22" s="135">
        <v>0.46038435999999994</v>
      </c>
      <c r="C22" s="118">
        <v>-0.2411464</v>
      </c>
      <c r="D22" s="118">
        <v>-0.18374544999999998</v>
      </c>
      <c r="E22" s="118">
        <v>-0.21738863</v>
      </c>
      <c r="F22" s="155">
        <v>0.14693737</v>
      </c>
      <c r="G22" s="160">
        <v>-0.06839627061791022</v>
      </c>
    </row>
    <row r="23" spans="1:7" ht="12.75">
      <c r="A23" s="140" t="s">
        <v>103</v>
      </c>
      <c r="B23" s="135">
        <v>0.43933216999999997</v>
      </c>
      <c r="C23" s="118">
        <v>0.110821875</v>
      </c>
      <c r="D23" s="118">
        <v>0.07459721899999999</v>
      </c>
      <c r="E23" s="118">
        <v>0.07019087500000001</v>
      </c>
      <c r="F23" s="155">
        <v>0.31523432999999995</v>
      </c>
      <c r="G23" s="160">
        <v>0.16711964114872915</v>
      </c>
    </row>
    <row r="24" spans="1:7" ht="12.75">
      <c r="A24" s="140" t="s">
        <v>105</v>
      </c>
      <c r="B24" s="133">
        <v>-0.10488746</v>
      </c>
      <c r="C24" s="117">
        <v>0.081634306</v>
      </c>
      <c r="D24" s="117">
        <v>0.12029126999999999</v>
      </c>
      <c r="E24" s="117">
        <v>0.026706043999999995</v>
      </c>
      <c r="F24" s="156">
        <v>0.17977681</v>
      </c>
      <c r="G24" s="160">
        <v>0.06392924940118405</v>
      </c>
    </row>
    <row r="25" spans="1:7" ht="12.75">
      <c r="A25" s="140" t="s">
        <v>107</v>
      </c>
      <c r="B25" s="134">
        <v>-0.06775721900000001</v>
      </c>
      <c r="C25" s="118">
        <v>-0.041110755</v>
      </c>
      <c r="D25" s="118">
        <v>-0.060154918999999994</v>
      </c>
      <c r="E25" s="118">
        <v>-0.027031958000000002</v>
      </c>
      <c r="F25" s="155">
        <v>0.063394801</v>
      </c>
      <c r="G25" s="160">
        <v>-0.03216475902672171</v>
      </c>
    </row>
    <row r="26" spans="1:7" ht="12.75">
      <c r="A26" s="140" t="s">
        <v>109</v>
      </c>
      <c r="B26" s="134">
        <v>0.10473971400000001</v>
      </c>
      <c r="C26" s="118">
        <v>-0.032618272999999996</v>
      </c>
      <c r="D26" s="118">
        <v>0.029059827</v>
      </c>
      <c r="E26" s="118">
        <v>-0.048059088</v>
      </c>
      <c r="F26" s="155">
        <v>0.103518851</v>
      </c>
      <c r="G26" s="160">
        <v>0.016558684478062354</v>
      </c>
    </row>
    <row r="27" spans="1:7" ht="12.75">
      <c r="A27" s="140" t="s">
        <v>111</v>
      </c>
      <c r="B27" s="135">
        <v>0.18839730999999998</v>
      </c>
      <c r="C27" s="118">
        <v>0.08701533400000001</v>
      </c>
      <c r="D27" s="118">
        <v>0.11589589</v>
      </c>
      <c r="E27" s="118">
        <v>0.075826109</v>
      </c>
      <c r="F27" s="155">
        <v>0.096395986</v>
      </c>
      <c r="G27" s="161">
        <v>0.10716415197916543</v>
      </c>
    </row>
    <row r="28" spans="1:7" ht="12.75">
      <c r="A28" s="140" t="s">
        <v>113</v>
      </c>
      <c r="B28" s="134">
        <v>-0.0062130842999999995</v>
      </c>
      <c r="C28" s="118">
        <v>0.0081360506</v>
      </c>
      <c r="D28" s="118">
        <v>0.0139973388</v>
      </c>
      <c r="E28" s="118">
        <v>0.00306159095</v>
      </c>
      <c r="F28" s="155">
        <v>-0.029696709999999998</v>
      </c>
      <c r="G28" s="160">
        <v>0.0011900335816690517</v>
      </c>
    </row>
    <row r="29" spans="1:7" ht="13.5" thickBot="1">
      <c r="A29" s="141" t="s">
        <v>115</v>
      </c>
      <c r="B29" s="136">
        <v>-0.004017981110000001</v>
      </c>
      <c r="C29" s="120">
        <v>1.1989971000000033E-05</v>
      </c>
      <c r="D29" s="120">
        <v>-0.0009267073059999999</v>
      </c>
      <c r="E29" s="120">
        <v>0.003989080189999999</v>
      </c>
      <c r="F29" s="157">
        <v>0.0024283296</v>
      </c>
      <c r="G29" s="162">
        <v>0.00048450775420723536</v>
      </c>
    </row>
    <row r="30" spans="1:7" ht="13.5" thickTop="1">
      <c r="A30" s="142" t="s">
        <v>116</v>
      </c>
      <c r="B30" s="137">
        <v>-0.1292170346862576</v>
      </c>
      <c r="C30" s="126">
        <v>0.018067339786541212</v>
      </c>
      <c r="D30" s="126">
        <v>0.2516395920537053</v>
      </c>
      <c r="E30" s="126">
        <v>0.4199692111319428</v>
      </c>
      <c r="F30" s="122">
        <v>0.4871309680766745</v>
      </c>
      <c r="G30" s="163" t="s">
        <v>127</v>
      </c>
    </row>
    <row r="31" spans="1:7" ht="13.5" thickBot="1">
      <c r="A31" s="143" t="s">
        <v>117</v>
      </c>
      <c r="B31" s="132">
        <v>20.611573</v>
      </c>
      <c r="C31" s="123">
        <v>20.9198</v>
      </c>
      <c r="D31" s="123">
        <v>21.234131</v>
      </c>
      <c r="E31" s="123">
        <v>21.542359</v>
      </c>
      <c r="F31" s="124">
        <v>21.813965</v>
      </c>
      <c r="G31" s="165">
        <v>-209.85</v>
      </c>
    </row>
    <row r="32" spans="1:7" ht="15.75" thickBot="1" thickTop="1">
      <c r="A32" s="144" t="s">
        <v>118</v>
      </c>
      <c r="B32" s="138">
        <v>-0.35349999368190765</v>
      </c>
      <c r="C32" s="127">
        <v>0.14549999311566353</v>
      </c>
      <c r="D32" s="127">
        <v>-0.17249999567866325</v>
      </c>
      <c r="E32" s="127">
        <v>0.20900000166147947</v>
      </c>
      <c r="F32" s="125">
        <v>-0.15200000628829002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5.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132</v>
      </c>
    </row>
    <row r="3" spans="1:7" ht="12.75">
      <c r="A3" s="166" t="s">
        <v>133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134</v>
      </c>
    </row>
    <row r="4" spans="1:7" ht="12.75">
      <c r="A4" s="166" t="s">
        <v>135</v>
      </c>
      <c r="B4" s="166">
        <v>0.002253</v>
      </c>
      <c r="C4" s="166">
        <v>0.003755</v>
      </c>
      <c r="D4" s="166">
        <v>0.003755</v>
      </c>
      <c r="E4" s="166">
        <v>0.003754</v>
      </c>
      <c r="F4" s="166">
        <v>0.002089</v>
      </c>
      <c r="G4" s="166">
        <v>0.011703</v>
      </c>
    </row>
    <row r="5" spans="1:7" ht="12.75">
      <c r="A5" s="166" t="s">
        <v>136</v>
      </c>
      <c r="B5" s="166">
        <v>5.799729</v>
      </c>
      <c r="C5" s="166">
        <v>3.621392</v>
      </c>
      <c r="D5" s="166">
        <v>-0.757841</v>
      </c>
      <c r="E5" s="166">
        <v>-3.631962</v>
      </c>
      <c r="F5" s="166">
        <v>-4.956673</v>
      </c>
      <c r="G5" s="166">
        <v>-3.653296</v>
      </c>
    </row>
    <row r="6" spans="1:7" ht="12.75">
      <c r="A6" s="166" t="s">
        <v>137</v>
      </c>
      <c r="B6" s="167">
        <v>181.4752</v>
      </c>
      <c r="C6" s="167">
        <v>84.10391</v>
      </c>
      <c r="D6" s="167">
        <v>193.0813</v>
      </c>
      <c r="E6" s="167">
        <v>-148.9481</v>
      </c>
      <c r="F6" s="167">
        <v>162.2694</v>
      </c>
      <c r="G6" s="167">
        <v>816.8044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90</v>
      </c>
      <c r="B8" s="167">
        <v>0.6986054</v>
      </c>
      <c r="C8" s="167">
        <v>1.108729</v>
      </c>
      <c r="D8" s="167">
        <v>2.661193</v>
      </c>
      <c r="E8" s="167">
        <v>-1.018791</v>
      </c>
      <c r="F8" s="167">
        <v>-2.712811</v>
      </c>
      <c r="G8" s="167">
        <v>1.052539</v>
      </c>
    </row>
    <row r="9" spans="1:7" ht="12.75">
      <c r="A9" s="166" t="s">
        <v>92</v>
      </c>
      <c r="B9" s="167">
        <v>-0.5643121</v>
      </c>
      <c r="C9" s="167">
        <v>0.03874157</v>
      </c>
      <c r="D9" s="167">
        <v>-0.05253477</v>
      </c>
      <c r="E9" s="167">
        <v>0.7121071</v>
      </c>
      <c r="F9" s="167">
        <v>-3.3614</v>
      </c>
      <c r="G9" s="167">
        <v>0.3633894</v>
      </c>
    </row>
    <row r="10" spans="1:7" ht="12.75">
      <c r="A10" s="166" t="s">
        <v>139</v>
      </c>
      <c r="B10" s="167">
        <v>0.3384444</v>
      </c>
      <c r="C10" s="167">
        <v>-0.9334916</v>
      </c>
      <c r="D10" s="167">
        <v>-0.8026217</v>
      </c>
      <c r="E10" s="167">
        <v>-0.1042736</v>
      </c>
      <c r="F10" s="167">
        <v>1.812931</v>
      </c>
      <c r="G10" s="167">
        <v>2.167652</v>
      </c>
    </row>
    <row r="11" spans="1:7" ht="12.75">
      <c r="A11" s="166" t="s">
        <v>96</v>
      </c>
      <c r="B11" s="167">
        <v>3.820389</v>
      </c>
      <c r="C11" s="167">
        <v>4.143416</v>
      </c>
      <c r="D11" s="167">
        <v>4.224127</v>
      </c>
      <c r="E11" s="167">
        <v>4.15238</v>
      </c>
      <c r="F11" s="167">
        <v>15.04916</v>
      </c>
      <c r="G11" s="167">
        <v>5.578082</v>
      </c>
    </row>
    <row r="12" spans="1:7" ht="12.75">
      <c r="A12" s="166" t="s">
        <v>98</v>
      </c>
      <c r="B12" s="167">
        <v>0.2056489</v>
      </c>
      <c r="C12" s="167">
        <v>-0.1259956</v>
      </c>
      <c r="D12" s="167">
        <v>0.2418083</v>
      </c>
      <c r="E12" s="167">
        <v>-0.04076608</v>
      </c>
      <c r="F12" s="167">
        <v>-0.3585781</v>
      </c>
      <c r="G12" s="167">
        <v>-0.1737267</v>
      </c>
    </row>
    <row r="13" spans="1:7" ht="12.75">
      <c r="A13" s="166" t="s">
        <v>100</v>
      </c>
      <c r="B13" s="167">
        <v>0.01170758</v>
      </c>
      <c r="C13" s="167">
        <v>-0.0669381</v>
      </c>
      <c r="D13" s="167">
        <v>-0.04063558</v>
      </c>
      <c r="E13" s="167">
        <v>0.117677</v>
      </c>
      <c r="F13" s="167">
        <v>-0.02479481</v>
      </c>
      <c r="G13" s="167">
        <v>-0.000803453</v>
      </c>
    </row>
    <row r="14" spans="1:7" ht="12.75">
      <c r="A14" s="166" t="s">
        <v>102</v>
      </c>
      <c r="B14" s="167">
        <v>-0.171921</v>
      </c>
      <c r="C14" s="167">
        <v>0.06613528</v>
      </c>
      <c r="D14" s="167">
        <v>0.1041635</v>
      </c>
      <c r="E14" s="167">
        <v>0.1042432</v>
      </c>
      <c r="F14" s="167">
        <v>0.1695267</v>
      </c>
      <c r="G14" s="167">
        <v>-0.1528881</v>
      </c>
    </row>
    <row r="15" spans="1:7" ht="12.75">
      <c r="A15" s="166" t="s">
        <v>104</v>
      </c>
      <c r="B15" s="167">
        <v>-0.4364324</v>
      </c>
      <c r="C15" s="167">
        <v>-0.1712418</v>
      </c>
      <c r="D15" s="167">
        <v>-0.1301481</v>
      </c>
      <c r="E15" s="167">
        <v>-0.1020951</v>
      </c>
      <c r="F15" s="167">
        <v>-0.2641719</v>
      </c>
      <c r="G15" s="167">
        <v>-0.19545</v>
      </c>
    </row>
    <row r="16" spans="1:7" ht="12.75">
      <c r="A16" s="166" t="s">
        <v>106</v>
      </c>
      <c r="B16" s="167">
        <v>0.06314172</v>
      </c>
      <c r="C16" s="167">
        <v>-0.03477018</v>
      </c>
      <c r="D16" s="167">
        <v>-0.008611673</v>
      </c>
      <c r="E16" s="167">
        <v>-0.007670735</v>
      </c>
      <c r="F16" s="167">
        <v>0.01766764</v>
      </c>
      <c r="G16" s="167">
        <v>-0.03525364</v>
      </c>
    </row>
    <row r="17" spans="1:7" ht="12.75">
      <c r="A17" s="166" t="s">
        <v>108</v>
      </c>
      <c r="B17" s="167">
        <v>0.1191992</v>
      </c>
      <c r="C17" s="167">
        <v>0.05775742</v>
      </c>
      <c r="D17" s="167">
        <v>0.07131643</v>
      </c>
      <c r="E17" s="167">
        <v>0.044215</v>
      </c>
      <c r="F17" s="167">
        <v>0.05229197</v>
      </c>
      <c r="G17" s="167">
        <v>-0.06589896</v>
      </c>
    </row>
    <row r="18" spans="1:7" ht="12.75">
      <c r="A18" s="166" t="s">
        <v>140</v>
      </c>
      <c r="B18" s="167">
        <v>-0.04747442</v>
      </c>
      <c r="C18" s="167">
        <v>0.002758571</v>
      </c>
      <c r="D18" s="167">
        <v>-0.022951</v>
      </c>
      <c r="E18" s="167">
        <v>0.04112959</v>
      </c>
      <c r="F18" s="167">
        <v>-0.05475527</v>
      </c>
      <c r="G18" s="167">
        <v>-0.1069689</v>
      </c>
    </row>
    <row r="19" spans="1:7" ht="12.75">
      <c r="A19" s="166" t="s">
        <v>112</v>
      </c>
      <c r="B19" s="167">
        <v>-0.1868886</v>
      </c>
      <c r="C19" s="167">
        <v>-0.1715665</v>
      </c>
      <c r="D19" s="167">
        <v>-0.1791975</v>
      </c>
      <c r="E19" s="167">
        <v>-0.1739077</v>
      </c>
      <c r="F19" s="167">
        <v>-0.1345199</v>
      </c>
      <c r="G19" s="167">
        <v>-0.1712191</v>
      </c>
    </row>
    <row r="20" spans="1:7" ht="12.75">
      <c r="A20" s="166" t="s">
        <v>114</v>
      </c>
      <c r="B20" s="167">
        <v>0.00131926</v>
      </c>
      <c r="C20" s="167">
        <v>0.002194594</v>
      </c>
      <c r="D20" s="167">
        <v>-0.001563646</v>
      </c>
      <c r="E20" s="167">
        <v>-0.002393228</v>
      </c>
      <c r="F20" s="167">
        <v>-0.0009300817</v>
      </c>
      <c r="G20" s="167">
        <v>0.0005737739</v>
      </c>
    </row>
    <row r="21" spans="1:7" ht="12.75">
      <c r="A21" s="166" t="s">
        <v>141</v>
      </c>
      <c r="B21" s="167">
        <v>-1008.431</v>
      </c>
      <c r="C21" s="167">
        <v>-741.7018</v>
      </c>
      <c r="D21" s="167">
        <v>-838.2005</v>
      </c>
      <c r="E21" s="167">
        <v>-707.0911</v>
      </c>
      <c r="F21" s="167">
        <v>-903.8714</v>
      </c>
      <c r="G21" s="167">
        <v>78.78763</v>
      </c>
    </row>
    <row r="22" spans="1:7" ht="12.75">
      <c r="A22" s="166" t="s">
        <v>142</v>
      </c>
      <c r="B22" s="167">
        <v>115.9998</v>
      </c>
      <c r="C22" s="167">
        <v>72.42911</v>
      </c>
      <c r="D22" s="167">
        <v>-15.15684</v>
      </c>
      <c r="E22" s="167">
        <v>-72.64051</v>
      </c>
      <c r="F22" s="167">
        <v>-99.13671</v>
      </c>
      <c r="G22" s="167">
        <v>0</v>
      </c>
    </row>
    <row r="23" spans="1:7" ht="12.75">
      <c r="A23" s="166" t="s">
        <v>91</v>
      </c>
      <c r="B23" s="167">
        <v>-0.04442669</v>
      </c>
      <c r="C23" s="167">
        <v>0.4055761</v>
      </c>
      <c r="D23" s="167">
        <v>0.09382775</v>
      </c>
      <c r="E23" s="167">
        <v>1.549668</v>
      </c>
      <c r="F23" s="167">
        <v>4.228478</v>
      </c>
      <c r="G23" s="167">
        <v>-0.3996913</v>
      </c>
    </row>
    <row r="24" spans="1:7" ht="12.75">
      <c r="A24" s="166" t="s">
        <v>93</v>
      </c>
      <c r="B24" s="167">
        <v>1.179433</v>
      </c>
      <c r="C24" s="167">
        <v>-0.8140246</v>
      </c>
      <c r="D24" s="167">
        <v>-0.3781639</v>
      </c>
      <c r="E24" s="167">
        <v>-0.7286452</v>
      </c>
      <c r="F24" s="167">
        <v>0.9817308</v>
      </c>
      <c r="G24" s="167">
        <v>0.1604915</v>
      </c>
    </row>
    <row r="25" spans="1:7" ht="12.75">
      <c r="A25" s="166" t="s">
        <v>95</v>
      </c>
      <c r="B25" s="167">
        <v>-1.822948</v>
      </c>
      <c r="C25" s="167">
        <v>-1.203914</v>
      </c>
      <c r="D25" s="167">
        <v>-1.703255</v>
      </c>
      <c r="E25" s="167">
        <v>-0.3736314</v>
      </c>
      <c r="F25" s="167">
        <v>-8.331045</v>
      </c>
      <c r="G25" s="167">
        <v>-0.1511797</v>
      </c>
    </row>
    <row r="26" spans="1:7" ht="12.75">
      <c r="A26" s="166" t="s">
        <v>97</v>
      </c>
      <c r="B26" s="167">
        <v>0.131189</v>
      </c>
      <c r="C26" s="167">
        <v>-0.331205</v>
      </c>
      <c r="D26" s="167">
        <v>-0.473838</v>
      </c>
      <c r="E26" s="167">
        <v>-0.1724343</v>
      </c>
      <c r="F26" s="167">
        <v>1.673442</v>
      </c>
      <c r="G26" s="167">
        <v>0.008107563</v>
      </c>
    </row>
    <row r="27" spans="1:7" ht="12.75">
      <c r="A27" s="166" t="s">
        <v>99</v>
      </c>
      <c r="B27" s="167">
        <v>-0.1075332</v>
      </c>
      <c r="C27" s="167">
        <v>-0.2013331</v>
      </c>
      <c r="D27" s="167">
        <v>-0.3772146</v>
      </c>
      <c r="E27" s="167">
        <v>-0.2175004</v>
      </c>
      <c r="F27" s="167">
        <v>0.2489575</v>
      </c>
      <c r="G27" s="167">
        <v>0.0002401764</v>
      </c>
    </row>
    <row r="28" spans="1:7" ht="12.75">
      <c r="A28" s="166" t="s">
        <v>101</v>
      </c>
      <c r="B28" s="167">
        <v>0.4040476</v>
      </c>
      <c r="C28" s="167">
        <v>-0.2475602</v>
      </c>
      <c r="D28" s="167">
        <v>-0.1882761</v>
      </c>
      <c r="E28" s="167">
        <v>-0.2168338</v>
      </c>
      <c r="F28" s="167">
        <v>0.1348837</v>
      </c>
      <c r="G28" s="167">
        <v>0.08064675</v>
      </c>
    </row>
    <row r="29" spans="1:7" ht="12.75">
      <c r="A29" s="166" t="s">
        <v>103</v>
      </c>
      <c r="B29" s="167">
        <v>0.3634446</v>
      </c>
      <c r="C29" s="167">
        <v>0.1242763</v>
      </c>
      <c r="D29" s="167">
        <v>0.05875261</v>
      </c>
      <c r="E29" s="167">
        <v>0.08162238</v>
      </c>
      <c r="F29" s="167">
        <v>0.2744771</v>
      </c>
      <c r="G29" s="167">
        <v>0.06390954</v>
      </c>
    </row>
    <row r="30" spans="1:7" ht="12.75">
      <c r="A30" s="166" t="s">
        <v>105</v>
      </c>
      <c r="B30" s="167">
        <v>-0.1080535</v>
      </c>
      <c r="C30" s="167">
        <v>0.07855904</v>
      </c>
      <c r="D30" s="167">
        <v>0.1288009</v>
      </c>
      <c r="E30" s="167">
        <v>0.02424843</v>
      </c>
      <c r="F30" s="167">
        <v>0.1896244</v>
      </c>
      <c r="G30" s="167">
        <v>0.06548675</v>
      </c>
    </row>
    <row r="31" spans="1:7" ht="12.75">
      <c r="A31" s="166" t="s">
        <v>107</v>
      </c>
      <c r="B31" s="167">
        <v>-0.04532952</v>
      </c>
      <c r="C31" s="167">
        <v>-0.04716961</v>
      </c>
      <c r="D31" s="167">
        <v>-0.06151161</v>
      </c>
      <c r="E31" s="167">
        <v>-0.04120617</v>
      </c>
      <c r="F31" s="167">
        <v>0.054934</v>
      </c>
      <c r="G31" s="167">
        <v>0.0007994965</v>
      </c>
    </row>
    <row r="32" spans="1:7" ht="12.75">
      <c r="A32" s="166" t="s">
        <v>109</v>
      </c>
      <c r="B32" s="167">
        <v>0.08248622</v>
      </c>
      <c r="C32" s="167">
        <v>-0.03102387</v>
      </c>
      <c r="D32" s="167">
        <v>0.01142057</v>
      </c>
      <c r="E32" s="167">
        <v>-0.03498901</v>
      </c>
      <c r="F32" s="167">
        <v>0.08369655</v>
      </c>
      <c r="G32" s="167">
        <v>-0.009984768</v>
      </c>
    </row>
    <row r="33" spans="1:7" ht="12.75">
      <c r="A33" s="166" t="s">
        <v>111</v>
      </c>
      <c r="B33" s="167">
        <v>0.1709134</v>
      </c>
      <c r="C33" s="167">
        <v>0.09242693</v>
      </c>
      <c r="D33" s="167">
        <v>0.1139353</v>
      </c>
      <c r="E33" s="167">
        <v>0.081903</v>
      </c>
      <c r="F33" s="167">
        <v>0.09668173</v>
      </c>
      <c r="G33" s="167">
        <v>-0.009161407</v>
      </c>
    </row>
    <row r="34" spans="1:7" ht="12.75">
      <c r="A34" s="166" t="s">
        <v>113</v>
      </c>
      <c r="B34" s="167">
        <v>-0.02137637</v>
      </c>
      <c r="C34" s="167">
        <v>-0.0005761165</v>
      </c>
      <c r="D34" s="167">
        <v>0.01591252</v>
      </c>
      <c r="E34" s="167">
        <v>0.01198429</v>
      </c>
      <c r="F34" s="167">
        <v>-0.02043719</v>
      </c>
      <c r="G34" s="167">
        <v>0.0007254812</v>
      </c>
    </row>
    <row r="35" spans="1:7" ht="12.75">
      <c r="A35" s="166" t="s">
        <v>115</v>
      </c>
      <c r="B35" s="167">
        <v>-0.003918705</v>
      </c>
      <c r="C35" s="167">
        <v>0.0001312887</v>
      </c>
      <c r="D35" s="167">
        <v>-0.0009108595</v>
      </c>
      <c r="E35" s="167">
        <v>0.004123962</v>
      </c>
      <c r="F35" s="167">
        <v>0.002503039</v>
      </c>
      <c r="G35" s="167">
        <v>0.000357991</v>
      </c>
    </row>
    <row r="36" spans="1:6" ht="12.75">
      <c r="A36" s="166" t="s">
        <v>143</v>
      </c>
      <c r="B36" s="167">
        <v>21.81397</v>
      </c>
      <c r="C36" s="167">
        <v>21.81091</v>
      </c>
      <c r="D36" s="167">
        <v>21.82007</v>
      </c>
      <c r="E36" s="167">
        <v>21.82007</v>
      </c>
      <c r="F36" s="167">
        <v>21.82312</v>
      </c>
    </row>
    <row r="37" spans="1:6" ht="12.75">
      <c r="A37" s="166" t="s">
        <v>144</v>
      </c>
      <c r="B37" s="167">
        <v>-0.1764933</v>
      </c>
      <c r="C37" s="167">
        <v>-0.1174927</v>
      </c>
      <c r="D37" s="167">
        <v>-0.08138021</v>
      </c>
      <c r="E37" s="167">
        <v>-0.05747477</v>
      </c>
      <c r="F37" s="167">
        <v>-0.03153483</v>
      </c>
    </row>
    <row r="38" spans="1:7" ht="12.75">
      <c r="A38" s="166" t="s">
        <v>145</v>
      </c>
      <c r="B38" s="167">
        <v>-0.0002885827</v>
      </c>
      <c r="C38" s="167">
        <v>-0.0001338371</v>
      </c>
      <c r="D38" s="167">
        <v>-0.0003303972</v>
      </c>
      <c r="E38" s="167">
        <v>0.000244467</v>
      </c>
      <c r="F38" s="167">
        <v>-0.0002910626</v>
      </c>
      <c r="G38" s="167">
        <v>-6.950081E-05</v>
      </c>
    </row>
    <row r="39" spans="1:7" ht="12.75">
      <c r="A39" s="166" t="s">
        <v>146</v>
      </c>
      <c r="B39" s="167">
        <v>0.00171768</v>
      </c>
      <c r="C39" s="167">
        <v>0.001261862</v>
      </c>
      <c r="D39" s="167">
        <v>0.00142444</v>
      </c>
      <c r="E39" s="167">
        <v>0.001203831</v>
      </c>
      <c r="F39" s="167">
        <v>0.001533696</v>
      </c>
      <c r="G39" s="167">
        <v>0.0006940258</v>
      </c>
    </row>
    <row r="40" spans="2:5" ht="12.75">
      <c r="B40" s="166" t="s">
        <v>147</v>
      </c>
      <c r="C40" s="166">
        <v>0.003755</v>
      </c>
      <c r="D40" s="166" t="s">
        <v>148</v>
      </c>
      <c r="E40" s="166">
        <v>3.116874</v>
      </c>
    </row>
    <row r="42" ht="12.75">
      <c r="A42" s="166" t="s">
        <v>149</v>
      </c>
    </row>
    <row r="50" spans="1:7" ht="12.75">
      <c r="A50" s="166" t="s">
        <v>150</v>
      </c>
      <c r="B50" s="166">
        <f>-0.017/(B7*B7+B22*B22)*(B21*B22+B6*B7)</f>
        <v>-0.0002885827834012219</v>
      </c>
      <c r="C50" s="166">
        <f>-0.017/(C7*C7+C22*C22)*(C21*C22+C6*C7)</f>
        <v>-0.00013383708972432924</v>
      </c>
      <c r="D50" s="166">
        <f>-0.017/(D7*D7+D22*D22)*(D21*D22+D6*D7)</f>
        <v>-0.00033039721102644335</v>
      </c>
      <c r="E50" s="166">
        <f>-0.017/(E7*E7+E22*E22)*(E21*E22+E6*E7)</f>
        <v>0.00024446708246263324</v>
      </c>
      <c r="F50" s="166">
        <f>-0.017/(F7*F7+F22*F22)*(F21*F22+F6*F7)</f>
        <v>-0.00029106253638596085</v>
      </c>
      <c r="G50" s="166">
        <f>(B50*B$4+C50*C$4+D50*D$4+E50*E$4+F50*F$4)/SUM(B$4:F$4)</f>
        <v>-0.0001335176868683616</v>
      </c>
    </row>
    <row r="51" spans="1:7" ht="12.75">
      <c r="A51" s="166" t="s">
        <v>151</v>
      </c>
      <c r="B51" s="166">
        <f>-0.017/(B7*B7+B22*B22)*(B21*B7-B6*B22)</f>
        <v>0.0017176802545157987</v>
      </c>
      <c r="C51" s="166">
        <f>-0.017/(C7*C7+C22*C22)*(C21*C7-C6*C22)</f>
        <v>0.0012618624301293725</v>
      </c>
      <c r="D51" s="166">
        <f>-0.017/(D7*D7+D22*D22)*(D21*D7-D6*D22)</f>
        <v>0.0014244400722336027</v>
      </c>
      <c r="E51" s="166">
        <f>-0.017/(E7*E7+E22*E22)*(E21*E7-E6*E22)</f>
        <v>0.0012038306913548299</v>
      </c>
      <c r="F51" s="166">
        <f>-0.017/(F7*F7+F22*F22)*(F21*F7-F6*F22)</f>
        <v>0.0015336958817738441</v>
      </c>
      <c r="G51" s="166">
        <f>(B51*B$4+C51*C$4+D51*D$4+E51*E$4+F51*F$4)/SUM(B$4:F$4)</f>
        <v>0.00138921380380422</v>
      </c>
    </row>
    <row r="58" ht="12.75">
      <c r="A58" s="166" t="s">
        <v>153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155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158</v>
      </c>
      <c r="B62" s="166">
        <f>B7+(2/0.017)*(B8*B50-B23*B51)</f>
        <v>9999.985259453806</v>
      </c>
      <c r="C62" s="166">
        <f>C7+(2/0.017)*(C8*C50-C23*C51)</f>
        <v>9999.9223329052</v>
      </c>
      <c r="D62" s="166">
        <f>D7+(2/0.017)*(D8*D50-D23*D51)</f>
        <v>9999.88083497033</v>
      </c>
      <c r="E62" s="166">
        <f>E7+(2/0.017)*(E8*E50-E23*E51)</f>
        <v>9999.751223674915</v>
      </c>
      <c r="F62" s="166">
        <f>F7+(2/0.017)*(F8*F50-F23*F51)</f>
        <v>9999.32992921831</v>
      </c>
    </row>
    <row r="63" spans="1:6" ht="12.75">
      <c r="A63" s="166" t="s">
        <v>159</v>
      </c>
      <c r="B63" s="166">
        <f>B8+(3/0.017)*(B9*B50-B24*B51)</f>
        <v>0.3698339848648218</v>
      </c>
      <c r="C63" s="166">
        <f>C8+(3/0.017)*(C9*C50-C24*C51)</f>
        <v>1.2890822942872247</v>
      </c>
      <c r="D63" s="166">
        <f>D8+(3/0.017)*(D9*D50-D24*D51)</f>
        <v>2.7593157919744806</v>
      </c>
      <c r="E63" s="166">
        <f>E8+(3/0.017)*(E9*E50-E24*E51)</f>
        <v>-0.8332759058812403</v>
      </c>
      <c r="F63" s="166">
        <f>F8+(3/0.017)*(F9*F50-F24*F51)</f>
        <v>-2.805863742675783</v>
      </c>
    </row>
    <row r="64" spans="1:6" ht="12.75">
      <c r="A64" s="166" t="s">
        <v>160</v>
      </c>
      <c r="B64" s="166">
        <f>B9+(4/0.017)*(B10*B50-B25*B51)</f>
        <v>0.14946967826600233</v>
      </c>
      <c r="C64" s="166">
        <f>C9+(4/0.017)*(C10*C50-C25*C51)</f>
        <v>0.42559089817244256</v>
      </c>
      <c r="D64" s="166">
        <f>D9+(4/0.017)*(D10*D50-D25*D51)</f>
        <v>0.580728440922717</v>
      </c>
      <c r="E64" s="166">
        <f>E9+(4/0.017)*(E10*E50-E25*E51)</f>
        <v>0.8119418020715288</v>
      </c>
      <c r="F64" s="166">
        <f>F9+(4/0.017)*(F10*F50-F25*F51)</f>
        <v>-0.4791380912423917</v>
      </c>
    </row>
    <row r="65" spans="1:6" ht="12.75">
      <c r="A65" s="166" t="s">
        <v>161</v>
      </c>
      <c r="B65" s="166">
        <f>B10+(5/0.017)*(B11*B50-B26*B51)</f>
        <v>-0.052096554766201175</v>
      </c>
      <c r="C65" s="166">
        <f>C10+(5/0.017)*(C11*C50-C26*C51)</f>
        <v>-0.9736703037606537</v>
      </c>
      <c r="D65" s="166">
        <f>D10+(5/0.017)*(D11*D50-D26*D51)</f>
        <v>-1.0145881543748445</v>
      </c>
      <c r="E65" s="166">
        <f>E10+(5/0.017)*(E11*E50-E26*E51)</f>
        <v>0.2553446136642574</v>
      </c>
      <c r="F65" s="166">
        <f>F10+(5/0.017)*(F11*F50-F26*F51)</f>
        <v>-0.23024481878397984</v>
      </c>
    </row>
    <row r="66" spans="1:6" ht="12.75">
      <c r="A66" s="166" t="s">
        <v>162</v>
      </c>
      <c r="B66" s="166">
        <f>B11+(6/0.017)*(B12*B50-B27*B51)</f>
        <v>3.8646340314280585</v>
      </c>
      <c r="C66" s="166">
        <f>C11+(6/0.017)*(C12*C50-C27*C51)</f>
        <v>4.239033962089489</v>
      </c>
      <c r="D66" s="166">
        <f>D11+(6/0.017)*(D12*D50-D27*D51)</f>
        <v>4.385571754405362</v>
      </c>
      <c r="E66" s="166">
        <f>E11+(6/0.017)*(E12*E50-E27*E51)</f>
        <v>4.241274479621499</v>
      </c>
      <c r="F66" s="166">
        <f>F11+(6/0.017)*(F12*F50-F27*F51)</f>
        <v>14.951234197220618</v>
      </c>
    </row>
    <row r="67" spans="1:6" ht="12.75">
      <c r="A67" s="166" t="s">
        <v>163</v>
      </c>
      <c r="B67" s="166">
        <f>B12+(7/0.017)*(B13*B50-B28*B51)</f>
        <v>-0.0815171195879136</v>
      </c>
      <c r="C67" s="166">
        <f>C12+(7/0.017)*(C13*C50-C28*C51)</f>
        <v>0.0063232242645251124</v>
      </c>
      <c r="D67" s="166">
        <f>D12+(7/0.017)*(D13*D50-D28*D51)</f>
        <v>0.35776696626412474</v>
      </c>
      <c r="E67" s="166">
        <f>E12+(7/0.017)*(E13*E50-E28*E51)</f>
        <v>0.07856305844602066</v>
      </c>
      <c r="F67" s="166">
        <f>F12+(7/0.017)*(F13*F50-F28*F51)</f>
        <v>-0.4407884614378985</v>
      </c>
    </row>
    <row r="68" spans="1:6" ht="12.75">
      <c r="A68" s="166" t="s">
        <v>164</v>
      </c>
      <c r="B68" s="166">
        <f>B13+(8/0.017)*(B14*B50-B29*B51)</f>
        <v>-0.2587245010942453</v>
      </c>
      <c r="C68" s="166">
        <f>C13+(8/0.017)*(C14*C50-C29*C51)</f>
        <v>-0.14490089874296028</v>
      </c>
      <c r="D68" s="166">
        <f>D13+(8/0.017)*(D14*D50-D29*D51)</f>
        <v>-0.09621435737556028</v>
      </c>
      <c r="E68" s="166">
        <f>E13+(8/0.017)*(E14*E50-E29*E51)</f>
        <v>0.08342970815300807</v>
      </c>
      <c r="F68" s="166">
        <f>F13+(8/0.017)*(F14*F50-F29*F51)</f>
        <v>-0.2461158778580562</v>
      </c>
    </row>
    <row r="69" spans="1:6" ht="12.75">
      <c r="A69" s="166" t="s">
        <v>165</v>
      </c>
      <c r="B69" s="166">
        <f>B14+(9/0.017)*(B15*B50-B30*B51)</f>
        <v>-0.0069836963965773935</v>
      </c>
      <c r="C69" s="166">
        <f>C14+(9/0.017)*(C15*C50-C30*C51)</f>
        <v>0.025787646309007393</v>
      </c>
      <c r="D69" s="166">
        <f>D14+(9/0.017)*(D15*D50-D30*D51)</f>
        <v>0.02979777374386698</v>
      </c>
      <c r="E69" s="166">
        <f>E14+(9/0.017)*(E15*E50-E30*E51)</f>
        <v>0.07557560827428823</v>
      </c>
      <c r="F69" s="166">
        <f>F14+(9/0.017)*(F15*F50-F30*F51)</f>
        <v>0.05626666688403298</v>
      </c>
    </row>
    <row r="70" spans="1:6" ht="12.75">
      <c r="A70" s="166" t="s">
        <v>166</v>
      </c>
      <c r="B70" s="166">
        <f>B15+(10/0.017)*(B16*B50-B31*B51)</f>
        <v>-0.4013500422680362</v>
      </c>
      <c r="C70" s="166">
        <f>C15+(10/0.017)*(C16*C50-C31*C51)</f>
        <v>-0.13349174211573775</v>
      </c>
      <c r="D70" s="166">
        <f>D15+(10/0.017)*(D16*D50-D31*D51)</f>
        <v>-0.07693346768642532</v>
      </c>
      <c r="E70" s="166">
        <f>E15+(10/0.017)*(E16*E50-E31*E51)</f>
        <v>-0.07401862358035843</v>
      </c>
      <c r="F70" s="166">
        <f>F15+(10/0.017)*(F16*F50-F31*F51)</f>
        <v>-0.31675686334101083</v>
      </c>
    </row>
    <row r="71" spans="1:6" ht="12.75">
      <c r="A71" s="166" t="s">
        <v>167</v>
      </c>
      <c r="B71" s="166">
        <f>B16+(11/0.017)*(B17*B50-B32*B51)</f>
        <v>-0.050794848886311514</v>
      </c>
      <c r="C71" s="166">
        <f>C16+(11/0.017)*(C17*C50-C32*C51)</f>
        <v>-0.014441034066955787</v>
      </c>
      <c r="D71" s="166">
        <f>D16+(11/0.017)*(D17*D50-D32*D51)</f>
        <v>-0.034384457612307434</v>
      </c>
      <c r="E71" s="166">
        <f>E16+(11/0.017)*(E17*E50-E32*E51)</f>
        <v>0.026578060155368836</v>
      </c>
      <c r="F71" s="166">
        <f>F16+(11/0.017)*(F17*F50-F32*F51)</f>
        <v>-0.07524048718938053</v>
      </c>
    </row>
    <row r="72" spans="1:6" ht="12.75">
      <c r="A72" s="166" t="s">
        <v>168</v>
      </c>
      <c r="B72" s="166">
        <f>B17+(12/0.017)*(B18*B50-B33*B51)</f>
        <v>-0.0783591097516719</v>
      </c>
      <c r="C72" s="166">
        <f>C17+(12/0.017)*(C18*C50-C33*C51)</f>
        <v>-0.024830299727272014</v>
      </c>
      <c r="D72" s="166">
        <f>D17+(12/0.017)*(D18*D50-D33*D51)</f>
        <v>-0.03789137746236891</v>
      </c>
      <c r="E72" s="166">
        <f>E17+(12/0.017)*(E18*E50-E33*E51)</f>
        <v>-0.01828559828977671</v>
      </c>
      <c r="F72" s="166">
        <f>F17+(12/0.017)*(F18*F50-F33*F51)</f>
        <v>-0.041126733560286545</v>
      </c>
    </row>
    <row r="73" spans="1:6" ht="12.75">
      <c r="A73" s="166" t="s">
        <v>169</v>
      </c>
      <c r="B73" s="166">
        <f>B18+(13/0.017)*(B19*B50-B34*B51)</f>
        <v>0.021846627851197592</v>
      </c>
      <c r="C73" s="166">
        <f>C18+(13/0.017)*(C19*C50-C34*C51)</f>
        <v>0.02087364339246576</v>
      </c>
      <c r="D73" s="166">
        <f>D18+(13/0.017)*(D19*D50-D34*D51)</f>
        <v>0.004991294123588331</v>
      </c>
      <c r="E73" s="166">
        <f>E18+(13/0.017)*(E19*E50-E34*E51)</f>
        <v>-0.0024141119992639667</v>
      </c>
      <c r="F73" s="166">
        <f>F18+(13/0.017)*(F19*F50-F34*F51)</f>
        <v>-0.0008449296150941088</v>
      </c>
    </row>
    <row r="74" spans="1:6" ht="12.75">
      <c r="A74" s="166" t="s">
        <v>170</v>
      </c>
      <c r="B74" s="166">
        <f>B19+(14/0.017)*(B20*B50-B35*B51)</f>
        <v>-0.18165888642910621</v>
      </c>
      <c r="C74" s="166">
        <f>C19+(14/0.017)*(C20*C50-C35*C51)</f>
        <v>-0.17194481817233165</v>
      </c>
      <c r="D74" s="166">
        <f>D19+(14/0.017)*(D20*D50-D35*D51)</f>
        <v>-0.1777035443122528</v>
      </c>
      <c r="E74" s="166">
        <f>E19+(14/0.017)*(E20*E50-E35*E51)</f>
        <v>-0.17847797322904266</v>
      </c>
      <c r="F74" s="166">
        <f>F19+(14/0.017)*(F20*F50-F35*F51)</f>
        <v>-0.13745840831447037</v>
      </c>
    </row>
    <row r="75" spans="1:6" ht="12.75">
      <c r="A75" s="166" t="s">
        <v>171</v>
      </c>
      <c r="B75" s="167">
        <f>B20</f>
        <v>0.00131926</v>
      </c>
      <c r="C75" s="167">
        <f>C20</f>
        <v>0.002194594</v>
      </c>
      <c r="D75" s="167">
        <f>D20</f>
        <v>-0.001563646</v>
      </c>
      <c r="E75" s="167">
        <f>E20</f>
        <v>-0.002393228</v>
      </c>
      <c r="F75" s="167">
        <f>F20</f>
        <v>-0.0009300817</v>
      </c>
    </row>
    <row r="78" ht="12.75">
      <c r="A78" s="166" t="s">
        <v>153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172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173</v>
      </c>
      <c r="B82" s="166">
        <f>B22+(2/0.017)*(B8*B51+B23*B50)</f>
        <v>116.14248252695712</v>
      </c>
      <c r="C82" s="166">
        <f>C22+(2/0.017)*(C8*C51+C23*C50)</f>
        <v>72.58731968769519</v>
      </c>
      <c r="D82" s="166">
        <f>D22+(2/0.017)*(D8*D51+D23*D50)</f>
        <v>-14.714521232678745</v>
      </c>
      <c r="E82" s="166">
        <f>E22+(2/0.017)*(E8*E51+E23*E50)</f>
        <v>-72.74022871283887</v>
      </c>
      <c r="F82" s="166">
        <f>F22+(2/0.017)*(F8*F51+F23*F50)</f>
        <v>-99.77098983417211</v>
      </c>
    </row>
    <row r="83" spans="1:6" ht="12.75">
      <c r="A83" s="166" t="s">
        <v>174</v>
      </c>
      <c r="B83" s="166">
        <f>B23+(3/0.017)*(B9*B51+B24*B50)</f>
        <v>-0.2755452446228702</v>
      </c>
      <c r="C83" s="166">
        <f>C23+(3/0.017)*(C9*C51+C24*C50)</f>
        <v>0.4334290203109244</v>
      </c>
      <c r="D83" s="166">
        <f>D23+(3/0.017)*(D9*D51+D24*D50)</f>
        <v>0.10267098522893656</v>
      </c>
      <c r="E83" s="166">
        <f>E23+(3/0.017)*(E9*E51+E24*E50)</f>
        <v>1.6695138734677555</v>
      </c>
      <c r="F83" s="166">
        <f>F23+(3/0.017)*(F9*F51+F24*F50)</f>
        <v>3.2682820481722086</v>
      </c>
    </row>
    <row r="84" spans="1:6" ht="12.75">
      <c r="A84" s="166" t="s">
        <v>175</v>
      </c>
      <c r="B84" s="166">
        <f>B24+(4/0.017)*(B10*B51+B25*B50)</f>
        <v>1.44000021669815</v>
      </c>
      <c r="C84" s="166">
        <f>C24+(4/0.017)*(C10*C51+C25*C50)</f>
        <v>-1.053273925374819</v>
      </c>
      <c r="D84" s="166">
        <f>D24+(4/0.017)*(D10*D51+D25*D50)</f>
        <v>-0.5147605613311558</v>
      </c>
      <c r="E84" s="166">
        <f>E24+(4/0.017)*(E10*E51+E25*E50)</f>
        <v>-0.7796730442947026</v>
      </c>
      <c r="F84" s="166">
        <f>F24+(4/0.017)*(F10*F51+F25*F50)</f>
        <v>2.206516658137815</v>
      </c>
    </row>
    <row r="85" spans="1:6" ht="12.75">
      <c r="A85" s="166" t="s">
        <v>176</v>
      </c>
      <c r="B85" s="166">
        <f>B25+(5/0.017)*(B11*B51+B26*B50)</f>
        <v>0.09597784208756899</v>
      </c>
      <c r="C85" s="166">
        <f>C25+(5/0.017)*(C11*C51+C26*C50)</f>
        <v>0.34689438120560934</v>
      </c>
      <c r="D85" s="166">
        <f>D25+(5/0.017)*(D11*D51+D26*D50)</f>
        <v>0.11250103608301742</v>
      </c>
      <c r="E85" s="166">
        <f>E25+(5/0.017)*(E11*E51+E26*E50)</f>
        <v>1.084194475273671</v>
      </c>
      <c r="F85" s="166">
        <f>F25+(5/0.017)*(F11*F51+F26*F50)</f>
        <v>-1.6858219284879787</v>
      </c>
    </row>
    <row r="86" spans="1:6" ht="12.75">
      <c r="A86" s="166" t="s">
        <v>177</v>
      </c>
      <c r="B86" s="166">
        <f>B26+(6/0.017)*(B12*B51+B27*B50)</f>
        <v>0.26681415943185915</v>
      </c>
      <c r="C86" s="166">
        <f>C26+(6/0.017)*(C12*C51+C27*C50)</f>
        <v>-0.37780850982321096</v>
      </c>
      <c r="D86" s="166">
        <f>D26+(6/0.017)*(D12*D51+D27*D50)</f>
        <v>-0.3082831467821858</v>
      </c>
      <c r="E86" s="166">
        <f>E26+(6/0.017)*(E12*E51+E27*E50)</f>
        <v>-0.20852152817388778</v>
      </c>
      <c r="F86" s="166">
        <f>F26+(6/0.017)*(F12*F51+F27*F50)</f>
        <v>1.4537671917647303</v>
      </c>
    </row>
    <row r="87" spans="1:6" ht="12.75">
      <c r="A87" s="166" t="s">
        <v>178</v>
      </c>
      <c r="B87" s="166">
        <f>B27+(7/0.017)*(B13*B51+B28*B50)</f>
        <v>-0.1472649126048786</v>
      </c>
      <c r="C87" s="166">
        <f>C27+(7/0.017)*(C13*C51+C28*C50)</f>
        <v>-0.22247060340251118</v>
      </c>
      <c r="D87" s="166">
        <f>D27+(7/0.017)*(D13*D51+D28*D50)</f>
        <v>-0.3754345618336841</v>
      </c>
      <c r="E87" s="166">
        <f>E27+(7/0.017)*(E13*E51+E28*E50)</f>
        <v>-0.18099562325829804</v>
      </c>
      <c r="F87" s="166">
        <f>F27+(7/0.017)*(F13*F51+F28*F50)</f>
        <v>0.21713332183656378</v>
      </c>
    </row>
    <row r="88" spans="1:6" ht="12.75">
      <c r="A88" s="166" t="s">
        <v>179</v>
      </c>
      <c r="B88" s="166">
        <f>B28+(8/0.017)*(B14*B51+B29*B50)</f>
        <v>0.2157232887921156</v>
      </c>
      <c r="C88" s="166">
        <f>C28+(8/0.017)*(C14*C51+C29*C50)</f>
        <v>-0.21611509561205702</v>
      </c>
      <c r="D88" s="166">
        <f>D28+(8/0.017)*(D14*D51+D29*D50)</f>
        <v>-0.1275876458919621</v>
      </c>
      <c r="E88" s="166">
        <f>E28+(8/0.017)*(E14*E51+E29*E50)</f>
        <v>-0.14838902417539002</v>
      </c>
      <c r="F88" s="166">
        <f>F28+(8/0.017)*(F14*F51+F29*F50)</f>
        <v>0.21964247681639856</v>
      </c>
    </row>
    <row r="89" spans="1:6" ht="12.75">
      <c r="A89" s="166" t="s">
        <v>180</v>
      </c>
      <c r="B89" s="166">
        <f>B29+(9/0.017)*(B15*B51+B30*B50)</f>
        <v>-0.01692130736013364</v>
      </c>
      <c r="C89" s="166">
        <f>C29+(9/0.017)*(C15*C51+C30*C50)</f>
        <v>0.004312807967306695</v>
      </c>
      <c r="D89" s="166">
        <f>D29+(9/0.017)*(D15*D51+D30*D50)</f>
        <v>-0.0619234278779328</v>
      </c>
      <c r="E89" s="166">
        <f>E29+(9/0.017)*(E15*E51+E30*E50)</f>
        <v>0.019693236063242955</v>
      </c>
      <c r="F89" s="166">
        <f>F29+(9/0.017)*(F15*F51+F30*F50)</f>
        <v>0.030761380857921156</v>
      </c>
    </row>
    <row r="90" spans="1:6" ht="12.75">
      <c r="A90" s="166" t="s">
        <v>181</v>
      </c>
      <c r="B90" s="166">
        <f>B30+(10/0.017)*(B16*B51+B31*B50)</f>
        <v>-0.036560203098819605</v>
      </c>
      <c r="C90" s="166">
        <f>C30+(10/0.017)*(C16*C51+C31*C50)</f>
        <v>0.05646366323235054</v>
      </c>
      <c r="D90" s="166">
        <f>D30+(10/0.017)*(D16*D51+D31*D50)</f>
        <v>0.13353998957622007</v>
      </c>
      <c r="E90" s="166">
        <f>E30+(10/0.017)*(E16*E51+E31*E50)</f>
        <v>0.012890889777877074</v>
      </c>
      <c r="F90" s="166">
        <f>F30+(10/0.017)*(F16*F51+F31*F50)</f>
        <v>0.19615825725578614</v>
      </c>
    </row>
    <row r="91" spans="1:6" ht="12.75">
      <c r="A91" s="166" t="s">
        <v>182</v>
      </c>
      <c r="B91" s="166">
        <f>B31+(11/0.017)*(B17*B51+B32*B50)</f>
        <v>0.07175060362215145</v>
      </c>
      <c r="C91" s="166">
        <f>C31+(11/0.017)*(C17*C51+C32*C50)</f>
        <v>0.0026759600677574227</v>
      </c>
      <c r="D91" s="166">
        <f>D31+(11/0.017)*(D17*D51+D32*D50)</f>
        <v>0.0017789322627890722</v>
      </c>
      <c r="E91" s="166">
        <f>E31+(11/0.017)*(E17*E51+E32*E50)</f>
        <v>-0.012299649936571951</v>
      </c>
      <c r="F91" s="166">
        <f>F31+(11/0.017)*(F17*F51+F32*F50)</f>
        <v>0.09106514929411513</v>
      </c>
    </row>
    <row r="92" spans="1:6" ht="12.75">
      <c r="A92" s="166" t="s">
        <v>183</v>
      </c>
      <c r="B92" s="166">
        <f>B32+(12/0.017)*(B18*B51+B33*B50)</f>
        <v>-0.009891571897286816</v>
      </c>
      <c r="C92" s="166">
        <f>C32+(12/0.017)*(C18*C51+C33*C50)</f>
        <v>-0.037298609447724625</v>
      </c>
      <c r="D92" s="166">
        <f>D32+(12/0.017)*(D18*D51+D33*D50)</f>
        <v>-0.038228533144913805</v>
      </c>
      <c r="E92" s="166">
        <f>E32+(12/0.017)*(E18*E51+E33*E50)</f>
        <v>0.014094978390431355</v>
      </c>
      <c r="F92" s="166">
        <f>F32+(12/0.017)*(F18*F51+F33*F50)</f>
        <v>0.004554177063248774</v>
      </c>
    </row>
    <row r="93" spans="1:6" ht="12.75">
      <c r="A93" s="166" t="s">
        <v>184</v>
      </c>
      <c r="B93" s="166">
        <f>B33+(13/0.017)*(B19*B51+B34*B50)</f>
        <v>-0.06985119256390174</v>
      </c>
      <c r="C93" s="166">
        <f>C33+(13/0.017)*(C19*C51+C34*C50)</f>
        <v>-0.07306782254236203</v>
      </c>
      <c r="D93" s="166">
        <f>D33+(13/0.017)*(D19*D51+D34*D50)</f>
        <v>-0.08528094570248738</v>
      </c>
      <c r="E93" s="166">
        <f>E33+(13/0.017)*(E19*E51+E34*E50)</f>
        <v>-0.07595191823800873</v>
      </c>
      <c r="F93" s="166">
        <f>F33+(13/0.017)*(F19*F51+F34*F50)</f>
        <v>-0.05653788833836221</v>
      </c>
    </row>
    <row r="94" spans="1:6" ht="12.75">
      <c r="A94" s="166" t="s">
        <v>185</v>
      </c>
      <c r="B94" s="166">
        <f>B34+(14/0.017)*(B20*B51+B35*B50)</f>
        <v>-0.018578891936281695</v>
      </c>
      <c r="C94" s="166">
        <f>C34+(14/0.017)*(C20*C51+C35*C50)</f>
        <v>0.0016899930227364172</v>
      </c>
      <c r="D94" s="166">
        <f>D34+(14/0.017)*(D20*D51+D35*D50)</f>
        <v>0.014326093873028717</v>
      </c>
      <c r="E94" s="166">
        <f>E34+(14/0.017)*(E20*E51+E35*E50)</f>
        <v>0.010441927821602259</v>
      </c>
      <c r="F94" s="166">
        <f>F34+(14/0.017)*(F20*F51+F35*F50)</f>
        <v>-0.022211898643660397</v>
      </c>
    </row>
    <row r="95" spans="1:6" ht="12.75">
      <c r="A95" s="166" t="s">
        <v>186</v>
      </c>
      <c r="B95" s="167">
        <f>B35</f>
        <v>-0.003918705</v>
      </c>
      <c r="C95" s="167">
        <f>C35</f>
        <v>0.0001312887</v>
      </c>
      <c r="D95" s="167">
        <f>D35</f>
        <v>-0.0009108595</v>
      </c>
      <c r="E95" s="167">
        <f>E35</f>
        <v>0.004123962</v>
      </c>
      <c r="F95" s="167">
        <f>F35</f>
        <v>0.002503039</v>
      </c>
    </row>
    <row r="98" ht="12.75">
      <c r="A98" s="166" t="s">
        <v>154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156</v>
      </c>
      <c r="H100" s="166" t="s">
        <v>157</v>
      </c>
      <c r="I100" s="166" t="s">
        <v>152</v>
      </c>
      <c r="K100" s="166" t="s">
        <v>187</v>
      </c>
    </row>
    <row r="101" spans="1:9" ht="12.75">
      <c r="A101" s="166" t="s">
        <v>155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158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159</v>
      </c>
      <c r="B103" s="166">
        <f>B63*10000/B62</f>
        <v>0.36983453002111916</v>
      </c>
      <c r="C103" s="166">
        <f>C63*10000/C62</f>
        <v>1.2890923062926605</v>
      </c>
      <c r="D103" s="166">
        <f>D63*10000/D62</f>
        <v>2.759348673761138</v>
      </c>
      <c r="E103" s="166">
        <f>E63*10000/E62</f>
        <v>-0.8332966363287295</v>
      </c>
      <c r="F103" s="166">
        <f>F63*10000/F62</f>
        <v>-2.8060517680059487</v>
      </c>
      <c r="G103" s="166">
        <f>AVERAGE(C103:E103)</f>
        <v>1.0717147812416896</v>
      </c>
      <c r="H103" s="166">
        <f>STDEV(C103:E103)</f>
        <v>1.8061602427042969</v>
      </c>
      <c r="I103" s="166">
        <f>(B103*B4+C103*C4+D103*D4+E103*E4+F103*F4)/SUM(B4:F4)</f>
        <v>0.45143504806466206</v>
      </c>
      <c r="K103" s="166">
        <f>(LN(H103)+LN(H123))/2-LN(K114*K115^3)</f>
        <v>-3.6785982760891356</v>
      </c>
    </row>
    <row r="104" spans="1:11" ht="12.75">
      <c r="A104" s="166" t="s">
        <v>160</v>
      </c>
      <c r="B104" s="166">
        <f>B64*10000/B62</f>
        <v>0.1494698985927968</v>
      </c>
      <c r="C104" s="166">
        <f>C64*10000/C62</f>
        <v>0.4255942036389786</v>
      </c>
      <c r="D104" s="166">
        <f>D64*10000/D62</f>
        <v>0.5807353612573725</v>
      </c>
      <c r="E104" s="166">
        <f>E64*10000/E62</f>
        <v>0.8119620017638195</v>
      </c>
      <c r="F104" s="166">
        <f>F64*10000/F62</f>
        <v>-0.4791701990373749</v>
      </c>
      <c r="G104" s="166">
        <f>AVERAGE(C104:E104)</f>
        <v>0.6060971888867236</v>
      </c>
      <c r="H104" s="166">
        <f>STDEV(C104:E104)</f>
        <v>0.19442848449361808</v>
      </c>
      <c r="I104" s="166">
        <f>(B104*B4+C104*C4+D104*D4+E104*E4+F104*F4)/SUM(B4:F4)</f>
        <v>0.39488927377596256</v>
      </c>
      <c r="K104" s="166">
        <f>(LN(H104)+LN(H124))/2-LN(K114*K115^4)</f>
        <v>-4.762104721766301</v>
      </c>
    </row>
    <row r="105" spans="1:11" ht="12.75">
      <c r="A105" s="166" t="s">
        <v>161</v>
      </c>
      <c r="B105" s="166">
        <f>B65*10000/B62</f>
        <v>-0.052096631559481583</v>
      </c>
      <c r="C105" s="166">
        <f>C65*10000/C62</f>
        <v>-0.9736778660337662</v>
      </c>
      <c r="D105" s="166">
        <f>D65*10000/D62</f>
        <v>-1.0146002448616727</v>
      </c>
      <c r="E105" s="166">
        <f>E65*10000/E62</f>
        <v>0.25535096619175507</v>
      </c>
      <c r="F105" s="166">
        <f>F65*10000/F62</f>
        <v>-0.23026024785040677</v>
      </c>
      <c r="G105" s="166">
        <f>AVERAGE(C105:E105)</f>
        <v>-0.5776423815678946</v>
      </c>
      <c r="H105" s="166">
        <f>STDEV(C105:E105)</f>
        <v>0.7216835167378461</v>
      </c>
      <c r="I105" s="166">
        <f>(B105*B4+C105*C4+D105*D4+E105*E4+F105*F4)/SUM(B4:F4)</f>
        <v>-0.4553238592843481</v>
      </c>
      <c r="K105" s="166">
        <f>(LN(H105)+LN(H125))/2-LN(K114*K115^5)</f>
        <v>-3.1985450040122885</v>
      </c>
    </row>
    <row r="106" spans="1:11" ht="12.75">
      <c r="A106" s="166" t="s">
        <v>162</v>
      </c>
      <c r="B106" s="166">
        <f>B66*10000/B62</f>
        <v>3.8646397281181017</v>
      </c>
      <c r="C106" s="166">
        <f>C66*10000/C62</f>
        <v>4.239066885690456</v>
      </c>
      <c r="D106" s="166">
        <f>D66*10000/D62</f>
        <v>4.385624015706957</v>
      </c>
      <c r="E106" s="166">
        <f>E66*10000/E62</f>
        <v>4.241379995114346</v>
      </c>
      <c r="F106" s="166">
        <f>F66*10000/F62</f>
        <v>14.952236102873965</v>
      </c>
      <c r="G106" s="166">
        <f>AVERAGE(C106:E106)</f>
        <v>4.288690298837253</v>
      </c>
      <c r="H106" s="166">
        <f>STDEV(C106:E106)</f>
        <v>0.08395502795208719</v>
      </c>
      <c r="I106" s="166">
        <f>(B106*B4+C106*C4+D106*D4+E106*E4+F106*F4)/SUM(B4:F4)</f>
        <v>5.654883337354885</v>
      </c>
      <c r="K106" s="166">
        <f>(LN(H106)+LN(H126))/2-LN(K114*K115^6)</f>
        <v>-4.5753647794867</v>
      </c>
    </row>
    <row r="107" spans="1:11" ht="12.75">
      <c r="A107" s="166" t="s">
        <v>163</v>
      </c>
      <c r="B107" s="166">
        <f>B67*10000/B62</f>
        <v>-0.0815172397487774</v>
      </c>
      <c r="C107" s="166">
        <f>C67*10000/C62</f>
        <v>0.006323273375552383</v>
      </c>
      <c r="D107" s="166">
        <f>D67*10000/D62</f>
        <v>0.3577712296460443</v>
      </c>
      <c r="E107" s="166">
        <f>E67*10000/E62</f>
        <v>0.07856501295754104</v>
      </c>
      <c r="F107" s="166">
        <f>F67*10000/F62</f>
        <v>-0.44081799936404026</v>
      </c>
      <c r="G107" s="166">
        <f>AVERAGE(C107:E107)</f>
        <v>0.1475531719930459</v>
      </c>
      <c r="H107" s="166">
        <f>STDEV(C107:E107)</f>
        <v>0.18560291230745138</v>
      </c>
      <c r="I107" s="166">
        <f>(B107*B4+C107*C4+D107*D4+E107*E4+F107*F4)/SUM(B4:F4)</f>
        <v>0.03572861563906375</v>
      </c>
      <c r="K107" s="166">
        <f>(LN(H107)+LN(H127))/2-LN(K114*K115^7)</f>
        <v>-3.494763765439774</v>
      </c>
    </row>
    <row r="108" spans="1:9" ht="12.75">
      <c r="A108" s="166" t="s">
        <v>164</v>
      </c>
      <c r="B108" s="166">
        <f>B68*10000/B62</f>
        <v>-0.2587248824688534</v>
      </c>
      <c r="C108" s="166">
        <f>C68*10000/C62</f>
        <v>-0.14490202415488496</v>
      </c>
      <c r="D108" s="166">
        <f>D68*10000/D62</f>
        <v>-0.09621550392789831</v>
      </c>
      <c r="E108" s="166">
        <f>E68*10000/E62</f>
        <v>0.08343178373826345</v>
      </c>
      <c r="F108" s="166">
        <f>F68*10000/F62</f>
        <v>-0.24613237046904415</v>
      </c>
      <c r="G108" s="166">
        <f>AVERAGE(C108:E108)</f>
        <v>-0.052561914781506604</v>
      </c>
      <c r="H108" s="166">
        <f>STDEV(C108:E108)</f>
        <v>0.1202634975408905</v>
      </c>
      <c r="I108" s="166">
        <f>(B108*B4+C108*C4+D108*D4+E108*E4+F108*F4)/SUM(B4:F4)</f>
        <v>-0.10824497526012881</v>
      </c>
    </row>
    <row r="109" spans="1:9" ht="12.75">
      <c r="A109" s="166" t="s">
        <v>165</v>
      </c>
      <c r="B109" s="166">
        <f>B69*10000/B62</f>
        <v>-0.006983706690942501</v>
      </c>
      <c r="C109" s="166">
        <f>C69*10000/C62</f>
        <v>0.025787846595720015</v>
      </c>
      <c r="D109" s="166">
        <f>D69*10000/D62</f>
        <v>0.029798128833357633</v>
      </c>
      <c r="E109" s="166">
        <f>E69*10000/E62</f>
        <v>0.07557748846327213</v>
      </c>
      <c r="F109" s="166">
        <f>F69*10000/F62</f>
        <v>0.056270437401630555</v>
      </c>
      <c r="G109" s="166">
        <f>AVERAGE(C109:E109)</f>
        <v>0.043721154630783264</v>
      </c>
      <c r="H109" s="166">
        <f>STDEV(C109:E109)</f>
        <v>0.027661165825785584</v>
      </c>
      <c r="I109" s="166">
        <f>(B109*B4+C109*C4+D109*D4+E109*E4+F109*F4)/SUM(B4:F4)</f>
        <v>0.038078808277881765</v>
      </c>
    </row>
    <row r="110" spans="1:11" ht="12.75">
      <c r="A110" s="166" t="s">
        <v>166</v>
      </c>
      <c r="B110" s="166">
        <f>B70*10000/B62</f>
        <v>-0.40135063388079206</v>
      </c>
      <c r="C110" s="166">
        <f>C70*10000/C62</f>
        <v>-0.13349277891536926</v>
      </c>
      <c r="D110" s="166">
        <f>D70*10000/D62</f>
        <v>-0.07693438447524618</v>
      </c>
      <c r="E110" s="166">
        <f>E70*10000/E62</f>
        <v>-0.07402046503428565</v>
      </c>
      <c r="F110" s="166">
        <f>F70*10000/F62</f>
        <v>-0.31677808971523064</v>
      </c>
      <c r="G110" s="166">
        <f>AVERAGE(C110:E110)</f>
        <v>-0.09481587614163371</v>
      </c>
      <c r="H110" s="166">
        <f>STDEV(C110:E110)</f>
        <v>0.03352685248802583</v>
      </c>
      <c r="I110" s="166">
        <f>(B110*B4+C110*C4+D110*D4+E110*E4+F110*F4)/SUM(B4:F4)</f>
        <v>-0.1687824703203262</v>
      </c>
      <c r="K110" s="166">
        <f>EXP(AVERAGE(K103:K107))</f>
        <v>0.019411777502490443</v>
      </c>
    </row>
    <row r="111" spans="1:9" ht="12.75">
      <c r="A111" s="166" t="s">
        <v>167</v>
      </c>
      <c r="B111" s="166">
        <f>B71*10000/B62</f>
        <v>-0.05079492376080352</v>
      </c>
      <c r="C111" s="166">
        <f>C71*10000/C62</f>
        <v>-0.01444114622714309</v>
      </c>
      <c r="D111" s="166">
        <f>D71*10000/D62</f>
        <v>-0.03438486735968134</v>
      </c>
      <c r="E111" s="166">
        <f>E71*10000/E62</f>
        <v>0.02657872137103165</v>
      </c>
      <c r="F111" s="166">
        <f>F71*10000/F62</f>
        <v>-0.07524552917243567</v>
      </c>
      <c r="G111" s="166">
        <f>AVERAGE(C111:E111)</f>
        <v>-0.007415764071930927</v>
      </c>
      <c r="H111" s="166">
        <f>STDEV(C111:E111)</f>
        <v>0.031083062647557093</v>
      </c>
      <c r="I111" s="166">
        <f>(B111*B4+C111*C4+D111*D4+E111*E4+F111*F4)/SUM(B4:F4)</f>
        <v>-0.022760094493526933</v>
      </c>
    </row>
    <row r="112" spans="1:9" ht="12.75">
      <c r="A112" s="166" t="s">
        <v>168</v>
      </c>
      <c r="B112" s="166">
        <f>B72*10000/B62</f>
        <v>-0.07835922525744987</v>
      </c>
      <c r="C112" s="166">
        <f>C72*10000/C62</f>
        <v>-0.024830492578494116</v>
      </c>
      <c r="D112" s="166">
        <f>D72*10000/D62</f>
        <v>-0.03789182900046162</v>
      </c>
      <c r="E112" s="166">
        <f>E72*10000/E62</f>
        <v>-0.018286053203488337</v>
      </c>
      <c r="F112" s="166">
        <f>F72*10000/F62</f>
        <v>-0.041129489527206346</v>
      </c>
      <c r="G112" s="166">
        <f>AVERAGE(C112:E112)</f>
        <v>-0.027002791594148024</v>
      </c>
      <c r="H112" s="166">
        <f>STDEV(C112:E112)</f>
        <v>0.009981772057623538</v>
      </c>
      <c r="I112" s="166">
        <f>(B112*B4+C112*C4+D112*D4+E112*E4+F112*F4)/SUM(B4:F4)</f>
        <v>-0.03630853513919279</v>
      </c>
    </row>
    <row r="113" spans="1:9" ht="12.75">
      <c r="A113" s="166" t="s">
        <v>169</v>
      </c>
      <c r="B113" s="166">
        <f>B73*10000/B62</f>
        <v>0.021846660054367764</v>
      </c>
      <c r="C113" s="166">
        <f>C73*10000/C62</f>
        <v>0.02087380551324892</v>
      </c>
      <c r="D113" s="166">
        <f>D73*10000/D62</f>
        <v>0.004991353603068351</v>
      </c>
      <c r="E113" s="166">
        <f>E73*10000/E62</f>
        <v>-0.0024141720581492415</v>
      </c>
      <c r="F113" s="166">
        <f>F73*10000/F62</f>
        <v>-0.0008449862351528195</v>
      </c>
      <c r="G113" s="166">
        <f>AVERAGE(C113:E113)</f>
        <v>0.00781699568605601</v>
      </c>
      <c r="H113" s="166">
        <f>STDEV(C113:E113)</f>
        <v>0.011898347142664358</v>
      </c>
      <c r="I113" s="166">
        <f>(B113*B4+C113*C4+D113*D4+E113*E4+F113*F4)/SUM(B4:F4)</f>
        <v>0.008683597298009446</v>
      </c>
    </row>
    <row r="114" spans="1:11" ht="12.75">
      <c r="A114" s="166" t="s">
        <v>170</v>
      </c>
      <c r="B114" s="166">
        <f>B74*10000/B62</f>
        <v>-0.18165915420462164</v>
      </c>
      <c r="C114" s="166">
        <f>C74*10000/C62</f>
        <v>-0.17194615362815308</v>
      </c>
      <c r="D114" s="166">
        <f>D74*10000/D62</f>
        <v>-0.17770566194230059</v>
      </c>
      <c r="E114" s="166">
        <f>E74*10000/E62</f>
        <v>-0.17848241344893367</v>
      </c>
      <c r="F114" s="166">
        <f>F74*10000/F62</f>
        <v>-0.13746761961800383</v>
      </c>
      <c r="G114" s="166">
        <f>AVERAGE(C114:E114)</f>
        <v>-0.17604474300646245</v>
      </c>
      <c r="H114" s="166">
        <f>STDEV(C114:E114)</f>
        <v>0.003570666869754251</v>
      </c>
      <c r="I114" s="166">
        <f>(B114*B4+C114*C4+D114*D4+E114*E4+F114*F4)/SUM(B4:F4)</f>
        <v>-0.17169123922589855</v>
      </c>
      <c r="J114" s="166" t="s">
        <v>188</v>
      </c>
      <c r="K114" s="166">
        <v>285</v>
      </c>
    </row>
    <row r="115" spans="1:11" ht="12.75">
      <c r="A115" s="166" t="s">
        <v>171</v>
      </c>
      <c r="B115" s="166">
        <f>B75*10000/B62</f>
        <v>0.0013192619446641637</v>
      </c>
      <c r="C115" s="166">
        <f>C75*10000/C62</f>
        <v>0.002194611044906407</v>
      </c>
      <c r="D115" s="166">
        <f>D75*10000/D62</f>
        <v>-0.0015636646334142433</v>
      </c>
      <c r="E115" s="166">
        <f>E75*10000/E62</f>
        <v>-0.0023932875393278905</v>
      </c>
      <c r="F115" s="166">
        <f>F75*10000/F62</f>
        <v>-0.0009301440262334743</v>
      </c>
      <c r="G115" s="166">
        <f>AVERAGE(C115:E115)</f>
        <v>-0.000587447042611909</v>
      </c>
      <c r="H115" s="166">
        <f>STDEV(C115:E115)</f>
        <v>0.002444780960177967</v>
      </c>
      <c r="I115" s="166">
        <f>(B115*B4+C115*C4+D115*D4+E115*E4+F115*F4)/SUM(B4:F4)</f>
        <v>-0.00035793741874645603</v>
      </c>
      <c r="J115" s="166" t="s">
        <v>189</v>
      </c>
      <c r="K115" s="166">
        <v>0.5536</v>
      </c>
    </row>
    <row r="118" ht="12.75">
      <c r="A118" s="166" t="s">
        <v>154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156</v>
      </c>
      <c r="H120" s="166" t="s">
        <v>157</v>
      </c>
      <c r="I120" s="166" t="s">
        <v>152</v>
      </c>
    </row>
    <row r="121" spans="1:9" ht="12.75">
      <c r="A121" s="166" t="s">
        <v>172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173</v>
      </c>
      <c r="B122" s="166">
        <f>B82*10000/B62</f>
        <v>116.14265372757237</v>
      </c>
      <c r="C122" s="166">
        <f>C82*10000/C62</f>
        <v>72.58788345669775</v>
      </c>
      <c r="D122" s="166">
        <f>D82*10000/D62</f>
        <v>-14.714696580404203</v>
      </c>
      <c r="E122" s="166">
        <f>E82*10000/E62</f>
        <v>-72.74203836253716</v>
      </c>
      <c r="F122" s="166">
        <f>F82*10000/F62</f>
        <v>-99.77767564468357</v>
      </c>
      <c r="G122" s="166">
        <f>AVERAGE(C122:E122)</f>
        <v>-4.9562838287478685</v>
      </c>
      <c r="H122" s="166">
        <f>STDEV(C122:E122)</f>
        <v>73.15474358214921</v>
      </c>
      <c r="I122" s="166">
        <f>(B122*B4+C122*C4+D122*D4+E122*E4+F122*F4)/SUM(B4:F4)</f>
        <v>-0.16185831513557355</v>
      </c>
    </row>
    <row r="123" spans="1:9" ht="12.75">
      <c r="A123" s="166" t="s">
        <v>174</v>
      </c>
      <c r="B123" s="166">
        <f>B83*10000/B62</f>
        <v>-0.2755456507922096</v>
      </c>
      <c r="C123" s="166">
        <f>C83*10000/C62</f>
        <v>0.4334323866543507</v>
      </c>
      <c r="D123" s="166">
        <f>D83*10000/D62</f>
        <v>0.10267220872261641</v>
      </c>
      <c r="E123" s="166">
        <f>E83*10000/E62</f>
        <v>1.6695554080536497</v>
      </c>
      <c r="F123" s="166">
        <f>F83*10000/F62</f>
        <v>3.2685010608782905</v>
      </c>
      <c r="G123" s="166">
        <f>AVERAGE(C123:E123)</f>
        <v>0.7352200011435389</v>
      </c>
      <c r="H123" s="166">
        <f>STDEV(C123:E123)</f>
        <v>0.8258859263123267</v>
      </c>
      <c r="I123" s="166">
        <f>(B123*B4+C123*C4+D123*D4+E123*E4+F123*F4)/SUM(B4:F4)</f>
        <v>0.9283402615925805</v>
      </c>
    </row>
    <row r="124" spans="1:9" ht="12.75">
      <c r="A124" s="166" t="s">
        <v>175</v>
      </c>
      <c r="B124" s="166">
        <f>B84*10000/B62</f>
        <v>1.4400023393402501</v>
      </c>
      <c r="C124" s="166">
        <f>C84*10000/C62</f>
        <v>-1.0532821059109359</v>
      </c>
      <c r="D124" s="166">
        <f>D84*10000/D62</f>
        <v>-0.5147666955500106</v>
      </c>
      <c r="E124" s="166">
        <f>E84*10000/E62</f>
        <v>-0.7796924411967243</v>
      </c>
      <c r="F124" s="166">
        <f>F84*10000/F62</f>
        <v>2.2066645202798183</v>
      </c>
      <c r="G124" s="166">
        <f>AVERAGE(C124:E124)</f>
        <v>-0.7825804142192236</v>
      </c>
      <c r="H124" s="166">
        <f>STDEV(C124:E124)</f>
        <v>0.2692693207370327</v>
      </c>
      <c r="I124" s="166">
        <f>(B124*B4+C124*C4+D124*D4+E124*E4+F124*F4)/SUM(B4:F4)</f>
        <v>-0.06157511343971766</v>
      </c>
    </row>
    <row r="125" spans="1:9" ht="12.75">
      <c r="A125" s="166" t="s">
        <v>176</v>
      </c>
      <c r="B125" s="166">
        <f>B85*10000/B62</f>
        <v>0.09597798356435902</v>
      </c>
      <c r="C125" s="166">
        <f>C85*10000/C62</f>
        <v>0.34689707545441384</v>
      </c>
      <c r="D125" s="166">
        <f>D85*10000/D62</f>
        <v>0.11250237671792337</v>
      </c>
      <c r="E125" s="166">
        <f>E85*10000/E62</f>
        <v>1.0842214481364156</v>
      </c>
      <c r="F125" s="166">
        <f>F85*10000/F62</f>
        <v>-1.6859348980594808</v>
      </c>
      <c r="G125" s="166">
        <f>AVERAGE(C125:E125)</f>
        <v>0.5145403001029176</v>
      </c>
      <c r="H125" s="166">
        <f>STDEV(C125:E125)</f>
        <v>0.5070874446459069</v>
      </c>
      <c r="I125" s="166">
        <f>(B125*B4+C125*C4+D125*D4+E125*E4+F125*F4)/SUM(B4:F4)</f>
        <v>0.15952407113517078</v>
      </c>
    </row>
    <row r="126" spans="1:9" ht="12.75">
      <c r="A126" s="166" t="s">
        <v>177</v>
      </c>
      <c r="B126" s="166">
        <f>B86*10000/B62</f>
        <v>0.2668145527310831</v>
      </c>
      <c r="C126" s="166">
        <f>C86*10000/C62</f>
        <v>-0.37781144417493606</v>
      </c>
      <c r="D126" s="166">
        <f>D86*10000/D62</f>
        <v>-0.30828682048299677</v>
      </c>
      <c r="E126" s="166">
        <f>E86*10000/E62</f>
        <v>-0.20852671582489227</v>
      </c>
      <c r="F126" s="166">
        <f>F86*10000/F62</f>
        <v>1.4538646109843658</v>
      </c>
      <c r="G126" s="166">
        <f>AVERAGE(C126:E126)</f>
        <v>-0.29820832682760834</v>
      </c>
      <c r="H126" s="166">
        <f>STDEV(C126:E126)</f>
        <v>0.08509119718812479</v>
      </c>
      <c r="I126" s="166">
        <f>(B126*B4+C126*C4+D126*D4+E126*E4+F126*F4)/SUM(B4:F4)</f>
        <v>0.01788722828734382</v>
      </c>
    </row>
    <row r="127" spans="1:9" ht="12.75">
      <c r="A127" s="166" t="s">
        <v>178</v>
      </c>
      <c r="B127" s="166">
        <f>B87*10000/B62</f>
        <v>-0.14726512968172328</v>
      </c>
      <c r="C127" s="166">
        <f>C87*10000/C62</f>
        <v>-0.22247233128047558</v>
      </c>
      <c r="D127" s="166">
        <f>D87*10000/D62</f>
        <v>-0.3754390357540676</v>
      </c>
      <c r="E127" s="166">
        <f>E87*10000/E62</f>
        <v>-0.18100012611291946</v>
      </c>
      <c r="F127" s="166">
        <f>F87*10000/F62</f>
        <v>0.21714787228101598</v>
      </c>
      <c r="G127" s="166">
        <f>AVERAGE(C127:E127)</f>
        <v>-0.2596371643824876</v>
      </c>
      <c r="H127" s="166">
        <f>STDEV(C127:E127)</f>
        <v>0.10240869596980005</v>
      </c>
      <c r="I127" s="166">
        <f>(B127*B4+C127*C4+D127*D4+E127*E4+F127*F4)/SUM(B4:F4)</f>
        <v>-0.17959746819303402</v>
      </c>
    </row>
    <row r="128" spans="1:9" ht="12.75">
      <c r="A128" s="166" t="s">
        <v>179</v>
      </c>
      <c r="B128" s="166">
        <f>B88*10000/B62</f>
        <v>0.21572360678049468</v>
      </c>
      <c r="C128" s="166">
        <f>C88*10000/C62</f>
        <v>-0.21611677412825545</v>
      </c>
      <c r="D128" s="166">
        <f>D88*10000/D62</f>
        <v>-0.12758916630864098</v>
      </c>
      <c r="E128" s="166">
        <f>E88*10000/E62</f>
        <v>-0.14839271583484148</v>
      </c>
      <c r="F128" s="166">
        <f>F88*10000/F62</f>
        <v>0.21965719540326137</v>
      </c>
      <c r="G128" s="166">
        <f>AVERAGE(C128:E128)</f>
        <v>-0.16403288542391262</v>
      </c>
      <c r="H128" s="166">
        <f>STDEV(C128:E128)</f>
        <v>0.04628979925585173</v>
      </c>
      <c r="I128" s="166">
        <f>(B128*B4+C128*C4+D128*D4+E128*E4+F128*F4)/SUM(B4:F4)</f>
        <v>-0.05784908972899355</v>
      </c>
    </row>
    <row r="129" spans="1:9" ht="12.75">
      <c r="A129" s="166" t="s">
        <v>180</v>
      </c>
      <c r="B129" s="166">
        <f>B89*10000/B62</f>
        <v>-0.01692133230310169</v>
      </c>
      <c r="C129" s="166">
        <f>C89*10000/C62</f>
        <v>0.004312841463893378</v>
      </c>
      <c r="D129" s="166">
        <f>D89*10000/D62</f>
        <v>-0.061924165797438244</v>
      </c>
      <c r="E129" s="166">
        <f>E89*10000/E62</f>
        <v>0.019693725996521017</v>
      </c>
      <c r="F129" s="166">
        <f>F89*10000/F62</f>
        <v>0.030763442226299162</v>
      </c>
      <c r="G129" s="166">
        <f>AVERAGE(C129:E129)</f>
        <v>-0.012639199445674617</v>
      </c>
      <c r="H129" s="166">
        <f>STDEV(C129:E129)</f>
        <v>0.04336933056288004</v>
      </c>
      <c r="I129" s="166">
        <f>(B129*B4+C129*C4+D129*D4+E129*E4+F129*F4)/SUM(B4:F4)</f>
        <v>-0.007449647978320531</v>
      </c>
    </row>
    <row r="130" spans="1:9" ht="12.75">
      <c r="A130" s="166" t="s">
        <v>181</v>
      </c>
      <c r="B130" s="166">
        <f>B90*10000/B62</f>
        <v>-0.0365602569906353</v>
      </c>
      <c r="C130" s="166">
        <f>C90*10000/C62</f>
        <v>0.05646410177262506</v>
      </c>
      <c r="D130" s="166">
        <f>D90*10000/D62</f>
        <v>0.13354158092486537</v>
      </c>
      <c r="E130" s="166">
        <f>E90*10000/E62</f>
        <v>0.012891210480674003</v>
      </c>
      <c r="F130" s="166">
        <f>F90*10000/F62</f>
        <v>0.1961714021282631</v>
      </c>
      <c r="G130" s="166">
        <f>AVERAGE(C130:E130)</f>
        <v>0.06763229772605482</v>
      </c>
      <c r="H130" s="166">
        <f>STDEV(C130:E130)</f>
        <v>0.06109561705000453</v>
      </c>
      <c r="I130" s="166">
        <f>(B130*B4+C130*C4+D130*D4+E130*E4+F130*F4)/SUM(B4:F4)</f>
        <v>0.06979986817375157</v>
      </c>
    </row>
    <row r="131" spans="1:9" ht="12.75">
      <c r="A131" s="166" t="s">
        <v>182</v>
      </c>
      <c r="B131" s="166">
        <f>B91*10000/B62</f>
        <v>0.07175070938661607</v>
      </c>
      <c r="C131" s="166">
        <f>C91*10000/C62</f>
        <v>0.002675980851323269</v>
      </c>
      <c r="D131" s="166">
        <f>D91*10000/D62</f>
        <v>0.0017789534616932767</v>
      </c>
      <c r="E131" s="166">
        <f>E91*10000/E62</f>
        <v>-0.012299955930355457</v>
      </c>
      <c r="F131" s="166">
        <f>F91*10000/F62</f>
        <v>0.0910712517125976</v>
      </c>
      <c r="G131" s="166">
        <f>AVERAGE(C131:E131)</f>
        <v>-0.002615007205779637</v>
      </c>
      <c r="H131" s="166">
        <f>STDEV(C131:E131)</f>
        <v>0.008399395120047854</v>
      </c>
      <c r="I131" s="166">
        <f>(B131*B4+C131*C4+D131*D4+E131*E4+F131*F4)/SUM(B4:F4)</f>
        <v>0.020662337361174236</v>
      </c>
    </row>
    <row r="132" spans="1:9" ht="12.75">
      <c r="A132" s="166" t="s">
        <v>183</v>
      </c>
      <c r="B132" s="166">
        <f>B92*10000/B62</f>
        <v>-0.009891586478025557</v>
      </c>
      <c r="C132" s="166">
        <f>C92*10000/C62</f>
        <v>-0.03729889913743815</v>
      </c>
      <c r="D132" s="166">
        <f>D92*10000/D62</f>
        <v>-0.03822898870077108</v>
      </c>
      <c r="E132" s="166">
        <f>E92*10000/E62</f>
        <v>0.01409532904884752</v>
      </c>
      <c r="F132" s="166">
        <f>F92*10000/F62</f>
        <v>0.004554482245796638</v>
      </c>
      <c r="G132" s="166">
        <f>AVERAGE(C132:E132)</f>
        <v>-0.020477519596453903</v>
      </c>
      <c r="H132" s="166">
        <f>STDEV(C132:E132)</f>
        <v>0.0299445765412895</v>
      </c>
      <c r="I132" s="166">
        <f>(B132*B4+C132*C4+D132*D4+E132*E4+F132*F4)/SUM(B4:F4)</f>
        <v>-0.01560071667990673</v>
      </c>
    </row>
    <row r="133" spans="1:9" ht="12.75">
      <c r="A133" s="166" t="s">
        <v>184</v>
      </c>
      <c r="B133" s="166">
        <f>B93*10000/B62</f>
        <v>-0.06985129552852658</v>
      </c>
      <c r="C133" s="166">
        <f>C93*10000/C62</f>
        <v>-0.07306839004331968</v>
      </c>
      <c r="D133" s="166">
        <f>D93*10000/D62</f>
        <v>-0.08528196196524017</v>
      </c>
      <c r="E133" s="166">
        <f>E93*10000/E62</f>
        <v>-0.07595380778892652</v>
      </c>
      <c r="F133" s="166">
        <f>F93*10000/F62</f>
        <v>-0.05654167703093484</v>
      </c>
      <c r="G133" s="166">
        <f>AVERAGE(C133:E133)</f>
        <v>-0.07810138659916212</v>
      </c>
      <c r="H133" s="166">
        <f>STDEV(C133:E133)</f>
        <v>0.006383721941987342</v>
      </c>
      <c r="I133" s="166">
        <f>(B133*B4+C133*C4+D133*D4+E133*E4+F133*F4)/SUM(B4:F4)</f>
        <v>-0.07402452251538931</v>
      </c>
    </row>
    <row r="134" spans="1:9" ht="12.75">
      <c r="A134" s="166" t="s">
        <v>185</v>
      </c>
      <c r="B134" s="166">
        <f>B94*10000/B62</f>
        <v>-0.018578919322623545</v>
      </c>
      <c r="C134" s="166">
        <f>C94*10000/C62</f>
        <v>0.0016900061485231922</v>
      </c>
      <c r="D134" s="166">
        <f>D94*10000/D62</f>
        <v>0.014326264592003233</v>
      </c>
      <c r="E134" s="166">
        <f>E94*10000/E62</f>
        <v>0.010442187598507919</v>
      </c>
      <c r="F134" s="166">
        <f>F94*10000/F62</f>
        <v>-0.02221338709782606</v>
      </c>
      <c r="G134" s="166">
        <f>AVERAGE(C134:E134)</f>
        <v>0.008819486113011447</v>
      </c>
      <c r="H134" s="166">
        <f>STDEV(C134:E134)</f>
        <v>0.00647252863615755</v>
      </c>
      <c r="I134" s="166">
        <f>(B134*B4+C134*C4+D134*D4+E134*E4+F134*F4)/SUM(B4:F4)</f>
        <v>0.0007099191332978319</v>
      </c>
    </row>
    <row r="135" spans="1:9" ht="12.75">
      <c r="A135" s="166" t="s">
        <v>186</v>
      </c>
      <c r="B135" s="166">
        <f>B95*10000/B62</f>
        <v>-0.003918710776393722</v>
      </c>
      <c r="C135" s="166">
        <f>C95*10000/C62</f>
        <v>0.00013128971968911054</v>
      </c>
      <c r="D135" s="166">
        <f>D95*10000/D62</f>
        <v>-0.0009108703543892807</v>
      </c>
      <c r="E135" s="166">
        <f>E95*10000/E62</f>
        <v>0.004124064596963485</v>
      </c>
      <c r="F135" s="166">
        <f>F95*10000/F62</f>
        <v>0.0025032067325692024</v>
      </c>
      <c r="G135" s="166">
        <f>AVERAGE(C135:E135)</f>
        <v>0.0011148279874211048</v>
      </c>
      <c r="H135" s="166">
        <f>STDEV(C135:E135)</f>
        <v>0.0026576593337292796</v>
      </c>
      <c r="I135" s="166">
        <f>(B135*B4+C135*C4+D135*D4+E135*E4+F135*F4)/SUM(B4:F4)</f>
        <v>0.0005738021721660769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2005-10-04T12:48:22Z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1932502209</vt:i4>
  </property>
  <property fmtid="{D5CDD505-2E9C-101B-9397-08002B2CF9AE}" pid="3" name="_EmailSubject">
    <vt:lpwstr>WFM result of aperture 102 and 104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