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10_pos1ap2" sheetId="2" r:id="rId2"/>
    <sheet name="HCMQAP110_pos2ap2" sheetId="3" r:id="rId3"/>
    <sheet name="HCMQAP110_pos3ap2" sheetId="4" r:id="rId4"/>
    <sheet name="HCMQAP110_pos4ap2" sheetId="5" r:id="rId5"/>
    <sheet name="HCMQAP110_pos5ap2" sheetId="6" r:id="rId6"/>
    <sheet name="Lmag_hcmqap" sheetId="7" r:id="rId7"/>
    <sheet name="Result_HCMQAP" sheetId="8" r:id="rId8"/>
  </sheets>
  <definedNames>
    <definedName name="_xlnm.Print_Area" localSheetId="1">'HCMQAP110_pos1ap2'!$A$1:$N$28</definedName>
    <definedName name="_xlnm.Print_Area" localSheetId="2">'HCMQAP110_pos2ap2'!$A$1:$N$28</definedName>
    <definedName name="_xlnm.Print_Area" localSheetId="3">'HCMQAP110_pos3ap2'!$A$1:$N$28</definedName>
    <definedName name="_xlnm.Print_Area" localSheetId="4">'HCMQAP110_pos4ap2'!$A$1:$N$28</definedName>
    <definedName name="_xlnm.Print_Area" localSheetId="5">'HCMQAP110_pos5ap2'!$A$1:$N$28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<sst xmlns="http://schemas.openxmlformats.org/spreadsheetml/2006/main" count="510" uniqueCount="192">
  <si>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</si>
  <si>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</si>
  <si>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</si>
  <si>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</si>
  <si>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</si>
  <si>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</si>
  <si>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</si>
  <si>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</si>
  <si>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</si>
  <si>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</si>
  <si>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</si>
  <si>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</si>
  <si>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</si>
  <si>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</si>
  <si>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</si>
  <si>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</si>
  <si>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</si>
  <si>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</si>
  <si>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</si>
  <si>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</si>
  <si>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</si>
  <si>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</si>
  <si>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</si>
  <si>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</si>
  <si>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</si>
  <si>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</si>
  <si>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</si>
  <si>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</si>
  <si>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</si>
  <si>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</si>
  <si>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</si>
  <si>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</si>
  <si>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</si>
  <si>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</si>
  <si>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</si>
  <si>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</si>
  <si>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</si>
  <si>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</si>
  <si>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</si>
  <si>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</si>
  <si>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</si>
  <si>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</si>
  <si>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</si>
  <si>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</si>
  <si>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</si>
  <si>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</si>
  <si>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</si>
  <si>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</si>
  <si>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</si>
  <si>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</si>
  <si>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</si>
  <si>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</si>
  <si>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</si>
  <si>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</si>
  <si>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</si>
  <si>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</si>
  <si>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</si>
  <si>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</si>
  <si>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</si>
  <si>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</si>
  <si>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</si>
  <si>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</si>
  <si>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</si>
  <si>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</si>
  <si>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</si>
  <si>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</si>
  <si>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</si>
  <si>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</si>
  <si>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HCMQAP110_pos1ap2</t>
  </si>
  <si>
    <t>17/10/2003</t>
  </si>
  <si>
    <t>±12.5</t>
  </si>
  <si>
    <t>THCMQAP110_pos1ap2.xls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</si>
  <si>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</si>
  <si>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HCMQAP110_pos2ap2</t>
  </si>
  <si>
    <t>THCMQAP110_pos2ap2.xls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</si>
  <si>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</si>
  <si>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HCMQAP110_pos3ap2</t>
  </si>
  <si>
    <t>THCMQAP110_pos3ap2.xls</t>
  </si>
  <si>
    <t>HCMQAP110_pos4ap2</t>
  </si>
  <si>
    <t>THCMQAP110_pos4ap2.xls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</si>
  <si>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</si>
  <si>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HCMQAP110_pos5ap2</t>
  </si>
  <si>
    <t>THCMQAP110_pos5ap2.xls</t>
  </si>
  <si>
    <t>Sommaire : Valeurs intégrales calculées avec les fichiers: HCMQAP110_pos1ap2+HCMQAP110_pos2ap2+HCMQAP110_pos3ap2+HCMQAP110_pos4ap2+HCMQAP110_pos5ap2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</si>
  <si>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</si>
  <si>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</si>
  <si>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</si>
  <si>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</si>
  <si>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</si>
  <si>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</si>
  <si>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</si>
  <si>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</si>
  <si>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</si>
  <si>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</si>
  <si>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</si>
  <si>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</si>
  <si>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</si>
  <si>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</si>
  <si>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</si>
  <si>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</si>
  <si>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</si>
  <si>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</si>
  <si>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</si>
  <si>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</si>
  <si>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</si>
  <si>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</si>
  <si>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</si>
  <si>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</si>
  <si>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</si>
  <si>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</si>
  <si>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</si>
  <si>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</si>
  <si>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</si>
  <si>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</si>
  <si>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</si>
  <si>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</si>
  <si>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</si>
  <si>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</si>
  <si>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</si>
  <si>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</si>
  <si>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</si>
  <si>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</si>
  <si>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</si>
  <si>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</si>
  <si>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</si>
  <si>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</si>
  <si>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</si>
  <si>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</si>
  <si>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</si>
  <si>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Fri 17/10/2003       11:46:48</t>
  </si>
  <si>
    <t>LISSNER</t>
  </si>
  <si>
    <t>HCMQAP110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</si>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</sst>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3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9192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2417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2417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2417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2417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2417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-1.4696299999999922E-07</v>
      </c>
      <c r="L2" s="55">
        <v>2.7268941924101174E-07</v>
      </c>
      <c r="M2" s="55">
        <v>0.00012673222999999998</v>
      </c>
      <c r="N2" s="56">
        <v>1.1593753750119146E-07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-3.1215407E-05</v>
      </c>
      <c r="L3" s="55">
        <v>1.6468567468455605E-07</v>
      </c>
      <c r="M3" s="55">
        <v>1.3456450000000002E-05</v>
      </c>
      <c r="N3" s="56">
        <v>9.205471742398805E-08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-0.002259257234453965</v>
      </c>
      <c r="L4" s="55">
        <v>3.3377554599264236E-06</v>
      </c>
      <c r="M4" s="55">
        <v>8.376491345744487E-08</v>
      </c>
      <c r="N4" s="56">
        <v>-0.73868371</v>
      </c>
    </row>
    <row r="5" spans="1:14" ht="15" customHeight="1" thickBot="1">
      <c r="A5" t="s">
        <v>18</v>
      </c>
      <c r="B5" s="59">
        <v>37911.46888888889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-5.1811508</v>
      </c>
      <c r="E8" s="78">
        <v>0.01219453422904707</v>
      </c>
      <c r="F8" s="78">
        <v>-1.2182283999999999</v>
      </c>
      <c r="G8" s="78">
        <v>0.02528988924136123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-0.015718694229999997</v>
      </c>
      <c r="E9" s="80">
        <v>0.03254350204536451</v>
      </c>
      <c r="F9" s="80">
        <v>-0.03205462</v>
      </c>
      <c r="G9" s="80">
        <v>0.0178738991267882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4">
        <v>2.3006845</v>
      </c>
      <c r="E10" s="80">
        <v>0.009915851289794967</v>
      </c>
      <c r="F10" s="85">
        <v>-2.77988</v>
      </c>
      <c r="G10" s="80">
        <v>0.011476154412511926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86">
        <v>4.2599865999999995</v>
      </c>
      <c r="E11" s="78">
        <v>0.018271261224714046</v>
      </c>
      <c r="F11" s="78">
        <v>1.2735136</v>
      </c>
      <c r="G11" s="78">
        <v>0.007371440302941674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7">
        <v>0.7499</v>
      </c>
      <c r="D12" s="83">
        <v>0.0922212544</v>
      </c>
      <c r="E12" s="80">
        <v>0.011044393094877944</v>
      </c>
      <c r="F12" s="80">
        <v>-0.123123586</v>
      </c>
      <c r="G12" s="80">
        <v>0.010387280011546611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19.949341</v>
      </c>
      <c r="D13" s="83">
        <v>0.38101823</v>
      </c>
      <c r="E13" s="80">
        <v>0.003418483866951849</v>
      </c>
      <c r="F13" s="80">
        <v>0.018176313</v>
      </c>
      <c r="G13" s="80">
        <v>0.0071676812718665175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8">
        <v>12.5</v>
      </c>
      <c r="D14" s="83">
        <v>0.129179426</v>
      </c>
      <c r="E14" s="80">
        <v>0.005489483395722528</v>
      </c>
      <c r="F14" s="85">
        <v>0.47019792000000005</v>
      </c>
      <c r="G14" s="80">
        <v>0.001767728025618993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86">
        <v>-0.44871802999999993</v>
      </c>
      <c r="E15" s="78">
        <v>0.0031913905807149515</v>
      </c>
      <c r="F15" s="78">
        <v>0.09120251</v>
      </c>
      <c r="G15" s="78">
        <v>0.004636123746041554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0.035784271</v>
      </c>
      <c r="E16" s="80">
        <v>0.003271959086195014</v>
      </c>
      <c r="F16" s="80">
        <v>-0.037427328999999995</v>
      </c>
      <c r="G16" s="80">
        <v>0.0042905870889825655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0.09600000083446503</v>
      </c>
      <c r="D17" s="84">
        <v>0.15185467</v>
      </c>
      <c r="E17" s="80">
        <v>0.0023826537437490816</v>
      </c>
      <c r="F17" s="80">
        <v>0.0056635290000000005</v>
      </c>
      <c r="G17" s="80">
        <v>0.0006723248128947791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227.3560028076172</v>
      </c>
      <c r="D18" s="83">
        <v>-0.005235913900000001</v>
      </c>
      <c r="E18" s="80">
        <v>0.0011702443775129783</v>
      </c>
      <c r="F18" s="85">
        <v>0.18604495000000001</v>
      </c>
      <c r="G18" s="80">
        <v>0.002009709760886046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-0.24899999797344208</v>
      </c>
      <c r="D19" s="89">
        <v>-0.18492734</v>
      </c>
      <c r="E19" s="80">
        <v>0.0008645235476276065</v>
      </c>
      <c r="F19" s="80">
        <v>0.0146828364</v>
      </c>
      <c r="G19" s="80">
        <v>0.0017958592400179577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90">
        <v>0.00027789999999999483</v>
      </c>
      <c r="D20" s="91">
        <v>-0.00180665702</v>
      </c>
      <c r="E20" s="92">
        <v>0.0011244324827306181</v>
      </c>
      <c r="F20" s="92">
        <v>-0.00612368275</v>
      </c>
      <c r="G20" s="92">
        <v>0.002253648605499162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7" t="s">
        <v>42</v>
      </c>
      <c r="B21" s="90">
        <v>0.9536114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67</v>
      </c>
      <c r="B24" s="98">
        <v>-0.04232349472719228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5" t="s">
        <v>47</v>
      </c>
      <c r="B25" s="46">
        <v>10</v>
      </c>
      <c r="E25" s="103" t="s">
        <v>48</v>
      </c>
      <c r="F25" s="104"/>
      <c r="G25" s="105"/>
      <c r="H25" s="106">
        <v>-2.2592597</v>
      </c>
      <c r="I25" s="104" t="s">
        <v>49</v>
      </c>
      <c r="J25" s="105"/>
      <c r="K25" s="104"/>
      <c r="L25" s="107">
        <v>4.446270653206406</v>
      </c>
    </row>
    <row r="26" spans="1:12" ht="18" customHeight="1" thickBot="1">
      <c r="A26" s="57" t="s">
        <v>50</v>
      </c>
      <c r="B26" s="58" t="s">
        <v>51</v>
      </c>
      <c r="E26" s="108" t="s">
        <v>52</v>
      </c>
      <c r="F26" s="109"/>
      <c r="G26" s="110"/>
      <c r="H26" s="111">
        <v>5.322443428248646</v>
      </c>
      <c r="I26" s="109" t="s">
        <v>53</v>
      </c>
      <c r="J26" s="110"/>
      <c r="K26" s="109"/>
      <c r="L26" s="112">
        <v>0.4578927475701935</v>
      </c>
    </row>
    <row r="27" spans="1:2" ht="15" customHeight="1" thickBot="1" thickTop="1">
      <c r="A27" s="95" t="s">
        <v>54</v>
      </c>
      <c r="B27" s="96">
        <v>80</v>
      </c>
    </row>
    <row r="28" spans="1:14" s="2" customFormat="1" ht="18" customHeight="1" thickBot="1">
      <c r="A28" s="113" t="s">
        <v>55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HCMQAP110_pos1ap2res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1.2645745E-05</v>
      </c>
      <c r="L2" s="55">
        <v>1.6841127040674854E-07</v>
      </c>
      <c r="M2" s="55">
        <v>0.00012837584</v>
      </c>
      <c r="N2" s="56">
        <v>2.136748777952747E-07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-2.8670246999999997E-05</v>
      </c>
      <c r="L3" s="55">
        <v>8.108213031263788E-08</v>
      </c>
      <c r="M3" s="55">
        <v>1.2166759999999999E-05</v>
      </c>
      <c r="N3" s="56">
        <v>2.730918296104731E-07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-0.003763169891822665</v>
      </c>
      <c r="L4" s="55">
        <v>-3.0513686770826776E-05</v>
      </c>
      <c r="M4" s="55">
        <v>7.392319769766686E-08</v>
      </c>
      <c r="N4" s="56">
        <v>4.0541643</v>
      </c>
    </row>
    <row r="5" spans="1:14" ht="15" customHeight="1" thickBot="1">
      <c r="A5" t="s">
        <v>18</v>
      </c>
      <c r="B5" s="59">
        <v>37911.4734375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86">
        <v>-2.9197851999999997</v>
      </c>
      <c r="E8" s="78">
        <v>0.014550351784805376</v>
      </c>
      <c r="F8" s="78">
        <v>-0.127175944</v>
      </c>
      <c r="G8" s="78">
        <v>0.010816810811429675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-0.23130718</v>
      </c>
      <c r="E9" s="80">
        <v>0.02951558778704238</v>
      </c>
      <c r="F9" s="80">
        <v>1.8821613</v>
      </c>
      <c r="G9" s="80">
        <v>0.018309853796799766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1.0366485300000001</v>
      </c>
      <c r="E10" s="80">
        <v>0.006579824757263273</v>
      </c>
      <c r="F10" s="80">
        <v>-1.8252789</v>
      </c>
      <c r="G10" s="80">
        <v>0.006741392974769742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86">
        <v>5.023476499999999</v>
      </c>
      <c r="E11" s="78">
        <v>0.007198265589723483</v>
      </c>
      <c r="F11" s="78">
        <v>0.42844492</v>
      </c>
      <c r="G11" s="78">
        <v>0.00671294277091952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7">
        <v>0.7499</v>
      </c>
      <c r="D12" s="83">
        <v>0.047896598500000005</v>
      </c>
      <c r="E12" s="80">
        <v>0.004559047758355787</v>
      </c>
      <c r="F12" s="80">
        <v>-0.033636793</v>
      </c>
      <c r="G12" s="80">
        <v>0.004399917918086214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19.915772</v>
      </c>
      <c r="D13" s="83">
        <v>0.006793863778999999</v>
      </c>
      <c r="E13" s="80">
        <v>0.0026629315400587524</v>
      </c>
      <c r="F13" s="80">
        <v>-0.19707347000000003</v>
      </c>
      <c r="G13" s="80">
        <v>0.006029141516384455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8">
        <v>12.5</v>
      </c>
      <c r="D14" s="83">
        <v>0.11913526999999999</v>
      </c>
      <c r="E14" s="80">
        <v>0.002480445186977586</v>
      </c>
      <c r="F14" s="80">
        <v>0.1157435</v>
      </c>
      <c r="G14" s="80">
        <v>0.0036647569976743016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86">
        <v>-0.10460720100000001</v>
      </c>
      <c r="E15" s="78">
        <v>0.003415984118980131</v>
      </c>
      <c r="F15" s="78">
        <v>0.06755943</v>
      </c>
      <c r="G15" s="78">
        <v>0.0011545622028631835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-0.021113199</v>
      </c>
      <c r="E16" s="80">
        <v>0.002246361038226936</v>
      </c>
      <c r="F16" s="80">
        <v>0.0031430949</v>
      </c>
      <c r="G16" s="80">
        <v>0.0028025407954727333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0.40299999713897705</v>
      </c>
      <c r="D17" s="83">
        <v>0.071201971</v>
      </c>
      <c r="E17" s="80">
        <v>0.0015252491663346054</v>
      </c>
      <c r="F17" s="80">
        <v>-0.033086912999999996</v>
      </c>
      <c r="G17" s="80">
        <v>0.0008930991800669253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-7.120999813079834</v>
      </c>
      <c r="D18" s="83">
        <v>0.0010294263400000001</v>
      </c>
      <c r="E18" s="80">
        <v>0.0015254962365237618</v>
      </c>
      <c r="F18" s="80">
        <v>0.10096825499999999</v>
      </c>
      <c r="G18" s="80">
        <v>0.0014636949299502912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0.008999999612569809</v>
      </c>
      <c r="D19" s="89">
        <v>-0.16876962</v>
      </c>
      <c r="E19" s="80">
        <v>0.0013878440757490592</v>
      </c>
      <c r="F19" s="80">
        <v>0.012442411</v>
      </c>
      <c r="G19" s="80">
        <v>0.000996144129914932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90">
        <v>0.052415</v>
      </c>
      <c r="D20" s="91">
        <v>-0.00235656166</v>
      </c>
      <c r="E20" s="92">
        <v>0.0006330657497499625</v>
      </c>
      <c r="F20" s="92">
        <v>-0.0015718122200000001</v>
      </c>
      <c r="G20" s="92">
        <v>0.001429290411056083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7" t="s">
        <v>42</v>
      </c>
      <c r="B21" s="90">
        <v>0.580355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67</v>
      </c>
      <c r="B24" s="98">
        <v>0.23228670004679158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5" t="s">
        <v>47</v>
      </c>
      <c r="B25" s="46">
        <v>10</v>
      </c>
      <c r="E25" s="103" t="s">
        <v>48</v>
      </c>
      <c r="F25" s="104"/>
      <c r="G25" s="105"/>
      <c r="H25" s="106">
        <v>-3.7632936</v>
      </c>
      <c r="I25" s="104" t="s">
        <v>49</v>
      </c>
      <c r="J25" s="105"/>
      <c r="K25" s="104"/>
      <c r="L25" s="107">
        <v>5.041714112831672</v>
      </c>
    </row>
    <row r="26" spans="1:12" ht="18" customHeight="1" thickBot="1">
      <c r="A26" s="57" t="s">
        <v>50</v>
      </c>
      <c r="B26" s="58" t="s">
        <v>51</v>
      </c>
      <c r="E26" s="108" t="s">
        <v>52</v>
      </c>
      <c r="F26" s="109"/>
      <c r="G26" s="110"/>
      <c r="H26" s="111">
        <v>2.922553564072236</v>
      </c>
      <c r="I26" s="109" t="s">
        <v>53</v>
      </c>
      <c r="J26" s="110"/>
      <c r="K26" s="109"/>
      <c r="L26" s="112">
        <v>0.12452687695023634</v>
      </c>
    </row>
    <row r="27" spans="1:2" ht="15" customHeight="1" thickBot="1" thickTop="1">
      <c r="A27" s="95" t="s">
        <v>54</v>
      </c>
      <c r="B27" s="96">
        <v>80</v>
      </c>
    </row>
    <row r="28" spans="1:14" s="2" customFormat="1" ht="18" customHeight="1" thickBot="1">
      <c r="A28" s="113" t="s">
        <v>55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-5.8671739E-05</v>
      </c>
      <c r="L2" s="55">
        <v>3.6921982573294086E-07</v>
      </c>
      <c r="M2" s="55">
        <v>0.00011209600999999999</v>
      </c>
      <c r="N2" s="56">
        <v>2.401564935654813E-07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-2.7470229000000003E-05</v>
      </c>
      <c r="L3" s="55">
        <v>1.7977935630626968E-07</v>
      </c>
      <c r="M3" s="55">
        <v>1.0922490000000002E-05</v>
      </c>
      <c r="N3" s="56">
        <v>8.221763436146036E-08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-0.003761856560337322</v>
      </c>
      <c r="L4" s="55">
        <v>-5.719963252516829E-05</v>
      </c>
      <c r="M4" s="55">
        <v>1.0203302951038149E-07</v>
      </c>
      <c r="N4" s="56">
        <v>7.6019944</v>
      </c>
    </row>
    <row r="5" spans="1:14" ht="15" customHeight="1" thickBot="1">
      <c r="A5" t="s">
        <v>18</v>
      </c>
      <c r="B5" s="59">
        <v>37911.47798611111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86">
        <v>-3.9736252</v>
      </c>
      <c r="E8" s="78">
        <v>0.003225797601033503</v>
      </c>
      <c r="F8" s="78">
        <v>1.8434003</v>
      </c>
      <c r="G8" s="78">
        <v>0.011400791909316206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0.5305281500000001</v>
      </c>
      <c r="E9" s="80">
        <v>0.028807062026748015</v>
      </c>
      <c r="F9" s="80">
        <v>2.2575095999999997</v>
      </c>
      <c r="G9" s="80">
        <v>0.03426493482615864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1.9546365</v>
      </c>
      <c r="E10" s="80">
        <v>0.011018221362816027</v>
      </c>
      <c r="F10" s="80">
        <v>-0.8624384199999999</v>
      </c>
      <c r="G10" s="80">
        <v>0.004375628796266535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86">
        <v>5.2016496</v>
      </c>
      <c r="E11" s="78">
        <v>0.004056689148049016</v>
      </c>
      <c r="F11" s="78">
        <v>-0.19199576000000002</v>
      </c>
      <c r="G11" s="78">
        <v>0.006653871555898942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7">
        <v>0.7499</v>
      </c>
      <c r="D12" s="83">
        <v>0.16872159</v>
      </c>
      <c r="E12" s="80">
        <v>0.0025005136017222443</v>
      </c>
      <c r="F12" s="80">
        <v>-0.02649611995</v>
      </c>
      <c r="G12" s="80">
        <v>0.002297431717199969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19.891358</v>
      </c>
      <c r="D13" s="83">
        <v>0.034455133</v>
      </c>
      <c r="E13" s="80">
        <v>0.003287745159074241</v>
      </c>
      <c r="F13" s="80">
        <v>0.092929075</v>
      </c>
      <c r="G13" s="80">
        <v>0.0030920171473210706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8">
        <v>12.5</v>
      </c>
      <c r="D14" s="83">
        <v>0.064852662</v>
      </c>
      <c r="E14" s="80">
        <v>0.00236483970928386</v>
      </c>
      <c r="F14" s="80">
        <v>0.031840106</v>
      </c>
      <c r="G14" s="80">
        <v>0.0011273681953532474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86">
        <v>-0.07073098400000001</v>
      </c>
      <c r="E15" s="78">
        <v>0.0013883643914812053</v>
      </c>
      <c r="F15" s="78">
        <v>0.042046824999999996</v>
      </c>
      <c r="G15" s="78">
        <v>0.0026386687102154705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0.027037205999999998</v>
      </c>
      <c r="E16" s="80">
        <v>0.0016557727427078135</v>
      </c>
      <c r="F16" s="80">
        <v>-0.035913296</v>
      </c>
      <c r="G16" s="80">
        <v>0.0018253342638717683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-0.0989999994635582</v>
      </c>
      <c r="D17" s="83">
        <v>0.022908996999999997</v>
      </c>
      <c r="E17" s="80">
        <v>0.001517050412058255</v>
      </c>
      <c r="F17" s="80">
        <v>0.043825562</v>
      </c>
      <c r="G17" s="80">
        <v>0.0016379731647575488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178.0189971923828</v>
      </c>
      <c r="D18" s="83">
        <v>-0.050238174000000003</v>
      </c>
      <c r="E18" s="80">
        <v>0.0012116914559794814</v>
      </c>
      <c r="F18" s="80">
        <v>0.091552206</v>
      </c>
      <c r="G18" s="80">
        <v>0.0010898768110538678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-0.4020000100135803</v>
      </c>
      <c r="D19" s="89">
        <v>-0.180659</v>
      </c>
      <c r="E19" s="80">
        <v>0.0008395263480096035</v>
      </c>
      <c r="F19" s="80">
        <v>0.0096997347</v>
      </c>
      <c r="G19" s="80">
        <v>0.0013045219770150835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90">
        <v>-0.2727838</v>
      </c>
      <c r="D20" s="91">
        <v>-0.0039336305</v>
      </c>
      <c r="E20" s="92">
        <v>0.0009730440046835997</v>
      </c>
      <c r="F20" s="92">
        <v>-0.0020184015</v>
      </c>
      <c r="G20" s="92">
        <v>0.00032373319334786906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7" t="s">
        <v>42</v>
      </c>
      <c r="B21" s="90">
        <v>0.5024177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67</v>
      </c>
      <c r="B24" s="98">
        <v>0.4355625629060444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5" t="s">
        <v>47</v>
      </c>
      <c r="B25" s="46">
        <v>10</v>
      </c>
      <c r="E25" s="103" t="s">
        <v>48</v>
      </c>
      <c r="F25" s="104"/>
      <c r="G25" s="105"/>
      <c r="H25" s="106">
        <v>-3.7622914</v>
      </c>
      <c r="I25" s="104" t="s">
        <v>49</v>
      </c>
      <c r="J25" s="105"/>
      <c r="K25" s="104"/>
      <c r="L25" s="107">
        <v>5.205191728749108</v>
      </c>
    </row>
    <row r="26" spans="1:12" ht="18" customHeight="1" thickBot="1">
      <c r="A26" s="57" t="s">
        <v>50</v>
      </c>
      <c r="B26" s="58" t="s">
        <v>51</v>
      </c>
      <c r="E26" s="108" t="s">
        <v>52</v>
      </c>
      <c r="F26" s="109"/>
      <c r="G26" s="110"/>
      <c r="H26" s="111">
        <v>4.380390609993032</v>
      </c>
      <c r="I26" s="109" t="s">
        <v>53</v>
      </c>
      <c r="J26" s="110"/>
      <c r="K26" s="109"/>
      <c r="L26" s="112">
        <v>0.08228491714882431</v>
      </c>
    </row>
    <row r="27" spans="1:2" ht="15" customHeight="1" thickBot="1" thickTop="1">
      <c r="A27" s="95" t="s">
        <v>54</v>
      </c>
      <c r="B27" s="96">
        <v>80</v>
      </c>
    </row>
    <row r="28" spans="1:14" s="2" customFormat="1" ht="18" customHeight="1" thickBot="1">
      <c r="A28" s="113" t="s">
        <v>55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3.37579099E-05</v>
      </c>
      <c r="L2" s="55">
        <v>2.1894405278575407E-07</v>
      </c>
      <c r="M2" s="55">
        <v>0.00013799903</v>
      </c>
      <c r="N2" s="56">
        <v>2.0282844130371807E-07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-2.8161226100000003E-05</v>
      </c>
      <c r="L3" s="55">
        <v>1.6726504456369205E-07</v>
      </c>
      <c r="M3" s="55">
        <v>1.059617E-05</v>
      </c>
      <c r="N3" s="56">
        <v>2.4416481032285806E-07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-0.0037619694044932826</v>
      </c>
      <c r="L4" s="55">
        <v>-9.177971639691414E-05</v>
      </c>
      <c r="M4" s="55">
        <v>3.71316336660046E-08</v>
      </c>
      <c r="N4" s="56">
        <v>12.195941</v>
      </c>
    </row>
    <row r="5" spans="1:14" ht="15" customHeight="1" thickBot="1">
      <c r="A5" t="s">
        <v>18</v>
      </c>
      <c r="B5" s="59">
        <v>37911.48275462963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86">
        <v>-3.2634285999999997</v>
      </c>
      <c r="E8" s="78">
        <v>0.01571495034493106</v>
      </c>
      <c r="F8" s="78">
        <v>3.2419513</v>
      </c>
      <c r="G8" s="78">
        <v>0.012889979513530866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0.31884081</v>
      </c>
      <c r="E9" s="80">
        <v>0.015579460788918061</v>
      </c>
      <c r="F9" s="80">
        <v>2.0531128</v>
      </c>
      <c r="G9" s="80">
        <v>0.03493051870443409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0.6213205399999999</v>
      </c>
      <c r="E10" s="80">
        <v>0.006680043529829926</v>
      </c>
      <c r="F10" s="80">
        <v>-0.61558802</v>
      </c>
      <c r="G10" s="80">
        <v>0.006914633483459746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86">
        <v>4.7905959000000005</v>
      </c>
      <c r="E11" s="78">
        <v>0.007211798273797402</v>
      </c>
      <c r="F11" s="78">
        <v>0.41615646999999995</v>
      </c>
      <c r="G11" s="78">
        <v>0.00585555743859216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7">
        <v>0.7499</v>
      </c>
      <c r="D12" s="83">
        <v>-0.085036221</v>
      </c>
      <c r="E12" s="80">
        <v>0.002797640709279144</v>
      </c>
      <c r="F12" s="80">
        <v>-0.21871787</v>
      </c>
      <c r="G12" s="80">
        <v>0.00488805184553099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19.891358</v>
      </c>
      <c r="D13" s="83">
        <v>0.0061079077</v>
      </c>
      <c r="E13" s="80">
        <v>0.004685617653656202</v>
      </c>
      <c r="F13" s="80">
        <v>0.068571776</v>
      </c>
      <c r="G13" s="80">
        <v>0.004177838210816089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8">
        <v>12.5</v>
      </c>
      <c r="D14" s="83">
        <v>0.12573446</v>
      </c>
      <c r="E14" s="80">
        <v>0.0020608359355860067</v>
      </c>
      <c r="F14" s="80">
        <v>0.053755145000000004</v>
      </c>
      <c r="G14" s="80">
        <v>0.004508223177354844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86">
        <v>-0.10156438599999999</v>
      </c>
      <c r="E15" s="78">
        <v>0.0025256044811081757</v>
      </c>
      <c r="F15" s="78">
        <v>0.06933323799999999</v>
      </c>
      <c r="G15" s="78">
        <v>0.001930103267979948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12.5061</v>
      </c>
      <c r="D16" s="83">
        <v>-0.017832835</v>
      </c>
      <c r="E16" s="80">
        <v>0.002295709781176633</v>
      </c>
      <c r="F16" s="80">
        <v>-0.0797038</v>
      </c>
      <c r="G16" s="80">
        <v>0.0017978975683081637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0.40799999237060547</v>
      </c>
      <c r="D17" s="83">
        <v>0.05194161799999999</v>
      </c>
      <c r="E17" s="80">
        <v>0.002129259753089576</v>
      </c>
      <c r="F17" s="80">
        <v>-0.027212056000000002</v>
      </c>
      <c r="G17" s="80">
        <v>0.0017361707794205873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-4.578000068664551</v>
      </c>
      <c r="D18" s="83">
        <v>0.039823929</v>
      </c>
      <c r="E18" s="80">
        <v>0.001053794229222886</v>
      </c>
      <c r="F18" s="80">
        <v>0.096589182</v>
      </c>
      <c r="G18" s="80">
        <v>0.0011720813120495947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0.13300000131130219</v>
      </c>
      <c r="D19" s="89">
        <v>-0.1797337</v>
      </c>
      <c r="E19" s="80">
        <v>0.0011386671462728863</v>
      </c>
      <c r="F19" s="80">
        <v>0.008620259500000001</v>
      </c>
      <c r="G19" s="80">
        <v>0.0016814417164089544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90">
        <v>0.1372437</v>
      </c>
      <c r="D20" s="91">
        <v>-0.001717551802</v>
      </c>
      <c r="E20" s="92">
        <v>0.0003882369634588205</v>
      </c>
      <c r="F20" s="92">
        <v>0.00073296809</v>
      </c>
      <c r="G20" s="92">
        <v>0.0009544268753162859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7" t="s">
        <v>42</v>
      </c>
      <c r="B21" s="90">
        <v>0.6269492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67</v>
      </c>
      <c r="B24" s="98">
        <v>0.698776536721851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5" t="s">
        <v>47</v>
      </c>
      <c r="B25" s="46">
        <v>10</v>
      </c>
      <c r="E25" s="103" t="s">
        <v>48</v>
      </c>
      <c r="F25" s="104"/>
      <c r="G25" s="105"/>
      <c r="H25" s="106">
        <v>-3.7630888000000002</v>
      </c>
      <c r="I25" s="104" t="s">
        <v>49</v>
      </c>
      <c r="J25" s="105"/>
      <c r="K25" s="104"/>
      <c r="L25" s="107">
        <v>4.8086375705203315</v>
      </c>
    </row>
    <row r="26" spans="1:12" ht="18" customHeight="1" thickBot="1">
      <c r="A26" s="57" t="s">
        <v>50</v>
      </c>
      <c r="B26" s="58" t="s">
        <v>51</v>
      </c>
      <c r="E26" s="108" t="s">
        <v>52</v>
      </c>
      <c r="F26" s="109"/>
      <c r="G26" s="110"/>
      <c r="H26" s="111">
        <v>4.600023310687637</v>
      </c>
      <c r="I26" s="109" t="s">
        <v>53</v>
      </c>
      <c r="J26" s="110"/>
      <c r="K26" s="109"/>
      <c r="L26" s="112">
        <v>0.12297325886192347</v>
      </c>
    </row>
    <row r="27" spans="1:2" ht="15" customHeight="1" thickBot="1" thickTop="1">
      <c r="A27" s="95" t="s">
        <v>54</v>
      </c>
      <c r="B27" s="96">
        <v>80</v>
      </c>
    </row>
    <row r="28" spans="1:14" s="2" customFormat="1" ht="18" customHeight="1" thickBot="1">
      <c r="A28" s="113" t="s">
        <v>55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-6.264934E-06</v>
      </c>
      <c r="L2" s="55">
        <v>1.203939462515173E-07</v>
      </c>
      <c r="M2" s="55">
        <v>6.830258299999999E-05</v>
      </c>
      <c r="N2" s="56">
        <v>4.356942490592004E-08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-3.0319254E-05</v>
      </c>
      <c r="L3" s="55">
        <v>1.2963511343006893E-07</v>
      </c>
      <c r="M3" s="55">
        <v>1.0605863E-05</v>
      </c>
      <c r="N3" s="56">
        <v>1.0653078928661794E-07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-0.002088890899682784</v>
      </c>
      <c r="L4" s="55">
        <v>-7.662194634005998E-05</v>
      </c>
      <c r="M4" s="55">
        <v>8.121982557941943E-08</v>
      </c>
      <c r="N4" s="56">
        <v>18.332123000000003</v>
      </c>
    </row>
    <row r="5" spans="1:14" ht="15" customHeight="1" thickBot="1">
      <c r="A5" t="s">
        <v>18</v>
      </c>
      <c r="B5" s="59">
        <v>37911.48730324074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86">
        <v>-1.8113154999999999</v>
      </c>
      <c r="E8" s="78">
        <v>0.03352422730951938</v>
      </c>
      <c r="F8" s="78">
        <v>2.0533270999999997</v>
      </c>
      <c r="G8" s="78">
        <v>0.04184433112311539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-2.4264897000000003</v>
      </c>
      <c r="E9" s="80">
        <v>0.08169034877670495</v>
      </c>
      <c r="F9" s="80">
        <v>1.0887088500000002</v>
      </c>
      <c r="G9" s="80">
        <v>0.047555163621891425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0.6783261599999999</v>
      </c>
      <c r="E10" s="80">
        <v>0.009027715700132806</v>
      </c>
      <c r="F10" s="85">
        <v>-4.7990078</v>
      </c>
      <c r="G10" s="80">
        <v>0.01880689149388737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77">
        <v>15.387231000000003</v>
      </c>
      <c r="E11" s="78">
        <v>0.005742609502357417</v>
      </c>
      <c r="F11" s="78">
        <v>0.99714405</v>
      </c>
      <c r="G11" s="78">
        <v>0.014367507743419628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7">
        <v>0.7499</v>
      </c>
      <c r="D12" s="83">
        <v>-0.23866305</v>
      </c>
      <c r="E12" s="80">
        <v>0.005834696157042271</v>
      </c>
      <c r="F12" s="80">
        <v>0.21899353000000002</v>
      </c>
      <c r="G12" s="80">
        <v>0.006762905545961575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19.931031</v>
      </c>
      <c r="D13" s="83">
        <v>-0.27726172</v>
      </c>
      <c r="E13" s="80">
        <v>0.005218188958882519</v>
      </c>
      <c r="F13" s="80">
        <v>0.2539176</v>
      </c>
      <c r="G13" s="80">
        <v>0.005524997602984937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8">
        <v>12.5</v>
      </c>
      <c r="D14" s="83">
        <v>0.11230186099999999</v>
      </c>
      <c r="E14" s="80">
        <v>0.00405314819450701</v>
      </c>
      <c r="F14" s="80">
        <v>0.286294</v>
      </c>
      <c r="G14" s="80">
        <v>0.0021463631060438873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86">
        <v>-0.39444932</v>
      </c>
      <c r="E15" s="78">
        <v>0.0031123832581448525</v>
      </c>
      <c r="F15" s="78">
        <v>0.18818384</v>
      </c>
      <c r="G15" s="78">
        <v>0.003969888368128997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12.506199999999998</v>
      </c>
      <c r="D16" s="83">
        <v>0.048562916000000005</v>
      </c>
      <c r="E16" s="80">
        <v>0.002642264164981146</v>
      </c>
      <c r="F16" s="80">
        <v>0.030123206000000003</v>
      </c>
      <c r="G16" s="80">
        <v>0.0013955437518486818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-0.1080000028014183</v>
      </c>
      <c r="D17" s="83">
        <v>0.025044574000000003</v>
      </c>
      <c r="E17" s="80">
        <v>0.0038235293994925493</v>
      </c>
      <c r="F17" s="80">
        <v>0.088180878</v>
      </c>
      <c r="G17" s="80">
        <v>0.0014333827746648127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127.66500091552734</v>
      </c>
      <c r="D18" s="83">
        <v>-0.041960976</v>
      </c>
      <c r="E18" s="80">
        <v>0.0012624615326076779</v>
      </c>
      <c r="F18" s="80">
        <v>0.06664441000000002</v>
      </c>
      <c r="G18" s="80">
        <v>0.0023814866555934493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-0.3240000009536743</v>
      </c>
      <c r="D19" s="83">
        <v>-0.12746611</v>
      </c>
      <c r="E19" s="80">
        <v>0.0020326547728041896</v>
      </c>
      <c r="F19" s="80">
        <v>-0.033619003</v>
      </c>
      <c r="G19" s="80">
        <v>0.002274336714544606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90">
        <v>-0.0712885</v>
      </c>
      <c r="D20" s="91">
        <v>0.00132717727</v>
      </c>
      <c r="E20" s="92">
        <v>0.001932983753378164</v>
      </c>
      <c r="F20" s="92">
        <v>0.0010064490090000002</v>
      </c>
      <c r="G20" s="92">
        <v>0.0011329183280629157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7" t="s">
        <v>42</v>
      </c>
      <c r="B21" s="90">
        <v>0.5532479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67</v>
      </c>
      <c r="B24" s="98">
        <v>1.0503541646109138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5" t="s">
        <v>47</v>
      </c>
      <c r="B25" s="46">
        <v>10</v>
      </c>
      <c r="E25" s="103" t="s">
        <v>48</v>
      </c>
      <c r="F25" s="104"/>
      <c r="G25" s="105"/>
      <c r="H25" s="106">
        <v>-2.0902957</v>
      </c>
      <c r="I25" s="104" t="s">
        <v>49</v>
      </c>
      <c r="J25" s="105"/>
      <c r="K25" s="104"/>
      <c r="L25" s="107">
        <v>15.4195062859941</v>
      </c>
    </row>
    <row r="26" spans="1:12" ht="18" customHeight="1" thickBot="1">
      <c r="A26" s="57" t="s">
        <v>50</v>
      </c>
      <c r="B26" s="58" t="s">
        <v>51</v>
      </c>
      <c r="E26" s="108" t="s">
        <v>52</v>
      </c>
      <c r="F26" s="109"/>
      <c r="G26" s="110"/>
      <c r="H26" s="111">
        <v>2.73806793563174</v>
      </c>
      <c r="I26" s="109" t="s">
        <v>53</v>
      </c>
      <c r="J26" s="110"/>
      <c r="K26" s="109"/>
      <c r="L26" s="112">
        <v>0.43703938459320574</v>
      </c>
    </row>
    <row r="27" spans="1:2" ht="15" customHeight="1" thickBot="1" thickTop="1">
      <c r="A27" s="95" t="s">
        <v>54</v>
      </c>
      <c r="B27" s="96">
        <v>80</v>
      </c>
    </row>
    <row r="28" spans="1:14" s="2" customFormat="1" ht="18" customHeight="1" thickBot="1">
      <c r="A28" s="113" t="s">
        <v>55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HCMQAP110_pos5ap2res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4" t="s">
        <v>121</v>
      </c>
    </row>
    <row r="2" spans="1:7" ht="13.5" thickBot="1">
      <c r="A2" s="141" t="s">
        <v>90</v>
      </c>
      <c r="B2" s="132">
        <v>-2.2592597</v>
      </c>
      <c r="C2" s="123">
        <v>-3.7632936</v>
      </c>
      <c r="D2" s="123">
        <v>-3.7622914</v>
      </c>
      <c r="E2" s="123">
        <v>-3.7630888000000002</v>
      </c>
      <c r="F2" s="129">
        <v>-2.0902957</v>
      </c>
      <c r="G2" s="165">
        <v>3.116515266057205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59" t="s">
        <v>122</v>
      </c>
    </row>
    <row r="4" spans="1:7" ht="12.75">
      <c r="A4" s="146" t="s">
        <v>91</v>
      </c>
      <c r="B4" s="147">
        <v>-5.1811508</v>
      </c>
      <c r="C4" s="148">
        <v>-2.9197851999999997</v>
      </c>
      <c r="D4" s="148">
        <v>-3.9736252</v>
      </c>
      <c r="E4" s="148">
        <v>-3.2634285999999997</v>
      </c>
      <c r="F4" s="153">
        <v>-1.8113154999999999</v>
      </c>
      <c r="G4" s="160">
        <v>-3.4345491425994568</v>
      </c>
    </row>
    <row r="5" spans="1:7" ht="12.75">
      <c r="A5" s="141" t="s">
        <v>93</v>
      </c>
      <c r="B5" s="133">
        <v>-0.015718694229999997</v>
      </c>
      <c r="C5" s="118">
        <v>-0.23130718</v>
      </c>
      <c r="D5" s="118">
        <v>0.5305281500000001</v>
      </c>
      <c r="E5" s="118">
        <v>0.31884081</v>
      </c>
      <c r="F5" s="154">
        <v>-2.4264897000000003</v>
      </c>
      <c r="G5" s="161">
        <v>-0.17791289638125787</v>
      </c>
    </row>
    <row r="6" spans="1:7" ht="12.75">
      <c r="A6" s="141" t="s">
        <v>95</v>
      </c>
      <c r="B6" s="134">
        <v>2.3006845</v>
      </c>
      <c r="C6" s="118">
        <v>1.0366485300000001</v>
      </c>
      <c r="D6" s="118">
        <v>1.9546365</v>
      </c>
      <c r="E6" s="118">
        <v>0.6213205399999999</v>
      </c>
      <c r="F6" s="154">
        <v>0.6783261599999999</v>
      </c>
      <c r="G6" s="161">
        <v>1.2922790047397836</v>
      </c>
    </row>
    <row r="7" spans="1:7" ht="12.75">
      <c r="A7" s="141" t="s">
        <v>97</v>
      </c>
      <c r="B7" s="135">
        <v>4.2599865999999995</v>
      </c>
      <c r="C7" s="117">
        <v>5.023476499999999</v>
      </c>
      <c r="D7" s="117">
        <v>5.2016496</v>
      </c>
      <c r="E7" s="117">
        <v>4.7905959000000005</v>
      </c>
      <c r="F7" s="155">
        <v>15.387231000000003</v>
      </c>
      <c r="G7" s="162">
        <v>6.285280377962263</v>
      </c>
    </row>
    <row r="8" spans="1:7" ht="12.75">
      <c r="A8" s="141" t="s">
        <v>99</v>
      </c>
      <c r="B8" s="133">
        <v>0.0922212544</v>
      </c>
      <c r="C8" s="118">
        <v>0.047896598500000005</v>
      </c>
      <c r="D8" s="118">
        <v>0.16872159</v>
      </c>
      <c r="E8" s="118">
        <v>-0.085036221</v>
      </c>
      <c r="F8" s="154">
        <v>-0.23866305</v>
      </c>
      <c r="G8" s="161">
        <v>0.013077268057575442</v>
      </c>
    </row>
    <row r="9" spans="1:7" ht="12.75">
      <c r="A9" s="141" t="s">
        <v>101</v>
      </c>
      <c r="B9" s="133">
        <v>0.38101823</v>
      </c>
      <c r="C9" s="118">
        <v>0.006793863778999999</v>
      </c>
      <c r="D9" s="118">
        <v>0.034455133</v>
      </c>
      <c r="E9" s="118">
        <v>0.0061079077</v>
      </c>
      <c r="F9" s="154">
        <v>-0.27726172</v>
      </c>
      <c r="G9" s="161">
        <v>0.0293794328466275</v>
      </c>
    </row>
    <row r="10" spans="1:7" ht="12.75">
      <c r="A10" s="141" t="s">
        <v>103</v>
      </c>
      <c r="B10" s="133">
        <v>0.129179426</v>
      </c>
      <c r="C10" s="118">
        <v>0.11913526999999999</v>
      </c>
      <c r="D10" s="118">
        <v>0.064852662</v>
      </c>
      <c r="E10" s="118">
        <v>0.12573446</v>
      </c>
      <c r="F10" s="154">
        <v>0.11230186099999999</v>
      </c>
      <c r="G10" s="161">
        <v>0.10820147835000761</v>
      </c>
    </row>
    <row r="11" spans="1:7" ht="12.75">
      <c r="A11" s="141" t="s">
        <v>105</v>
      </c>
      <c r="B11" s="135">
        <v>-0.44871802999999993</v>
      </c>
      <c r="C11" s="117">
        <v>-0.10460720100000001</v>
      </c>
      <c r="D11" s="117">
        <v>-0.07073098400000001</v>
      </c>
      <c r="E11" s="117">
        <v>-0.10156438599999999</v>
      </c>
      <c r="F11" s="156">
        <v>-0.39444932</v>
      </c>
      <c r="G11" s="161">
        <v>-0.18418071693153995</v>
      </c>
    </row>
    <row r="12" spans="1:7" ht="12.75">
      <c r="A12" s="141" t="s">
        <v>107</v>
      </c>
      <c r="B12" s="133">
        <v>0.035784271</v>
      </c>
      <c r="C12" s="118">
        <v>-0.021113199</v>
      </c>
      <c r="D12" s="118">
        <v>0.027037205999999998</v>
      </c>
      <c r="E12" s="118">
        <v>-0.017832835</v>
      </c>
      <c r="F12" s="154">
        <v>0.048562916000000005</v>
      </c>
      <c r="G12" s="161">
        <v>0.008793639828433638</v>
      </c>
    </row>
    <row r="13" spans="1:7" ht="12.75">
      <c r="A13" s="141" t="s">
        <v>109</v>
      </c>
      <c r="B13" s="134">
        <v>0.15185467</v>
      </c>
      <c r="C13" s="118">
        <v>0.071201971</v>
      </c>
      <c r="D13" s="118">
        <v>0.022908996999999997</v>
      </c>
      <c r="E13" s="118">
        <v>0.05194161799999999</v>
      </c>
      <c r="F13" s="154">
        <v>0.025044574000000003</v>
      </c>
      <c r="G13" s="161">
        <v>0.06043106636686336</v>
      </c>
    </row>
    <row r="14" spans="1:7" ht="12.75">
      <c r="A14" s="141" t="s">
        <v>111</v>
      </c>
      <c r="B14" s="133">
        <v>-0.005235913900000001</v>
      </c>
      <c r="C14" s="118">
        <v>0.0010294263400000001</v>
      </c>
      <c r="D14" s="118">
        <v>-0.050238174000000003</v>
      </c>
      <c r="E14" s="118">
        <v>0.039823929</v>
      </c>
      <c r="F14" s="154">
        <v>-0.041960976</v>
      </c>
      <c r="G14" s="161">
        <v>-0.008620910365641526</v>
      </c>
    </row>
    <row r="15" spans="1:7" ht="12.75">
      <c r="A15" s="141" t="s">
        <v>113</v>
      </c>
      <c r="B15" s="136">
        <v>-0.18492734</v>
      </c>
      <c r="C15" s="119">
        <v>-0.16876962</v>
      </c>
      <c r="D15" s="119">
        <v>-0.180659</v>
      </c>
      <c r="E15" s="119">
        <v>-0.1797337</v>
      </c>
      <c r="F15" s="154">
        <v>-0.12746611</v>
      </c>
      <c r="G15" s="161">
        <v>-0.17108177789237908</v>
      </c>
    </row>
    <row r="16" spans="1:7" ht="12.75">
      <c r="A16" s="141" t="s">
        <v>115</v>
      </c>
      <c r="B16" s="133">
        <v>-0.00180665702</v>
      </c>
      <c r="C16" s="118">
        <v>-0.00235656166</v>
      </c>
      <c r="D16" s="118">
        <v>-0.0039336305</v>
      </c>
      <c r="E16" s="118">
        <v>-0.001717551802</v>
      </c>
      <c r="F16" s="154">
        <v>0.00132717727</v>
      </c>
      <c r="G16" s="161">
        <v>-0.002010375447107941</v>
      </c>
    </row>
    <row r="17" spans="1:7" ht="12.75">
      <c r="A17" s="141" t="s">
        <v>92</v>
      </c>
      <c r="B17" s="135">
        <v>-1.2182283999999999</v>
      </c>
      <c r="C17" s="117">
        <v>-0.127175944</v>
      </c>
      <c r="D17" s="117">
        <v>1.8434003</v>
      </c>
      <c r="E17" s="117">
        <v>3.2419513</v>
      </c>
      <c r="F17" s="156">
        <v>2.0533270999999997</v>
      </c>
      <c r="G17" s="161">
        <v>1.2914714016854092</v>
      </c>
    </row>
    <row r="18" spans="1:7" ht="12.75">
      <c r="A18" s="141" t="s">
        <v>94</v>
      </c>
      <c r="B18" s="133">
        <v>-0.03205462</v>
      </c>
      <c r="C18" s="118">
        <v>1.8821613</v>
      </c>
      <c r="D18" s="118">
        <v>2.2575095999999997</v>
      </c>
      <c r="E18" s="118">
        <v>2.0531128</v>
      </c>
      <c r="F18" s="154">
        <v>1.0887088500000002</v>
      </c>
      <c r="G18" s="161">
        <v>1.630995664605932</v>
      </c>
    </row>
    <row r="19" spans="1:7" ht="12.75">
      <c r="A19" s="141" t="s">
        <v>96</v>
      </c>
      <c r="B19" s="136">
        <v>-2.77988</v>
      </c>
      <c r="C19" s="118">
        <v>-1.8252789</v>
      </c>
      <c r="D19" s="118">
        <v>-0.8624384199999999</v>
      </c>
      <c r="E19" s="118">
        <v>-0.61558802</v>
      </c>
      <c r="F19" s="157">
        <v>-4.7990078</v>
      </c>
      <c r="G19" s="162">
        <v>-1.8379404274301891</v>
      </c>
    </row>
    <row r="20" spans="1:7" ht="12.75">
      <c r="A20" s="141" t="s">
        <v>98</v>
      </c>
      <c r="B20" s="135">
        <v>1.2735136</v>
      </c>
      <c r="C20" s="117">
        <v>0.42844492</v>
      </c>
      <c r="D20" s="117">
        <v>-0.19199576000000002</v>
      </c>
      <c r="E20" s="117">
        <v>0.41615646999999995</v>
      </c>
      <c r="F20" s="156">
        <v>0.99714405</v>
      </c>
      <c r="G20" s="161">
        <v>0.47432337504594757</v>
      </c>
    </row>
    <row r="21" spans="1:7" ht="12.75">
      <c r="A21" s="141" t="s">
        <v>100</v>
      </c>
      <c r="B21" s="133">
        <v>-0.123123586</v>
      </c>
      <c r="C21" s="118">
        <v>-0.033636793</v>
      </c>
      <c r="D21" s="118">
        <v>-0.02649611995</v>
      </c>
      <c r="E21" s="118">
        <v>-0.21871787</v>
      </c>
      <c r="F21" s="154">
        <v>0.21899353000000002</v>
      </c>
      <c r="G21" s="161">
        <v>-0.05561582003683624</v>
      </c>
    </row>
    <row r="22" spans="1:7" ht="12.75">
      <c r="A22" s="141" t="s">
        <v>102</v>
      </c>
      <c r="B22" s="133">
        <v>0.018176313</v>
      </c>
      <c r="C22" s="118">
        <v>-0.19707347000000003</v>
      </c>
      <c r="D22" s="118">
        <v>0.092929075</v>
      </c>
      <c r="E22" s="118">
        <v>0.068571776</v>
      </c>
      <c r="F22" s="154">
        <v>0.2539176</v>
      </c>
      <c r="G22" s="161">
        <v>0.027998725869370036</v>
      </c>
    </row>
    <row r="23" spans="1:7" ht="12.75">
      <c r="A23" s="141" t="s">
        <v>104</v>
      </c>
      <c r="B23" s="136">
        <v>0.47019792000000005</v>
      </c>
      <c r="C23" s="118">
        <v>0.1157435</v>
      </c>
      <c r="D23" s="118">
        <v>0.031840106</v>
      </c>
      <c r="E23" s="118">
        <v>0.053755145000000004</v>
      </c>
      <c r="F23" s="154">
        <v>0.286294</v>
      </c>
      <c r="G23" s="161">
        <v>0.15464616944468296</v>
      </c>
    </row>
    <row r="24" spans="1:7" ht="12.75">
      <c r="A24" s="141" t="s">
        <v>106</v>
      </c>
      <c r="B24" s="135">
        <v>0.09120251</v>
      </c>
      <c r="C24" s="117">
        <v>0.06755943</v>
      </c>
      <c r="D24" s="117">
        <v>0.042046824999999996</v>
      </c>
      <c r="E24" s="117">
        <v>0.06933323799999999</v>
      </c>
      <c r="F24" s="156">
        <v>0.18818384</v>
      </c>
      <c r="G24" s="161">
        <v>0.08138744615421817</v>
      </c>
    </row>
    <row r="25" spans="1:7" ht="12.75">
      <c r="A25" s="141" t="s">
        <v>108</v>
      </c>
      <c r="B25" s="133">
        <v>-0.037427328999999995</v>
      </c>
      <c r="C25" s="118">
        <v>0.0031430949</v>
      </c>
      <c r="D25" s="118">
        <v>-0.035913296</v>
      </c>
      <c r="E25" s="118">
        <v>-0.0797038</v>
      </c>
      <c r="F25" s="154">
        <v>0.030123206000000003</v>
      </c>
      <c r="G25" s="161">
        <v>-0.02844388679115017</v>
      </c>
    </row>
    <row r="26" spans="1:7" ht="12.75">
      <c r="A26" s="141" t="s">
        <v>110</v>
      </c>
      <c r="B26" s="133">
        <v>0.0056635290000000005</v>
      </c>
      <c r="C26" s="118">
        <v>-0.033086912999999996</v>
      </c>
      <c r="D26" s="118">
        <v>0.043825562</v>
      </c>
      <c r="E26" s="118">
        <v>-0.027212056000000002</v>
      </c>
      <c r="F26" s="154">
        <v>0.088180878</v>
      </c>
      <c r="G26" s="161">
        <v>0.008638246384868377</v>
      </c>
    </row>
    <row r="27" spans="1:7" ht="12.75">
      <c r="A27" s="141" t="s">
        <v>112</v>
      </c>
      <c r="B27" s="136">
        <v>0.18604495000000001</v>
      </c>
      <c r="C27" s="118">
        <v>0.10096825499999999</v>
      </c>
      <c r="D27" s="118">
        <v>0.091552206</v>
      </c>
      <c r="E27" s="118">
        <v>0.096589182</v>
      </c>
      <c r="F27" s="154">
        <v>0.06664441000000002</v>
      </c>
      <c r="G27" s="162">
        <v>0.10535229370409856</v>
      </c>
    </row>
    <row r="28" spans="1:7" ht="12.75">
      <c r="A28" s="141" t="s">
        <v>114</v>
      </c>
      <c r="B28" s="133">
        <v>0.0146828364</v>
      </c>
      <c r="C28" s="118">
        <v>0.012442411</v>
      </c>
      <c r="D28" s="118">
        <v>0.0096997347</v>
      </c>
      <c r="E28" s="118">
        <v>0.008620259500000001</v>
      </c>
      <c r="F28" s="154">
        <v>-0.033619003</v>
      </c>
      <c r="G28" s="161">
        <v>0.00502967172635702</v>
      </c>
    </row>
    <row r="29" spans="1:7" ht="13.5" thickBot="1">
      <c r="A29" s="142" t="s">
        <v>116</v>
      </c>
      <c r="B29" s="137">
        <v>-0.00612368275</v>
      </c>
      <c r="C29" s="120">
        <v>-0.0015718122200000001</v>
      </c>
      <c r="D29" s="120">
        <v>-0.0020184015</v>
      </c>
      <c r="E29" s="120">
        <v>0.00073296809</v>
      </c>
      <c r="F29" s="158">
        <v>0.0010064490090000002</v>
      </c>
      <c r="G29" s="163">
        <v>-0.0014376304882247608</v>
      </c>
    </row>
    <row r="30" spans="1:7" ht="13.5" thickTop="1">
      <c r="A30" s="143" t="s">
        <v>117</v>
      </c>
      <c r="B30" s="138">
        <v>-0.04232349472719228</v>
      </c>
      <c r="C30" s="126">
        <v>0.23228670004679158</v>
      </c>
      <c r="D30" s="126">
        <v>0.4355625629060444</v>
      </c>
      <c r="E30" s="126">
        <v>0.698776536721851</v>
      </c>
      <c r="F30" s="122">
        <v>1.0503541646109138</v>
      </c>
      <c r="G30" s="164" t="s">
        <v>128</v>
      </c>
    </row>
    <row r="31" spans="1:7" ht="13.5" thickBot="1">
      <c r="A31" s="144" t="s">
        <v>118</v>
      </c>
      <c r="B31" s="132">
        <v>19.949341</v>
      </c>
      <c r="C31" s="123">
        <v>19.915772</v>
      </c>
      <c r="D31" s="123">
        <v>19.891358</v>
      </c>
      <c r="E31" s="123">
        <v>19.891358</v>
      </c>
      <c r="F31" s="124">
        <v>19.931031</v>
      </c>
      <c r="G31" s="166">
        <v>-210.19</v>
      </c>
    </row>
    <row r="32" spans="1:7" ht="15.75" thickBot="1" thickTop="1">
      <c r="A32" s="145" t="s">
        <v>119</v>
      </c>
      <c r="B32" s="139">
        <v>-0.07649999856948853</v>
      </c>
      <c r="C32" s="127">
        <v>0.20599999837577343</v>
      </c>
      <c r="D32" s="127">
        <v>-0.25050000473856926</v>
      </c>
      <c r="E32" s="127">
        <v>0.2704999968409538</v>
      </c>
      <c r="F32" s="125">
        <v>-0.2160000018775463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5" width="21.33203125" style="170" bestFit="1" customWidth="1"/>
    <col min="6" max="7" width="15.3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5" ht="12.75">
      <c r="A1" s="170" t="s">
        <v>129</v>
      </c>
      <c r="B1" s="170" t="s">
        <v>130</v>
      </c>
      <c r="C1" s="170" t="s">
        <v>131</v>
      </c>
      <c r="D1" s="170" t="s">
        <v>132</v>
      </c>
      <c r="E1" s="170" t="s">
        <v>133</v>
      </c>
    </row>
    <row r="3" spans="1:7" ht="12.75">
      <c r="A3" s="170" t="s">
        <v>134</v>
      </c>
      <c r="B3" s="170" t="s">
        <v>84</v>
      </c>
      <c r="C3" s="170" t="s">
        <v>85</v>
      </c>
      <c r="D3" s="170" t="s">
        <v>86</v>
      </c>
      <c r="E3" s="170" t="s">
        <v>87</v>
      </c>
      <c r="F3" s="170" t="s">
        <v>88</v>
      </c>
      <c r="G3" s="170" t="s">
        <v>135</v>
      </c>
    </row>
    <row r="4" spans="1:7" ht="12.75">
      <c r="A4" s="170" t="s">
        <v>136</v>
      </c>
      <c r="B4" s="170">
        <v>0.002258</v>
      </c>
      <c r="C4" s="170">
        <v>0.003761</v>
      </c>
      <c r="D4" s="170">
        <v>0.00376</v>
      </c>
      <c r="E4" s="170">
        <v>0.003761</v>
      </c>
      <c r="F4" s="170">
        <v>0.002089</v>
      </c>
      <c r="G4" s="170">
        <v>0.01172</v>
      </c>
    </row>
    <row r="5" spans="1:7" ht="12.75">
      <c r="A5" s="170" t="s">
        <v>137</v>
      </c>
      <c r="B5" s="170">
        <v>8.956604</v>
      </c>
      <c r="C5" s="170">
        <v>3.976719</v>
      </c>
      <c r="D5" s="170">
        <v>0.420642</v>
      </c>
      <c r="E5" s="170">
        <v>-3.965016</v>
      </c>
      <c r="F5" s="170">
        <v>-10.419677</v>
      </c>
      <c r="G5" s="170">
        <v>-8.091049</v>
      </c>
    </row>
    <row r="6" spans="1:7" ht="12.75">
      <c r="A6" s="170" t="s">
        <v>138</v>
      </c>
      <c r="B6" s="171">
        <v>26.73069</v>
      </c>
      <c r="C6" s="171">
        <v>-13.04356</v>
      </c>
      <c r="D6" s="171">
        <v>173.5431</v>
      </c>
      <c r="E6" s="171">
        <v>-74.69467</v>
      </c>
      <c r="F6" s="171">
        <v>39.81927</v>
      </c>
      <c r="G6" s="171">
        <v>733.3129</v>
      </c>
    </row>
    <row r="7" spans="1:7" ht="12.75">
      <c r="A7" s="170" t="s">
        <v>139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</row>
    <row r="8" spans="1:7" ht="12.75">
      <c r="A8" s="170" t="s">
        <v>91</v>
      </c>
      <c r="B8" s="171">
        <v>-5.149838</v>
      </c>
      <c r="C8" s="171">
        <v>-2.907701</v>
      </c>
      <c r="D8" s="171">
        <v>-3.949002</v>
      </c>
      <c r="E8" s="171">
        <v>-3.215816</v>
      </c>
      <c r="F8" s="171">
        <v>-1.709167</v>
      </c>
      <c r="G8" s="171">
        <v>1.280193</v>
      </c>
    </row>
    <row r="9" spans="1:7" ht="12.75">
      <c r="A9" s="170" t="s">
        <v>93</v>
      </c>
      <c r="B9" s="171">
        <v>0.1861469</v>
      </c>
      <c r="C9" s="171">
        <v>-0.2604943</v>
      </c>
      <c r="D9" s="171">
        <v>0.3966561</v>
      </c>
      <c r="E9" s="171">
        <v>0.3781</v>
      </c>
      <c r="F9" s="171">
        <v>-2.4939</v>
      </c>
      <c r="G9" s="171">
        <v>0.1826409</v>
      </c>
    </row>
    <row r="10" spans="1:7" ht="12.75">
      <c r="A10" s="170" t="s">
        <v>140</v>
      </c>
      <c r="B10" s="171">
        <v>2.319134</v>
      </c>
      <c r="C10" s="171">
        <v>1.200855</v>
      </c>
      <c r="D10" s="171">
        <v>1.577805</v>
      </c>
      <c r="E10" s="171">
        <v>0.8452001</v>
      </c>
      <c r="F10" s="171">
        <v>0.239661</v>
      </c>
      <c r="G10" s="171">
        <v>1.853298</v>
      </c>
    </row>
    <row r="11" spans="1:7" ht="12.75">
      <c r="A11" s="170" t="s">
        <v>141</v>
      </c>
      <c r="B11" s="171">
        <v>4.194179</v>
      </c>
      <c r="C11" s="171">
        <v>5.01185</v>
      </c>
      <c r="D11" s="171">
        <v>5.185076</v>
      </c>
      <c r="E11" s="171">
        <v>4.792904</v>
      </c>
      <c r="F11" s="171">
        <v>15.43152</v>
      </c>
      <c r="G11" s="171">
        <v>6.275286</v>
      </c>
    </row>
    <row r="12" spans="1:7" ht="12.75">
      <c r="A12" s="170" t="s">
        <v>99</v>
      </c>
      <c r="B12" s="171">
        <v>0.09616097</v>
      </c>
      <c r="C12" s="171">
        <v>0.04585868</v>
      </c>
      <c r="D12" s="171">
        <v>0.17009</v>
      </c>
      <c r="E12" s="171">
        <v>-0.09012635</v>
      </c>
      <c r="F12" s="171">
        <v>-0.2110537</v>
      </c>
      <c r="G12" s="171">
        <v>-0.0476577</v>
      </c>
    </row>
    <row r="13" spans="1:7" ht="12.75">
      <c r="A13" s="170" t="s">
        <v>101</v>
      </c>
      <c r="B13" s="171">
        <v>0.3144643</v>
      </c>
      <c r="C13" s="171">
        <v>0.0205476</v>
      </c>
      <c r="D13" s="171">
        <v>0.02824032</v>
      </c>
      <c r="E13" s="171">
        <v>0.01827628</v>
      </c>
      <c r="F13" s="171">
        <v>-0.2465847</v>
      </c>
      <c r="G13" s="171">
        <v>-0.0286098</v>
      </c>
    </row>
    <row r="14" spans="1:7" ht="12.75">
      <c r="A14" s="170" t="s">
        <v>103</v>
      </c>
      <c r="B14" s="171">
        <v>0.07337044</v>
      </c>
      <c r="C14" s="171">
        <v>0.1118984</v>
      </c>
      <c r="D14" s="171">
        <v>0.07720307</v>
      </c>
      <c r="E14" s="171">
        <v>0.119016</v>
      </c>
      <c r="F14" s="171">
        <v>0.1545264</v>
      </c>
      <c r="G14" s="171">
        <v>-0.146715</v>
      </c>
    </row>
    <row r="15" spans="1:7" ht="12.75">
      <c r="A15" s="170" t="s">
        <v>105</v>
      </c>
      <c r="B15" s="171">
        <v>-0.4509893</v>
      </c>
      <c r="C15" s="171">
        <v>-0.1077812</v>
      </c>
      <c r="D15" s="171">
        <v>-0.07722864</v>
      </c>
      <c r="E15" s="171">
        <v>-0.1000315</v>
      </c>
      <c r="F15" s="171">
        <v>-0.3741032</v>
      </c>
      <c r="G15" s="171">
        <v>-0.183732</v>
      </c>
    </row>
    <row r="16" spans="1:7" ht="12.75">
      <c r="A16" s="170" t="s">
        <v>107</v>
      </c>
      <c r="B16" s="171">
        <v>0.03578908</v>
      </c>
      <c r="C16" s="171">
        <v>-0.01836604</v>
      </c>
      <c r="D16" s="171">
        <v>0.02506617</v>
      </c>
      <c r="E16" s="171">
        <v>-0.01597056</v>
      </c>
      <c r="F16" s="171">
        <v>0.0542488</v>
      </c>
      <c r="G16" s="171">
        <v>-0.0291408</v>
      </c>
    </row>
    <row r="17" spans="1:7" ht="12.75">
      <c r="A17" s="170" t="s">
        <v>109</v>
      </c>
      <c r="B17" s="171">
        <v>0.1089855</v>
      </c>
      <c r="C17" s="171">
        <v>0.07560569</v>
      </c>
      <c r="D17" s="171">
        <v>0.0384352</v>
      </c>
      <c r="E17" s="171">
        <v>0.05528947</v>
      </c>
      <c r="F17" s="171">
        <v>0.04111468</v>
      </c>
      <c r="G17" s="171">
        <v>-0.06198646</v>
      </c>
    </row>
    <row r="18" spans="1:7" ht="12.75">
      <c r="A18" s="170" t="s">
        <v>142</v>
      </c>
      <c r="B18" s="171">
        <v>-0.02768082</v>
      </c>
      <c r="C18" s="171">
        <v>-0.007427312</v>
      </c>
      <c r="D18" s="171">
        <v>-0.0400789</v>
      </c>
      <c r="E18" s="171">
        <v>0.03761471</v>
      </c>
      <c r="F18" s="171">
        <v>-0.03160415</v>
      </c>
      <c r="G18" s="171">
        <v>-0.1050922</v>
      </c>
    </row>
    <row r="19" spans="1:7" ht="12.75">
      <c r="A19" s="170" t="s">
        <v>113</v>
      </c>
      <c r="B19" s="171">
        <v>-0.1852423</v>
      </c>
      <c r="C19" s="171">
        <v>-0.1692155</v>
      </c>
      <c r="D19" s="171">
        <v>-0.1807078</v>
      </c>
      <c r="E19" s="171">
        <v>-0.1789919</v>
      </c>
      <c r="F19" s="171">
        <v>-0.1310578</v>
      </c>
      <c r="G19" s="171">
        <v>-0.1715484</v>
      </c>
    </row>
    <row r="20" spans="1:7" ht="12.75">
      <c r="A20" s="170" t="s">
        <v>115</v>
      </c>
      <c r="B20" s="171">
        <v>-0.0009597056</v>
      </c>
      <c r="C20" s="171">
        <v>-0.002263912</v>
      </c>
      <c r="D20" s="171">
        <v>-0.003923049</v>
      </c>
      <c r="E20" s="171">
        <v>-0.001665285</v>
      </c>
      <c r="F20" s="171">
        <v>0.001494375</v>
      </c>
      <c r="G20" s="171">
        <v>-0.001507964</v>
      </c>
    </row>
    <row r="21" spans="1:7" ht="12.75">
      <c r="A21" s="170" t="s">
        <v>143</v>
      </c>
      <c r="B21" s="171">
        <v>-927.4184</v>
      </c>
      <c r="C21" s="171">
        <v>-707.9399</v>
      </c>
      <c r="D21" s="171">
        <v>-663.3299</v>
      </c>
      <c r="E21" s="171">
        <v>-734.2219</v>
      </c>
      <c r="F21" s="171">
        <v>-693.5485</v>
      </c>
      <c r="G21" s="171">
        <v>29.81974</v>
      </c>
    </row>
    <row r="22" spans="1:7" ht="12.75">
      <c r="A22" s="170" t="s">
        <v>144</v>
      </c>
      <c r="B22" s="171">
        <v>179.1512</v>
      </c>
      <c r="C22" s="171">
        <v>79.53606</v>
      </c>
      <c r="D22" s="171">
        <v>8.412834</v>
      </c>
      <c r="E22" s="171">
        <v>-79.30199</v>
      </c>
      <c r="F22" s="171">
        <v>-208.4237</v>
      </c>
      <c r="G22" s="171">
        <v>0</v>
      </c>
    </row>
    <row r="23" spans="1:7" ht="12.75">
      <c r="A23" s="170" t="s">
        <v>92</v>
      </c>
      <c r="B23" s="171">
        <v>-1.346826</v>
      </c>
      <c r="C23" s="171">
        <v>-0.131783</v>
      </c>
      <c r="D23" s="171">
        <v>1.732739</v>
      </c>
      <c r="E23" s="171">
        <v>3.342226</v>
      </c>
      <c r="F23" s="171">
        <v>2.134135</v>
      </c>
      <c r="G23" s="171">
        <v>3.396072</v>
      </c>
    </row>
    <row r="24" spans="1:7" ht="12.75">
      <c r="A24" s="170" t="s">
        <v>94</v>
      </c>
      <c r="B24" s="171">
        <v>0.1351572</v>
      </c>
      <c r="C24" s="171">
        <v>1.832548</v>
      </c>
      <c r="D24" s="171">
        <v>2.264256</v>
      </c>
      <c r="E24" s="171">
        <v>2.02474</v>
      </c>
      <c r="F24" s="171">
        <v>1.251736</v>
      </c>
      <c r="G24" s="171">
        <v>-1.659851</v>
      </c>
    </row>
    <row r="25" spans="1:7" ht="12.75">
      <c r="A25" s="170" t="s">
        <v>96</v>
      </c>
      <c r="B25" s="171">
        <v>-2.251116</v>
      </c>
      <c r="C25" s="171">
        <v>-1.856021</v>
      </c>
      <c r="D25" s="171">
        <v>-1.027191</v>
      </c>
      <c r="E25" s="171">
        <v>-0.6100785</v>
      </c>
      <c r="F25" s="171">
        <v>-5.143942</v>
      </c>
      <c r="G25" s="171">
        <v>1.238994</v>
      </c>
    </row>
    <row r="26" spans="1:7" ht="12.75">
      <c r="A26" s="170" t="s">
        <v>98</v>
      </c>
      <c r="B26" s="171">
        <v>1.511586</v>
      </c>
      <c r="C26" s="171">
        <v>0.5463992</v>
      </c>
      <c r="D26" s="171">
        <v>-0.183901</v>
      </c>
      <c r="E26" s="171">
        <v>0.2891509</v>
      </c>
      <c r="F26" s="171">
        <v>0.03315643</v>
      </c>
      <c r="G26" s="171">
        <v>0.379418</v>
      </c>
    </row>
    <row r="27" spans="1:7" ht="12.75">
      <c r="A27" s="170" t="s">
        <v>100</v>
      </c>
      <c r="B27" s="171">
        <v>-0.07110902</v>
      </c>
      <c r="C27" s="171">
        <v>-0.03946382</v>
      </c>
      <c r="D27" s="171">
        <v>-0.03644509</v>
      </c>
      <c r="E27" s="171">
        <v>-0.2115315</v>
      </c>
      <c r="F27" s="171">
        <v>0.2378283</v>
      </c>
      <c r="G27" s="171">
        <v>-0.01595378</v>
      </c>
    </row>
    <row r="28" spans="1:7" ht="12.75">
      <c r="A28" s="170" t="s">
        <v>102</v>
      </c>
      <c r="B28" s="171">
        <v>0.06218662</v>
      </c>
      <c r="C28" s="171">
        <v>-0.1942551</v>
      </c>
      <c r="D28" s="171">
        <v>0.08555822</v>
      </c>
      <c r="E28" s="171">
        <v>0.07267465</v>
      </c>
      <c r="F28" s="171">
        <v>0.2632766</v>
      </c>
      <c r="G28" s="171">
        <v>-0.03549387</v>
      </c>
    </row>
    <row r="29" spans="1:7" ht="12.75">
      <c r="A29" s="170" t="s">
        <v>104</v>
      </c>
      <c r="B29" s="171">
        <v>0.4008252</v>
      </c>
      <c r="C29" s="171">
        <v>0.1251167</v>
      </c>
      <c r="D29" s="171">
        <v>0.03124528</v>
      </c>
      <c r="E29" s="171">
        <v>0.05534716</v>
      </c>
      <c r="F29" s="171">
        <v>0.2833784</v>
      </c>
      <c r="G29" s="171">
        <v>0.105402</v>
      </c>
    </row>
    <row r="30" spans="1:7" ht="12.75">
      <c r="A30" s="170" t="s">
        <v>106</v>
      </c>
      <c r="B30" s="171">
        <v>0.05870718</v>
      </c>
      <c r="C30" s="171">
        <v>0.06410407</v>
      </c>
      <c r="D30" s="171">
        <v>0.04571102</v>
      </c>
      <c r="E30" s="171">
        <v>0.06550172</v>
      </c>
      <c r="F30" s="171">
        <v>0.2251328</v>
      </c>
      <c r="G30" s="171">
        <v>0.08076599</v>
      </c>
    </row>
    <row r="31" spans="1:7" ht="12.75">
      <c r="A31" s="170" t="s">
        <v>108</v>
      </c>
      <c r="B31" s="171">
        <v>-0.007307079</v>
      </c>
      <c r="C31" s="171">
        <v>-0.001468358</v>
      </c>
      <c r="D31" s="171">
        <v>-0.04449525</v>
      </c>
      <c r="E31" s="171">
        <v>-0.08147743</v>
      </c>
      <c r="F31" s="171">
        <v>0.01931553</v>
      </c>
      <c r="G31" s="171">
        <v>-0.01018618</v>
      </c>
    </row>
    <row r="32" spans="1:7" ht="12.75">
      <c r="A32" s="170" t="s">
        <v>110</v>
      </c>
      <c r="B32" s="171">
        <v>0.01895301</v>
      </c>
      <c r="C32" s="171">
        <v>-0.02380698</v>
      </c>
      <c r="D32" s="171">
        <v>0.03151142</v>
      </c>
      <c r="E32" s="171">
        <v>-0.01852958</v>
      </c>
      <c r="F32" s="171">
        <v>0.08359327</v>
      </c>
      <c r="G32" s="171">
        <v>-0.01129921</v>
      </c>
    </row>
    <row r="33" spans="1:7" ht="12.75">
      <c r="A33" s="170" t="s">
        <v>112</v>
      </c>
      <c r="B33" s="171">
        <v>0.1696964</v>
      </c>
      <c r="C33" s="171">
        <v>0.1027584</v>
      </c>
      <c r="D33" s="171">
        <v>0.09590318</v>
      </c>
      <c r="E33" s="171">
        <v>0.09505203</v>
      </c>
      <c r="F33" s="171">
        <v>0.07408167</v>
      </c>
      <c r="G33" s="171">
        <v>-0.01059378</v>
      </c>
    </row>
    <row r="34" spans="1:7" ht="12.75">
      <c r="A34" s="170" t="s">
        <v>114</v>
      </c>
      <c r="B34" s="171">
        <v>-0.008597464</v>
      </c>
      <c r="C34" s="171">
        <v>0.003030116</v>
      </c>
      <c r="D34" s="171">
        <v>0.008686423</v>
      </c>
      <c r="E34" s="171">
        <v>0.01859067</v>
      </c>
      <c r="F34" s="171">
        <v>-0.0147391</v>
      </c>
      <c r="G34" s="171">
        <v>0.004093798</v>
      </c>
    </row>
    <row r="35" spans="1:7" ht="12.75">
      <c r="A35" s="170" t="s">
        <v>116</v>
      </c>
      <c r="B35" s="171">
        <v>-0.006309147</v>
      </c>
      <c r="C35" s="171">
        <v>-0.001710405</v>
      </c>
      <c r="D35" s="171">
        <v>-0.00204317</v>
      </c>
      <c r="E35" s="171">
        <v>0.0008342668</v>
      </c>
      <c r="F35" s="171">
        <v>0.0007910137</v>
      </c>
      <c r="G35" s="171">
        <v>0.001828482</v>
      </c>
    </row>
    <row r="36" spans="1:6" ht="12.75">
      <c r="A36" s="170" t="s">
        <v>145</v>
      </c>
      <c r="B36" s="171">
        <v>19.93103</v>
      </c>
      <c r="C36" s="171">
        <v>19.93408</v>
      </c>
      <c r="D36" s="171">
        <v>19.95544</v>
      </c>
      <c r="E36" s="171">
        <v>19.96155</v>
      </c>
      <c r="F36" s="171">
        <v>19.97376</v>
      </c>
    </row>
    <row r="37" spans="1:6" ht="12.75">
      <c r="A37" s="170" t="s">
        <v>146</v>
      </c>
      <c r="B37" s="171">
        <v>-0.2003988</v>
      </c>
      <c r="C37" s="171">
        <v>-0.1597087</v>
      </c>
      <c r="D37" s="171">
        <v>-0.1413981</v>
      </c>
      <c r="E37" s="171">
        <v>-0.1337687</v>
      </c>
      <c r="F37" s="171">
        <v>-0.1281738</v>
      </c>
    </row>
    <row r="38" spans="1:7" ht="12.75">
      <c r="A38" s="170" t="s">
        <v>147</v>
      </c>
      <c r="B38" s="171">
        <v>-1.719146E-05</v>
      </c>
      <c r="C38" s="171">
        <v>3.17442E-05</v>
      </c>
      <c r="D38" s="171">
        <v>-0.0002940745</v>
      </c>
      <c r="E38" s="171">
        <v>0.0001170753</v>
      </c>
      <c r="F38" s="171">
        <v>-9.222653E-05</v>
      </c>
      <c r="G38" s="171">
        <v>-3.039043E-05</v>
      </c>
    </row>
    <row r="39" spans="1:7" ht="12.75">
      <c r="A39" s="170" t="s">
        <v>148</v>
      </c>
      <c r="B39" s="171">
        <v>0.001576919</v>
      </c>
      <c r="C39" s="171">
        <v>0.001203245</v>
      </c>
      <c r="D39" s="171">
        <v>0.001127908</v>
      </c>
      <c r="E39" s="171">
        <v>0.001249106</v>
      </c>
      <c r="F39" s="171">
        <v>0.00117711</v>
      </c>
      <c r="G39" s="171">
        <v>0.0006230833</v>
      </c>
    </row>
    <row r="40" spans="2:5" ht="12.75">
      <c r="B40" s="170" t="s">
        <v>149</v>
      </c>
      <c r="C40" s="170">
        <v>0.003761</v>
      </c>
      <c r="D40" s="170" t="s">
        <v>150</v>
      </c>
      <c r="E40" s="170">
        <v>3.116517</v>
      </c>
    </row>
    <row r="42" ht="12.75">
      <c r="A42" s="170" t="s">
        <v>151</v>
      </c>
    </row>
    <row r="50" spans="1:7" ht="12.75">
      <c r="A50" s="170" t="s">
        <v>152</v>
      </c>
      <c r="B50" s="170">
        <f>-0.017/(B7*B7+B22*B22)*(B21*B22+B6*B7)</f>
        <v>-1.7191475095304188E-05</v>
      </c>
      <c r="C50" s="170">
        <f>-0.017/(C7*C7+C22*C22)*(C21*C22+C6*C7)</f>
        <v>3.174419142893751E-05</v>
      </c>
      <c r="D50" s="170">
        <f>-0.017/(D7*D7+D22*D22)*(D21*D22+D6*D7)</f>
        <v>-0.00029407437952946695</v>
      </c>
      <c r="E50" s="170">
        <f>-0.017/(E7*E7+E22*E22)*(E21*E22+E6*E7)</f>
        <v>0.00011707528254188552</v>
      </c>
      <c r="F50" s="170">
        <f>-0.017/(F7*F7+F22*F22)*(F21*F22+F6*F7)</f>
        <v>-9.222652595741284E-05</v>
      </c>
      <c r="G50" s="170">
        <f>(B50*B$4+C50*C$4+D50*D$4+E50*E$4+F50*F$4)/SUM(B$4:F$4)</f>
        <v>-4.9746572967993005E-05</v>
      </c>
    </row>
    <row r="51" spans="1:7" ht="12.75">
      <c r="A51" s="170" t="s">
        <v>153</v>
      </c>
      <c r="B51" s="170">
        <f>-0.017/(B7*B7+B22*B22)*(B21*B7-B6*B22)</f>
        <v>0.0015769192673393095</v>
      </c>
      <c r="C51" s="170">
        <f>-0.017/(C7*C7+C22*C22)*(C21*C7-C6*C22)</f>
        <v>0.0012032453492085858</v>
      </c>
      <c r="D51" s="170">
        <f>-0.017/(D7*D7+D22*D22)*(D21*D7-D6*D22)</f>
        <v>0.0011279082298938634</v>
      </c>
      <c r="E51" s="170">
        <f>-0.017/(E7*E7+E22*E22)*(E21*E7-E6*E22)</f>
        <v>0.0012491056602885386</v>
      </c>
      <c r="F51" s="170">
        <f>-0.017/(F7*F7+F22*F22)*(F21*F7-F6*F22)</f>
        <v>0.0011771102306221812</v>
      </c>
      <c r="G51" s="170">
        <f>(B51*B$4+C51*C$4+D51*D$4+E51*E$4+F51*F$4)/SUM(B$4:F$4)</f>
        <v>0.001246650077966697</v>
      </c>
    </row>
    <row r="58" ht="12.75">
      <c r="A58" s="170" t="s">
        <v>155</v>
      </c>
    </row>
    <row r="60" spans="2:6" ht="12.75">
      <c r="B60" s="170" t="s">
        <v>84</v>
      </c>
      <c r="C60" s="170" t="s">
        <v>85</v>
      </c>
      <c r="D60" s="170" t="s">
        <v>86</v>
      </c>
      <c r="E60" s="170" t="s">
        <v>87</v>
      </c>
      <c r="F60" s="170" t="s">
        <v>88</v>
      </c>
    </row>
    <row r="61" spans="1:6" ht="12.75">
      <c r="A61" s="170" t="s">
        <v>157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160</v>
      </c>
      <c r="B62" s="170">
        <f>B7+(2/0.017)*(B8*B50-B23*B51)</f>
        <v>10000.260278727163</v>
      </c>
      <c r="C62" s="170">
        <f>C7+(2/0.017)*(C8*C50-C23*C51)</f>
        <v>10000.007795842905</v>
      </c>
      <c r="D62" s="170">
        <f>D7+(2/0.017)*(D8*D50-D23*D51)</f>
        <v>9999.90669761583</v>
      </c>
      <c r="E62" s="170">
        <f>E7+(2/0.017)*(E8*E50-E23*E51)</f>
        <v>9999.464554590428</v>
      </c>
      <c r="F62" s="170">
        <f>F7+(2/0.017)*(F8*F50-F23*F51)</f>
        <v>9999.723002163842</v>
      </c>
    </row>
    <row r="63" spans="1:6" ht="12.75">
      <c r="A63" s="170" t="s">
        <v>161</v>
      </c>
      <c r="B63" s="170">
        <f>B8+(3/0.017)*(B9*B50-B24*B51)</f>
        <v>-5.1880142586932445</v>
      </c>
      <c r="C63" s="170">
        <f>C8+(3/0.017)*(C9*C50-C24*C51)</f>
        <v>-3.298278771610619</v>
      </c>
      <c r="D63" s="170">
        <f>D8+(3/0.017)*(D9*D50-D24*D51)</f>
        <v>-4.420270124731878</v>
      </c>
      <c r="E63" s="170">
        <f>E8+(3/0.017)*(E9*E50-E24*E51)</f>
        <v>-3.654318593579446</v>
      </c>
      <c r="F63" s="170">
        <f>F8+(3/0.017)*(F9*F50-F24*F51)</f>
        <v>-1.9285953856269815</v>
      </c>
    </row>
    <row r="64" spans="1:6" ht="12.75">
      <c r="A64" s="170" t="s">
        <v>162</v>
      </c>
      <c r="B64" s="170">
        <f>B9+(4/0.017)*(B10*B50-B25*B51)</f>
        <v>1.012019572708735</v>
      </c>
      <c r="C64" s="170">
        <f>C9+(4/0.017)*(C10*C50-C25*C51)</f>
        <v>0.27394541936043887</v>
      </c>
      <c r="D64" s="170">
        <f>D9+(4/0.017)*(D10*D50-D25*D51)</f>
        <v>0.5600879014539805</v>
      </c>
      <c r="E64" s="170">
        <f>E9+(4/0.017)*(E10*E50-E25*E51)</f>
        <v>0.5806893054311226</v>
      </c>
      <c r="F64" s="170">
        <f>F9+(4/0.017)*(F10*F50-F25*F51)</f>
        <v>-1.0743979641200838</v>
      </c>
    </row>
    <row r="65" spans="1:6" ht="12.75">
      <c r="A65" s="170" t="s">
        <v>163</v>
      </c>
      <c r="B65" s="170">
        <f>B10+(5/0.017)*(B11*B50-B26*B51)</f>
        <v>1.5968536436870278</v>
      </c>
      <c r="C65" s="170">
        <f>C10+(5/0.017)*(C11*C50-C26*C51)</f>
        <v>1.0542799498828908</v>
      </c>
      <c r="D65" s="170">
        <f>D10+(5/0.017)*(D11*D50-D26*D51)</f>
        <v>1.1903418952566414</v>
      </c>
      <c r="E65" s="170">
        <f>E10+(5/0.017)*(E11*E50-E26*E51)</f>
        <v>0.9040090894495906</v>
      </c>
      <c r="F65" s="170">
        <f>F10+(5/0.017)*(F11*F50-F26*F51)</f>
        <v>-0.19040495670771873</v>
      </c>
    </row>
    <row r="66" spans="1:6" ht="12.75">
      <c r="A66" s="170" t="s">
        <v>164</v>
      </c>
      <c r="B66" s="170">
        <f>B11+(6/0.017)*(B12*B50-B27*B51)</f>
        <v>4.233171953458372</v>
      </c>
      <c r="C66" s="170">
        <f>C11+(6/0.017)*(C12*C50-C27*C51)</f>
        <v>5.029123083974213</v>
      </c>
      <c r="D66" s="170">
        <f>D11+(6/0.017)*(D12*D50-D27*D51)</f>
        <v>5.181930449083313</v>
      </c>
      <c r="E66" s="170">
        <f>E11+(6/0.017)*(E12*E50-E27*E51)</f>
        <v>4.882435868031273</v>
      </c>
      <c r="F66" s="170">
        <f>F11+(6/0.017)*(F12*F50-F27*F51)</f>
        <v>15.33958398511058</v>
      </c>
    </row>
    <row r="67" spans="1:6" ht="12.75">
      <c r="A67" s="170" t="s">
        <v>165</v>
      </c>
      <c r="B67" s="170">
        <f>B12+(7/0.017)*(B13*B50-B28*B51)</f>
        <v>0.053555929352138695</v>
      </c>
      <c r="C67" s="170">
        <f>C12+(7/0.017)*(C13*C50-C28*C51)</f>
        <v>0.14237172047529284</v>
      </c>
      <c r="D67" s="170">
        <f>D12+(7/0.017)*(D13*D50-D28*D51)</f>
        <v>0.1269343514480304</v>
      </c>
      <c r="E67" s="170">
        <f>E12+(7/0.017)*(E13*E50-E28*E51)</f>
        <v>-0.12662460365927744</v>
      </c>
      <c r="F67" s="170">
        <f>F12+(7/0.017)*(F13*F50-F28*F51)</f>
        <v>-0.32929767080924766</v>
      </c>
    </row>
    <row r="68" spans="1:6" ht="12.75">
      <c r="A68" s="170" t="s">
        <v>166</v>
      </c>
      <c r="B68" s="170">
        <f>B13+(8/0.017)*(B14*B50-B29*B51)</f>
        <v>0.016426499149588825</v>
      </c>
      <c r="C68" s="170">
        <f>C13+(8/0.017)*(C14*C50-C29*C51)</f>
        <v>-0.0486260297191219</v>
      </c>
      <c r="D68" s="170">
        <f>D13+(8/0.017)*(D14*D50-D29*D51)</f>
        <v>0.0009719654751255795</v>
      </c>
      <c r="E68" s="170">
        <f>E13+(8/0.017)*(E14*E50-E29*E51)</f>
        <v>-0.007700481887007223</v>
      </c>
      <c r="F68" s="170">
        <f>F13+(8/0.017)*(F14*F50-F29*F51)</f>
        <v>-0.4102642514437883</v>
      </c>
    </row>
    <row r="69" spans="1:6" ht="12.75">
      <c r="A69" s="170" t="s">
        <v>167</v>
      </c>
      <c r="B69" s="170">
        <f>B14+(9/0.017)*(B15*B50-B30*B51)</f>
        <v>0.028463980730257375</v>
      </c>
      <c r="C69" s="170">
        <f>C14+(9/0.017)*(C15*C50-C30*C51)</f>
        <v>0.06925197880925059</v>
      </c>
      <c r="D69" s="170">
        <f>D14+(9/0.017)*(D15*D50-D30*D51)</f>
        <v>0.06193119697738555</v>
      </c>
      <c r="E69" s="170">
        <f>E14+(9/0.017)*(E15*E50-E30*E51)</f>
        <v>0.0695002312925875</v>
      </c>
      <c r="F69" s="170">
        <f>F14+(9/0.017)*(F15*F50-F30*F51)</f>
        <v>0.032494932188965</v>
      </c>
    </row>
    <row r="70" spans="1:6" ht="12.75">
      <c r="A70" s="170" t="s">
        <v>168</v>
      </c>
      <c r="B70" s="170">
        <f>B15+(10/0.017)*(B16*B50-B31*B51)</f>
        <v>-0.44457317847907846</v>
      </c>
      <c r="C70" s="170">
        <f>C15+(10/0.017)*(C16*C50-C31*C51)</f>
        <v>-0.10708485891475193</v>
      </c>
      <c r="D70" s="170">
        <f>D15+(10/0.017)*(D16*D50-D31*D51)</f>
        <v>-0.05204320454337954</v>
      </c>
      <c r="E70" s="170">
        <f>E15+(10/0.017)*(E16*E50-E31*E51)</f>
        <v>-0.04126434636799349</v>
      </c>
      <c r="F70" s="170">
        <f>F15+(10/0.017)*(F16*F50-F31*F51)</f>
        <v>-0.39042066254955776</v>
      </c>
    </row>
    <row r="71" spans="1:6" ht="12.75">
      <c r="A71" s="170" t="s">
        <v>169</v>
      </c>
      <c r="B71" s="170">
        <f>B16+(11/0.017)*(B17*B50-B32*B51)</f>
        <v>0.015237852372187492</v>
      </c>
      <c r="C71" s="170">
        <f>C16+(11/0.017)*(C17*C50-C32*C51)</f>
        <v>0.001722340827174467</v>
      </c>
      <c r="D71" s="170">
        <f>D16+(11/0.017)*(D17*D50-D32*D51)</f>
        <v>-0.005245169588415501</v>
      </c>
      <c r="E71" s="170">
        <f>E16+(11/0.017)*(E17*E50-E32*E51)</f>
        <v>0.0031943087887479037</v>
      </c>
      <c r="F71" s="170">
        <f>F16+(11/0.017)*(F17*F50-F32*F51)</f>
        <v>-0.011874372454973095</v>
      </c>
    </row>
    <row r="72" spans="1:6" ht="12.75">
      <c r="A72" s="170" t="s">
        <v>170</v>
      </c>
      <c r="B72" s="170">
        <f>B17+(12/0.017)*(B18*B50-B33*B51)</f>
        <v>-0.07957095785680289</v>
      </c>
      <c r="C72" s="170">
        <f>C17+(12/0.017)*(C18*C50-C33*C51)</f>
        <v>-0.011838550639561865</v>
      </c>
      <c r="D72" s="170">
        <f>D17+(12/0.017)*(D18*D50-D33*D51)</f>
        <v>-0.029600429420189894</v>
      </c>
      <c r="E72" s="170">
        <f>E17+(12/0.017)*(E18*E50-E33*E51)</f>
        <v>-0.02541143063101286</v>
      </c>
      <c r="F72" s="170">
        <f>F17+(12/0.017)*(F18*F50-F33*F51)</f>
        <v>-0.018382414610521897</v>
      </c>
    </row>
    <row r="73" spans="1:6" ht="12.75">
      <c r="A73" s="170" t="s">
        <v>171</v>
      </c>
      <c r="B73" s="170">
        <f>B18+(13/0.017)*(B19*B50-B34*B51)</f>
        <v>-0.014878041456133032</v>
      </c>
      <c r="C73" s="170">
        <f>C18+(13/0.017)*(C19*C50-C34*C51)</f>
        <v>-0.01432311016005745</v>
      </c>
      <c r="D73" s="170">
        <f>D18+(13/0.017)*(D19*D50-D34*D51)</f>
        <v>-0.006933452927985674</v>
      </c>
      <c r="E73" s="170">
        <f>E18+(13/0.017)*(E19*E50-E34*E51)</f>
        <v>0.0038321159364736387</v>
      </c>
      <c r="F73" s="170">
        <f>F18+(13/0.017)*(F19*F50-F34*F51)</f>
        <v>-0.009093846298870438</v>
      </c>
    </row>
    <row r="74" spans="1:6" ht="12.75">
      <c r="A74" s="170" t="s">
        <v>172</v>
      </c>
      <c r="B74" s="170">
        <f>B19+(14/0.017)*(B20*B50-B35*B51)</f>
        <v>-0.17703540593671993</v>
      </c>
      <c r="C74" s="170">
        <f>C19+(14/0.017)*(C20*C50-C35*C51)</f>
        <v>-0.16757982992479437</v>
      </c>
      <c r="D74" s="170">
        <f>D19+(14/0.017)*(D20*D50-D35*D51)</f>
        <v>-0.1778598899752616</v>
      </c>
      <c r="E74" s="170">
        <f>E19+(14/0.017)*(E20*E50-E35*E51)</f>
        <v>-0.1800106479597306</v>
      </c>
      <c r="F74" s="170">
        <f>F19+(14/0.017)*(F20*F50-F35*F51)</f>
        <v>-0.13193809639234347</v>
      </c>
    </row>
    <row r="75" spans="1:6" ht="12.75">
      <c r="A75" s="170" t="s">
        <v>173</v>
      </c>
      <c r="B75" s="171">
        <f>B20</f>
        <v>-0.0009597056</v>
      </c>
      <c r="C75" s="171">
        <f>C20</f>
        <v>-0.002263912</v>
      </c>
      <c r="D75" s="171">
        <f>D20</f>
        <v>-0.003923049</v>
      </c>
      <c r="E75" s="171">
        <f>E20</f>
        <v>-0.001665285</v>
      </c>
      <c r="F75" s="171">
        <f>F20</f>
        <v>0.001494375</v>
      </c>
    </row>
    <row r="78" ht="12.75">
      <c r="A78" s="170" t="s">
        <v>155</v>
      </c>
    </row>
    <row r="80" spans="2:6" ht="12.75">
      <c r="B80" s="170" t="s">
        <v>84</v>
      </c>
      <c r="C80" s="170" t="s">
        <v>85</v>
      </c>
      <c r="D80" s="170" t="s">
        <v>86</v>
      </c>
      <c r="E80" s="170" t="s">
        <v>87</v>
      </c>
      <c r="F80" s="170" t="s">
        <v>88</v>
      </c>
    </row>
    <row r="81" spans="1:6" ht="12.75">
      <c r="A81" s="170" t="s">
        <v>174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175</v>
      </c>
      <c r="B82" s="170">
        <f>B22+(2/0.017)*(B8*B51+B23*B50)</f>
        <v>178.1985264893836</v>
      </c>
      <c r="C82" s="170">
        <f>C22+(2/0.017)*(C8*C51+C23*C50)</f>
        <v>79.12395870000962</v>
      </c>
      <c r="D82" s="170">
        <f>D22+(2/0.017)*(D8*D51+D23*D50)</f>
        <v>7.828873293884843</v>
      </c>
      <c r="E82" s="170">
        <f>E22+(2/0.017)*(E8*E51+E23*E50)</f>
        <v>-79.72853140173855</v>
      </c>
      <c r="F82" s="170">
        <f>F22+(2/0.017)*(F8*F51+F23*F50)</f>
        <v>-208.6835472727666</v>
      </c>
    </row>
    <row r="83" spans="1:6" ht="12.75">
      <c r="A83" s="170" t="s">
        <v>176</v>
      </c>
      <c r="B83" s="170">
        <f>B23+(3/0.017)*(B9*B51+B24*B50)</f>
        <v>-1.295435103259812</v>
      </c>
      <c r="C83" s="170">
        <f>C23+(3/0.017)*(C9*C51+C24*C50)</f>
        <v>-0.17682990596275816</v>
      </c>
      <c r="D83" s="170">
        <f>D23+(3/0.017)*(D9*D51+D24*D50)</f>
        <v>1.6941858237644232</v>
      </c>
      <c r="E83" s="170">
        <f>E23+(3/0.017)*(E9*E51+E24*E50)</f>
        <v>3.467402563128639</v>
      </c>
      <c r="F83" s="170">
        <f>F23+(3/0.017)*(F9*F51+F24*F50)</f>
        <v>1.5957164470274439</v>
      </c>
    </row>
    <row r="84" spans="1:6" ht="12.75">
      <c r="A84" s="170" t="s">
        <v>177</v>
      </c>
      <c r="B84" s="170">
        <f>B24+(4/0.017)*(B10*B51+B25*B50)</f>
        <v>1.0047541630099583</v>
      </c>
      <c r="C84" s="170">
        <f>C24+(4/0.017)*(C10*C51+C25*C50)</f>
        <v>2.1586668959773525</v>
      </c>
      <c r="D84" s="170">
        <f>D24+(4/0.017)*(D10*D51+D25*D50)</f>
        <v>2.7540653648590445</v>
      </c>
      <c r="E84" s="170">
        <f>E24+(4/0.017)*(E10*E51+E25*E50)</f>
        <v>2.2563444979355785</v>
      </c>
      <c r="F84" s="170">
        <f>F24+(4/0.017)*(F10*F51+F25*F50)</f>
        <v>1.4297396036158985</v>
      </c>
    </row>
    <row r="85" spans="1:6" ht="12.75">
      <c r="A85" s="170" t="s">
        <v>178</v>
      </c>
      <c r="B85" s="170">
        <f>B25+(5/0.017)*(B11*B51+B26*B50)</f>
        <v>-0.31349974038338013</v>
      </c>
      <c r="C85" s="170">
        <f>C25+(5/0.017)*(C11*C51+C26*C50)</f>
        <v>-0.07724741051986195</v>
      </c>
      <c r="D85" s="170">
        <f>D25+(5/0.017)*(D11*D51+D26*D50)</f>
        <v>0.7088003133808829</v>
      </c>
      <c r="E85" s="170">
        <f>E25+(5/0.017)*(E11*E51+E26*E50)</f>
        <v>1.160714423215976</v>
      </c>
      <c r="F85" s="170">
        <f>F25+(5/0.017)*(F11*F51+F26*F50)</f>
        <v>0.1976880481466914</v>
      </c>
    </row>
    <row r="86" spans="1:6" ht="12.75">
      <c r="A86" s="170" t="s">
        <v>179</v>
      </c>
      <c r="B86" s="170">
        <f>B26+(6/0.017)*(B12*B51+B27*B50)</f>
        <v>1.565536784225442</v>
      </c>
      <c r="C86" s="170">
        <f>C26+(6/0.017)*(C12*C51+C27*C50)</f>
        <v>0.5654320810732638</v>
      </c>
      <c r="D86" s="170">
        <f>D26+(6/0.017)*(D12*D51+D27*D50)</f>
        <v>-0.11240800774660255</v>
      </c>
      <c r="E86" s="170">
        <f>E26+(6/0.017)*(E12*E51+E27*E50)</f>
        <v>0.24067709621582772</v>
      </c>
      <c r="F86" s="170">
        <f>F26+(6/0.017)*(F12*F51+F27*F50)</f>
        <v>-0.06226741024612541</v>
      </c>
    </row>
    <row r="87" spans="1:6" ht="12.75">
      <c r="A87" s="170" t="s">
        <v>180</v>
      </c>
      <c r="B87" s="170">
        <f>B27+(7/0.017)*(B13*B51+B28*B50)</f>
        <v>0.13263863510703786</v>
      </c>
      <c r="C87" s="170">
        <f>C27+(7/0.017)*(C13*C51+C28*C50)</f>
        <v>-0.03182256521184373</v>
      </c>
      <c r="D87" s="170">
        <f>D27+(7/0.017)*(D13*D51+D28*D50)</f>
        <v>-0.0336895569306568</v>
      </c>
      <c r="E87" s="170">
        <f>E27+(7/0.017)*(E13*E51+E28*E50)</f>
        <v>-0.1986278605967173</v>
      </c>
      <c r="F87" s="170">
        <f>F27+(7/0.017)*(F13*F51+F28*F50)</f>
        <v>0.10831246383050205</v>
      </c>
    </row>
    <row r="88" spans="1:6" ht="12.75">
      <c r="A88" s="170" t="s">
        <v>181</v>
      </c>
      <c r="B88" s="170">
        <f>B28+(8/0.017)*(B14*B51+B29*B50)</f>
        <v>0.11339061249213761</v>
      </c>
      <c r="C88" s="170">
        <f>C28+(8/0.017)*(C14*C51+C29*C50)</f>
        <v>-0.1290254727719346</v>
      </c>
      <c r="D88" s="170">
        <f>D28+(8/0.017)*(D14*D51+D29*D50)</f>
        <v>0.1222121219749871</v>
      </c>
      <c r="E88" s="170">
        <f>E28+(8/0.017)*(E14*E51+E29*E50)</f>
        <v>0.14568328231049016</v>
      </c>
      <c r="F88" s="170">
        <f>F28+(8/0.017)*(F14*F51+F29*F50)</f>
        <v>0.33657523575428017</v>
      </c>
    </row>
    <row r="89" spans="1:6" ht="12.75">
      <c r="A89" s="170" t="s">
        <v>182</v>
      </c>
      <c r="B89" s="170">
        <f>B29+(9/0.017)*(B15*B51+B30*B50)</f>
        <v>0.02378715199936582</v>
      </c>
      <c r="C89" s="170">
        <f>C29+(9/0.017)*(C15*C51+C30*C50)</f>
        <v>0.05753607283152955</v>
      </c>
      <c r="D89" s="170">
        <f>D29+(9/0.017)*(D15*D51+D30*D50)</f>
        <v>-0.021986680373707365</v>
      </c>
      <c r="E89" s="170">
        <f>E29+(9/0.017)*(E15*E51+E30*E50)</f>
        <v>-0.006742929666503604</v>
      </c>
      <c r="F89" s="170">
        <f>F29+(9/0.017)*(F15*F51+F30*F50)</f>
        <v>0.03925397173740888</v>
      </c>
    </row>
    <row r="90" spans="1:6" ht="12.75">
      <c r="A90" s="170" t="s">
        <v>183</v>
      </c>
      <c r="B90" s="170">
        <f>B30+(10/0.017)*(B16*B51+B31*B50)</f>
        <v>0.09197900898764462</v>
      </c>
      <c r="C90" s="170">
        <f>C30+(10/0.017)*(C16*C51+C31*C50)</f>
        <v>0.05107732644069584</v>
      </c>
      <c r="D90" s="170">
        <f>D30+(10/0.017)*(D16*D51+D31*D50)</f>
        <v>0.07003881557098657</v>
      </c>
      <c r="E90" s="170">
        <f>E30+(10/0.017)*(E16*E51+E31*E50)</f>
        <v>0.04815589056940328</v>
      </c>
      <c r="F90" s="170">
        <f>F30+(10/0.017)*(F16*F51+F31*F50)</f>
        <v>0.2616477489706179</v>
      </c>
    </row>
    <row r="91" spans="1:6" ht="12.75">
      <c r="A91" s="170" t="s">
        <v>184</v>
      </c>
      <c r="B91" s="170">
        <f>B31+(11/0.017)*(B17*B51+B32*B50)</f>
        <v>0.103686482807255</v>
      </c>
      <c r="C91" s="170">
        <f>C31+(11/0.017)*(C17*C51+C32*C50)</f>
        <v>0.056906999464303124</v>
      </c>
      <c r="D91" s="170">
        <f>D31+(11/0.017)*(D17*D51+D32*D50)</f>
        <v>-0.022440458926866705</v>
      </c>
      <c r="E91" s="170">
        <f>E31+(11/0.017)*(E17*E51+E32*E50)</f>
        <v>-0.038193702041636496</v>
      </c>
      <c r="F91" s="170">
        <f>F31+(11/0.017)*(F17*F51+F32*F50)</f>
        <v>0.04564240819315346</v>
      </c>
    </row>
    <row r="92" spans="1:6" ht="12.75">
      <c r="A92" s="170" t="s">
        <v>185</v>
      </c>
      <c r="B92" s="170">
        <f>B32+(12/0.017)*(B18*B51+B33*B50)</f>
        <v>-0.013918342819845234</v>
      </c>
      <c r="C92" s="170">
        <f>C32+(12/0.017)*(C18*C51+C33*C50)</f>
        <v>-0.027812789153357494</v>
      </c>
      <c r="D92" s="170">
        <f>D32+(12/0.017)*(D18*D51+D33*D50)</f>
        <v>-0.02030598421776185</v>
      </c>
      <c r="E92" s="170">
        <f>E32+(12/0.017)*(E18*E51+E33*E50)</f>
        <v>0.02249135442791177</v>
      </c>
      <c r="F92" s="170">
        <f>F32+(12/0.017)*(F18*F51+F33*F50)</f>
        <v>0.05251054292493541</v>
      </c>
    </row>
    <row r="93" spans="1:6" ht="12.75">
      <c r="A93" s="170" t="s">
        <v>186</v>
      </c>
      <c r="B93" s="170">
        <f>B33+(13/0.017)*(B19*B51+B34*B50)</f>
        <v>-0.05357045504730157</v>
      </c>
      <c r="C93" s="170">
        <f>C33+(13/0.017)*(C19*C51+C34*C50)</f>
        <v>-0.05286809838155551</v>
      </c>
      <c r="D93" s="170">
        <f>D33+(13/0.017)*(D19*D51+D34*D50)</f>
        <v>-0.06191396709652394</v>
      </c>
      <c r="E93" s="170">
        <f>E33+(13/0.017)*(E19*E51+E34*E50)</f>
        <v>-0.07425636631810544</v>
      </c>
      <c r="F93" s="170">
        <f>F33+(13/0.017)*(F19*F51+F34*F50)</f>
        <v>-0.042849614442544606</v>
      </c>
    </row>
    <row r="94" spans="1:6" ht="12.75">
      <c r="A94" s="170" t="s">
        <v>187</v>
      </c>
      <c r="B94" s="170">
        <f>B34+(14/0.017)*(B20*B51+B35*B50)</f>
        <v>-0.009754452583133205</v>
      </c>
      <c r="C94" s="170">
        <f>C34+(14/0.017)*(C20*C51+C35*C50)</f>
        <v>0.0007420737574929835</v>
      </c>
      <c r="D94" s="170">
        <f>D34+(14/0.017)*(D20*D51+D35*D50)</f>
        <v>0.005537250397238154</v>
      </c>
      <c r="E94" s="170">
        <f>E34+(14/0.017)*(E20*E51+E35*E50)</f>
        <v>0.01695806831915553</v>
      </c>
      <c r="F94" s="170">
        <f>F34+(14/0.017)*(F20*F51+F35*F50)</f>
        <v>-0.013350553930887986</v>
      </c>
    </row>
    <row r="95" spans="1:6" ht="12.75">
      <c r="A95" s="170" t="s">
        <v>188</v>
      </c>
      <c r="B95" s="171">
        <f>B35</f>
        <v>-0.006309147</v>
      </c>
      <c r="C95" s="171">
        <f>C35</f>
        <v>-0.001710405</v>
      </c>
      <c r="D95" s="171">
        <f>D35</f>
        <v>-0.00204317</v>
      </c>
      <c r="E95" s="171">
        <f>E35</f>
        <v>0.0008342668</v>
      </c>
      <c r="F95" s="171">
        <f>F35</f>
        <v>0.0007910137</v>
      </c>
    </row>
    <row r="98" ht="12.75">
      <c r="A98" s="170" t="s">
        <v>156</v>
      </c>
    </row>
    <row r="100" spans="2:11" ht="12.75">
      <c r="B100" s="170" t="s">
        <v>84</v>
      </c>
      <c r="C100" s="170" t="s">
        <v>85</v>
      </c>
      <c r="D100" s="170" t="s">
        <v>86</v>
      </c>
      <c r="E100" s="170" t="s">
        <v>87</v>
      </c>
      <c r="F100" s="170" t="s">
        <v>88</v>
      </c>
      <c r="G100" s="170" t="s">
        <v>158</v>
      </c>
      <c r="H100" s="170" t="s">
        <v>159</v>
      </c>
      <c r="I100" s="170" t="s">
        <v>154</v>
      </c>
      <c r="K100" s="170" t="s">
        <v>189</v>
      </c>
    </row>
    <row r="101" spans="1:9" ht="12.75">
      <c r="A101" s="170" t="s">
        <v>157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160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9999.999999999998</v>
      </c>
    </row>
    <row r="103" spans="1:11" ht="12.75">
      <c r="A103" s="170" t="s">
        <v>161</v>
      </c>
      <c r="B103" s="170">
        <f>B63*10000/B62</f>
        <v>-5.1878792292329985</v>
      </c>
      <c r="C103" s="170">
        <f>C63*10000/C62</f>
        <v>-3.298276200326308</v>
      </c>
      <c r="D103" s="170">
        <f>D63*10000/D62</f>
        <v>-4.420311367290812</v>
      </c>
      <c r="E103" s="170">
        <f>E63*10000/E62</f>
        <v>-3.654514272868609</v>
      </c>
      <c r="F103" s="170">
        <f>F63*10000/F62</f>
        <v>-1.9286488087816556</v>
      </c>
      <c r="G103" s="170">
        <f>AVERAGE(C103:E103)</f>
        <v>-3.7910339468285765</v>
      </c>
      <c r="H103" s="170">
        <f>STDEV(C103:E103)</f>
        <v>0.5733401651810799</v>
      </c>
      <c r="I103" s="170">
        <f>(B103*B4+C103*C4+D103*D4+E103*E4+F103*F4)/SUM(B4:F4)</f>
        <v>-3.7438732082572472</v>
      </c>
      <c r="K103" s="170">
        <f>(LN(H103)+LN(H123))/2-LN(K114*K115^3)</f>
        <v>-3.856604031471879</v>
      </c>
    </row>
    <row r="104" spans="1:11" ht="12.75">
      <c r="A104" s="170" t="s">
        <v>162</v>
      </c>
      <c r="B104" s="170">
        <f>B64*10000/B62</f>
        <v>1.0119932326776853</v>
      </c>
      <c r="C104" s="170">
        <f>C64*10000/C62</f>
        <v>0.27394520579706</v>
      </c>
      <c r="D104" s="170">
        <f>D64*10000/D62</f>
        <v>0.5600931272563935</v>
      </c>
      <c r="E104" s="170">
        <f>E64*10000/E62</f>
        <v>0.5807203998383564</v>
      </c>
      <c r="F104" s="170">
        <f>F64*10000/F62</f>
        <v>-1.0744277255355918</v>
      </c>
      <c r="G104" s="170">
        <f>AVERAGE(C104:E104)</f>
        <v>0.47158624429727</v>
      </c>
      <c r="H104" s="170">
        <f>STDEV(C104:E104)</f>
        <v>0.1714726105479351</v>
      </c>
      <c r="I104" s="170">
        <f>(B104*B4+C104*C4+D104*D4+E104*E4+F104*F4)/SUM(B4:F4)</f>
        <v>0.34301290562551684</v>
      </c>
      <c r="K104" s="170">
        <f>(LN(H104)+LN(H124))/2-LN(K114*K115^4)</f>
        <v>-4.739710225307831</v>
      </c>
    </row>
    <row r="105" spans="1:11" ht="12.75">
      <c r="A105" s="170" t="s">
        <v>163</v>
      </c>
      <c r="B105" s="170">
        <f>B65*10000/B62</f>
        <v>1.596812082065404</v>
      </c>
      <c r="C105" s="170">
        <f>C65*10000/C62</f>
        <v>1.054279127983445</v>
      </c>
      <c r="D105" s="170">
        <f>D65*10000/D62</f>
        <v>1.190353001533946</v>
      </c>
      <c r="E105" s="170">
        <f>E65*10000/E62</f>
        <v>0.9040574967932554</v>
      </c>
      <c r="F105" s="170">
        <f>F65*10000/F62</f>
        <v>-0.19041023102991647</v>
      </c>
      <c r="G105" s="170">
        <f>AVERAGE(C105:E105)</f>
        <v>1.0495632087702154</v>
      </c>
      <c r="H105" s="170">
        <f>STDEV(C105:E105)</f>
        <v>0.1432060017219991</v>
      </c>
      <c r="I105" s="170">
        <f>(B105*B4+C105*C4+D105*D4+E105*E4+F105*F4)/SUM(B4:F4)</f>
        <v>0.9628809290572009</v>
      </c>
      <c r="K105" s="170">
        <f>(LN(H105)+LN(H125))/2-LN(K114*K115^5)</f>
        <v>-3.901479791302467</v>
      </c>
    </row>
    <row r="106" spans="1:11" ht="12.75">
      <c r="A106" s="170" t="s">
        <v>164</v>
      </c>
      <c r="B106" s="170">
        <f>B66*10000/B62</f>
        <v>4.23306177586527</v>
      </c>
      <c r="C106" s="170">
        <f>C66*10000/C62</f>
        <v>5.029119163351918</v>
      </c>
      <c r="D106" s="170">
        <f>D66*10000/D62</f>
        <v>5.181978798180972</v>
      </c>
      <c r="E106" s="170">
        <f>E66*10000/E62</f>
        <v>4.88269730981736</v>
      </c>
      <c r="F106" s="170">
        <f>F66*10000/F62</f>
        <v>15.340008900037777</v>
      </c>
      <c r="G106" s="170">
        <f>AVERAGE(C106:E106)</f>
        <v>5.031265090450083</v>
      </c>
      <c r="H106" s="170">
        <f>STDEV(C106:E106)</f>
        <v>0.1496522838837463</v>
      </c>
      <c r="I106" s="170">
        <f>(B106*B4+C106*C4+D106*D4+E106*E4+F106*F4)/SUM(B4:F4)</f>
        <v>6.29382008566337</v>
      </c>
      <c r="K106" s="170">
        <f>(LN(H106)+LN(H126))/2-LN(K114*K115^6)</f>
        <v>-3.595181599766485</v>
      </c>
    </row>
    <row r="107" spans="1:11" ht="12.75">
      <c r="A107" s="170" t="s">
        <v>165</v>
      </c>
      <c r="B107" s="170">
        <f>B67*10000/B62</f>
        <v>0.053554535441506845</v>
      </c>
      <c r="C107" s="170">
        <f>C67*10000/C62</f>
        <v>0.14237160948462269</v>
      </c>
      <c r="D107" s="170">
        <f>D67*10000/D62</f>
        <v>0.12693553578684286</v>
      </c>
      <c r="E107" s="170">
        <f>E67*10000/E62</f>
        <v>-0.1266313840786087</v>
      </c>
      <c r="F107" s="170">
        <f>F67*10000/F62</f>
        <v>-0.3293067925361441</v>
      </c>
      <c r="G107" s="170">
        <f>AVERAGE(C107:E107)</f>
        <v>0.04755858706428562</v>
      </c>
      <c r="H107" s="170">
        <f>STDEV(C107:E107)</f>
        <v>0.15105024868523914</v>
      </c>
      <c r="I107" s="170">
        <f>(B107*B4+C107*C4+D107*D4+E107*E4+F107*F4)/SUM(B4:F4)</f>
        <v>-0.0019527254635955439</v>
      </c>
      <c r="K107" s="170">
        <f>(LN(H107)+LN(H127))/2-LN(K114*K115^7)</f>
        <v>-3.6312381502965754</v>
      </c>
    </row>
    <row r="108" spans="1:9" ht="12.75">
      <c r="A108" s="170" t="s">
        <v>166</v>
      </c>
      <c r="B108" s="170">
        <f>B68*10000/B62</f>
        <v>0.01642607161388763</v>
      </c>
      <c r="C108" s="170">
        <f>C68*10000/C62</f>
        <v>-0.04862599181106258</v>
      </c>
      <c r="D108" s="170">
        <f>D68*10000/D62</f>
        <v>0.0009719745438798092</v>
      </c>
      <c r="E108" s="170">
        <f>E68*10000/E62</f>
        <v>-0.007700894227853613</v>
      </c>
      <c r="F108" s="170">
        <f>F68*10000/F62</f>
        <v>-0.410275615989574</v>
      </c>
      <c r="G108" s="170">
        <f>AVERAGE(C108:E108)</f>
        <v>-0.018451637165012125</v>
      </c>
      <c r="H108" s="170">
        <f>STDEV(C108:E108)</f>
        <v>0.026489118934236888</v>
      </c>
      <c r="I108" s="170">
        <f>(B108*B4+C108*C4+D108*D4+E108*E4+F108*F4)/SUM(B4:F4)</f>
        <v>-0.06578581394877712</v>
      </c>
    </row>
    <row r="109" spans="1:9" ht="12.75">
      <c r="A109" s="170" t="s">
        <v>167</v>
      </c>
      <c r="B109" s="170">
        <f>B69*10000/B62</f>
        <v>0.028463239892672354</v>
      </c>
      <c r="C109" s="170">
        <f>C69*10000/C62</f>
        <v>0.06925192482153791</v>
      </c>
      <c r="D109" s="170">
        <f>D69*10000/D62</f>
        <v>0.061931774815610165</v>
      </c>
      <c r="E109" s="170">
        <f>E69*10000/E62</f>
        <v>0.06950395284983756</v>
      </c>
      <c r="F109" s="170">
        <f>F69*10000/F62</f>
        <v>0.03249583231648858</v>
      </c>
      <c r="G109" s="170">
        <f>AVERAGE(C109:E109)</f>
        <v>0.06689588416232854</v>
      </c>
      <c r="H109" s="170">
        <f>STDEV(C109:E109)</f>
        <v>0.004300891272329108</v>
      </c>
      <c r="I109" s="170">
        <f>(B109*B4+C109*C4+D109*D4+E109*E4+F109*F4)/SUM(B4:F4)</f>
        <v>0.05674567269918332</v>
      </c>
    </row>
    <row r="110" spans="1:11" ht="12.75">
      <c r="A110" s="170" t="s">
        <v>168</v>
      </c>
      <c r="B110" s="170">
        <f>B70*10000/B62</f>
        <v>-0.44456160748614426</v>
      </c>
      <c r="C110" s="170">
        <f>C70*10000/C62</f>
        <v>-0.10708477543314325</v>
      </c>
      <c r="D110" s="170">
        <f>D70*10000/D62</f>
        <v>-0.05204369012341648</v>
      </c>
      <c r="E110" s="170">
        <f>E70*10000/E62</f>
        <v>-0.04126655596678962</v>
      </c>
      <c r="F110" s="170">
        <f>F70*10000/F62</f>
        <v>-0.39043147741699896</v>
      </c>
      <c r="G110" s="170">
        <f>AVERAGE(C110:E110)</f>
        <v>-0.06679834050778312</v>
      </c>
      <c r="H110" s="170">
        <f>STDEV(C110:E110)</f>
        <v>0.03530275179648098</v>
      </c>
      <c r="I110" s="170">
        <f>(B110*B4+C110*C4+D110*D4+E110*E4+F110*F4)/SUM(B4:F4)</f>
        <v>-0.16463401998125396</v>
      </c>
      <c r="K110" s="170">
        <f>EXP(AVERAGE(K103:K107))</f>
        <v>0.0193542594013554</v>
      </c>
    </row>
    <row r="111" spans="1:9" ht="12.75">
      <c r="A111" s="170" t="s">
        <v>169</v>
      </c>
      <c r="B111" s="170">
        <f>B71*10000/B62</f>
        <v>0.015237455773628098</v>
      </c>
      <c r="C111" s="170">
        <f>C71*10000/C62</f>
        <v>0.001722339484465662</v>
      </c>
      <c r="D111" s="170">
        <f>D71*10000/D62</f>
        <v>-0.005245218527554912</v>
      </c>
      <c r="E111" s="170">
        <f>E71*10000/E62</f>
        <v>0.0031944798357043036</v>
      </c>
      <c r="F111" s="170">
        <f>F71*10000/F62</f>
        <v>-0.011874701381631868</v>
      </c>
      <c r="G111" s="170">
        <f>AVERAGE(C111:E111)</f>
        <v>-0.00010946640246164898</v>
      </c>
      <c r="H111" s="170">
        <f>STDEV(C111:E111)</f>
        <v>0.004508188297003158</v>
      </c>
      <c r="I111" s="170">
        <f>(B111*B4+C111*C4+D111*D4+E111*E4+F111*F4)/SUM(B4:F4)</f>
        <v>0.0005355467240499099</v>
      </c>
    </row>
    <row r="112" spans="1:9" ht="12.75">
      <c r="A112" s="170" t="s">
        <v>170</v>
      </c>
      <c r="B112" s="170">
        <f>B72*10000/B62</f>
        <v>-0.07956888684794383</v>
      </c>
      <c r="C112" s="170">
        <f>C72*10000/C62</f>
        <v>-0.011838541410420959</v>
      </c>
      <c r="D112" s="170">
        <f>D72*10000/D62</f>
        <v>-0.02960070560183047</v>
      </c>
      <c r="E112" s="170">
        <f>E72*10000/E62</f>
        <v>-0.025412791347259992</v>
      </c>
      <c r="F112" s="170">
        <f>F72*10000/F62</f>
        <v>-0.018382923813533757</v>
      </c>
      <c r="G112" s="170">
        <f>AVERAGE(C112:E112)</f>
        <v>-0.02228401278650381</v>
      </c>
      <c r="H112" s="170">
        <f>STDEV(C112:E112)</f>
        <v>0.00928523347322689</v>
      </c>
      <c r="I112" s="170">
        <f>(B112*B4+C112*C4+D112*D4+E112*E4+F112*F4)/SUM(B4:F4)</f>
        <v>-0.03003835113658262</v>
      </c>
    </row>
    <row r="113" spans="1:9" ht="12.75">
      <c r="A113" s="170" t="s">
        <v>171</v>
      </c>
      <c r="B113" s="170">
        <f>B73*10000/B62</f>
        <v>-0.014877654222442615</v>
      </c>
      <c r="C113" s="170">
        <f>C73*10000/C62</f>
        <v>-0.014323098993994483</v>
      </c>
      <c r="D113" s="170">
        <f>D73*10000/D62</f>
        <v>-0.006933517619358131</v>
      </c>
      <c r="E113" s="170">
        <f>E73*10000/E62</f>
        <v>0.0038323211363496855</v>
      </c>
      <c r="F113" s="170">
        <f>F73*10000/F62</f>
        <v>-0.009094098203422853</v>
      </c>
      <c r="G113" s="170">
        <f>AVERAGE(C113:E113)</f>
        <v>-0.00580809849233431</v>
      </c>
      <c r="H113" s="170">
        <f>STDEV(C113:E113)</f>
        <v>0.009129882046660287</v>
      </c>
      <c r="I113" s="170">
        <f>(B113*B4+C113*C4+D113*D4+E113*E4+F113*F4)/SUM(B4:F4)</f>
        <v>-0.0075575632575733825</v>
      </c>
    </row>
    <row r="114" spans="1:11" ht="12.75">
      <c r="A114" s="170" t="s">
        <v>172</v>
      </c>
      <c r="B114" s="170">
        <f>B74*10000/B62</f>
        <v>-0.1770307982016375</v>
      </c>
      <c r="C114" s="170">
        <f>C74*10000/C62</f>
        <v>-0.1675796992822934</v>
      </c>
      <c r="D114" s="170">
        <f>D74*10000/D62</f>
        <v>-0.1778615494659233</v>
      </c>
      <c r="E114" s="170">
        <f>E74*10000/E62</f>
        <v>-0.1800202870633644</v>
      </c>
      <c r="F114" s="170">
        <f>F74*10000/F62</f>
        <v>-0.1319417511503002</v>
      </c>
      <c r="G114" s="170">
        <f>AVERAGE(C114:E114)</f>
        <v>-0.17515384527052702</v>
      </c>
      <c r="H114" s="170">
        <f>STDEV(C114:E114)</f>
        <v>0.006647616309021198</v>
      </c>
      <c r="I114" s="170">
        <f>(B114*B4+C114*C4+D114*D4+E114*E4+F114*F4)/SUM(B4:F4)</f>
        <v>-0.16964903929427125</v>
      </c>
      <c r="J114" s="170" t="s">
        <v>190</v>
      </c>
      <c r="K114" s="170">
        <v>285</v>
      </c>
    </row>
    <row r="115" spans="1:11" ht="12.75">
      <c r="A115" s="170" t="s">
        <v>173</v>
      </c>
      <c r="B115" s="170">
        <f>B75*10000/B62</f>
        <v>-0.0009596806215549339</v>
      </c>
      <c r="C115" s="170">
        <f>C75*10000/C62</f>
        <v>-0.0022639102350911454</v>
      </c>
      <c r="D115" s="170">
        <f>D75*10000/D62</f>
        <v>-0.003923085603324009</v>
      </c>
      <c r="E115" s="170">
        <f>E75*10000/E62</f>
        <v>-0.0016653741716955456</v>
      </c>
      <c r="F115" s="170">
        <f>F75*10000/F62</f>
        <v>0.0014944163950107736</v>
      </c>
      <c r="G115" s="170">
        <f>AVERAGE(C115:E115)</f>
        <v>-0.0026174566700369</v>
      </c>
      <c r="H115" s="170">
        <f>STDEV(C115:E115)</f>
        <v>0.0011696416281808725</v>
      </c>
      <c r="I115" s="170">
        <f>(B115*B4+C115*C4+D115*D4+E115*E4+F115*F4)/SUM(B4:F4)</f>
        <v>-0.0018282656290688174</v>
      </c>
      <c r="J115" s="170" t="s">
        <v>191</v>
      </c>
      <c r="K115" s="170">
        <v>0.5536</v>
      </c>
    </row>
    <row r="118" ht="12.75">
      <c r="A118" s="170" t="s">
        <v>156</v>
      </c>
    </row>
    <row r="120" spans="2:9" ht="12.75">
      <c r="B120" s="170" t="s">
        <v>84</v>
      </c>
      <c r="C120" s="170" t="s">
        <v>85</v>
      </c>
      <c r="D120" s="170" t="s">
        <v>86</v>
      </c>
      <c r="E120" s="170" t="s">
        <v>87</v>
      </c>
      <c r="F120" s="170" t="s">
        <v>88</v>
      </c>
      <c r="G120" s="170" t="s">
        <v>158</v>
      </c>
      <c r="H120" s="170" t="s">
        <v>159</v>
      </c>
      <c r="I120" s="170" t="s">
        <v>154</v>
      </c>
    </row>
    <row r="121" spans="1:9" ht="12.75">
      <c r="A121" s="170" t="s">
        <v>174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175</v>
      </c>
      <c r="B122" s="170">
        <f>B82*10000/B62</f>
        <v>178.19388848153537</v>
      </c>
      <c r="C122" s="170">
        <f>C82*10000/C62</f>
        <v>79.1238970162625</v>
      </c>
      <c r="D122" s="170">
        <f>D82*10000/D62</f>
        <v>7.828946339820748</v>
      </c>
      <c r="E122" s="170">
        <f>E82*10000/E62</f>
        <v>-79.73280065794901</v>
      </c>
      <c r="F122" s="170">
        <f>F82*10000/F62</f>
        <v>-208.68932792199294</v>
      </c>
      <c r="G122" s="170">
        <f>AVERAGE(C122:E122)</f>
        <v>2.406680899378079</v>
      </c>
      <c r="H122" s="170">
        <f>STDEV(C122:E122)</f>
        <v>79.56703664752712</v>
      </c>
      <c r="I122" s="170">
        <f>(B122*B4+C122*C4+D122*D4+E122*E4+F122*F4)/SUM(B4:F4)</f>
        <v>-0.41227552603450673</v>
      </c>
    </row>
    <row r="123" spans="1:9" ht="12.75">
      <c r="A123" s="170" t="s">
        <v>176</v>
      </c>
      <c r="B123" s="170">
        <f>B83*10000/B62</f>
        <v>-1.295401386717402</v>
      </c>
      <c r="C123" s="170">
        <f>C83*10000/C62</f>
        <v>-0.17682976810904885</v>
      </c>
      <c r="D123" s="170">
        <f>D83*10000/D62</f>
        <v>1.6942016310695676</v>
      </c>
      <c r="E123" s="170">
        <f>E83*10000/E62</f>
        <v>3.4675882335488333</v>
      </c>
      <c r="F123" s="170">
        <f>F83*10000/F62</f>
        <v>1.5957606492521306</v>
      </c>
      <c r="G123" s="170">
        <f>AVERAGE(C123:E123)</f>
        <v>1.6616533655031172</v>
      </c>
      <c r="H123" s="170">
        <f>STDEV(C123:E123)</f>
        <v>1.8224270039964692</v>
      </c>
      <c r="I123" s="170">
        <f>(B123*B4+C123*C4+D123*D4+E123*E4+F123*F4)/SUM(B4:F4)</f>
        <v>1.2256234171361193</v>
      </c>
    </row>
    <row r="124" spans="1:9" ht="12.75">
      <c r="A124" s="170" t="s">
        <v>177</v>
      </c>
      <c r="B124" s="170">
        <f>B84*10000/B62</f>
        <v>1.0047280120771456</v>
      </c>
      <c r="C124" s="170">
        <f>C84*10000/C62</f>
        <v>2.1586652131158637</v>
      </c>
      <c r="D124" s="170">
        <f>D84*10000/D62</f>
        <v>2.7540910611852674</v>
      </c>
      <c r="E124" s="170">
        <f>E84*10000/E62</f>
        <v>2.256465319335288</v>
      </c>
      <c r="F124" s="170">
        <f>F84*10000/F62</f>
        <v>1.4297792081905838</v>
      </c>
      <c r="G124" s="170">
        <f>AVERAGE(C124:E124)</f>
        <v>2.3897405312121394</v>
      </c>
      <c r="H124" s="170">
        <f>STDEV(C124:E124)</f>
        <v>0.3193034555292329</v>
      </c>
      <c r="I124" s="170">
        <f>(B124*B4+C124*C4+D124*D4+E124*E4+F124*F4)/SUM(B4:F4)</f>
        <v>2.0613073734586798</v>
      </c>
    </row>
    <row r="125" spans="1:9" ht="12.75">
      <c r="A125" s="170" t="s">
        <v>178</v>
      </c>
      <c r="B125" s="170">
        <f>B85*10000/B62</f>
        <v>-0.3134915808644158</v>
      </c>
      <c r="C125" s="170">
        <f>C85*10000/C62</f>
        <v>-0.07724735029904117</v>
      </c>
      <c r="D125" s="170">
        <f>D85*10000/D62</f>
        <v>0.7088069267185009</v>
      </c>
      <c r="E125" s="170">
        <f>E85*10000/E62</f>
        <v>1.1607765764649167</v>
      </c>
      <c r="F125" s="170">
        <f>F85*10000/F62</f>
        <v>0.19769352421453437</v>
      </c>
      <c r="G125" s="170">
        <f>AVERAGE(C125:E125)</f>
        <v>0.5974453842947921</v>
      </c>
      <c r="H125" s="170">
        <f>STDEV(C125:E125)</f>
        <v>0.6264797328391821</v>
      </c>
      <c r="I125" s="170">
        <f>(B125*B4+C125*C4+D125*D4+E125*E4+F125*F4)/SUM(B4:F4)</f>
        <v>0.4123990816151854</v>
      </c>
    </row>
    <row r="126" spans="1:9" ht="12.75">
      <c r="A126" s="170" t="s">
        <v>179</v>
      </c>
      <c r="B126" s="170">
        <f>B86*10000/B62</f>
        <v>1.5654960376938352</v>
      </c>
      <c r="C126" s="170">
        <f>C86*10000/C62</f>
        <v>0.5654316402716397</v>
      </c>
      <c r="D126" s="170">
        <f>D86*10000/D62</f>
        <v>-0.11240905654990038</v>
      </c>
      <c r="E126" s="170">
        <f>E86*10000/E62</f>
        <v>0.240689983850526</v>
      </c>
      <c r="F126" s="170">
        <f>F86*10000/F62</f>
        <v>-0.06226913508769327</v>
      </c>
      <c r="G126" s="170">
        <f>AVERAGE(C126:E126)</f>
        <v>0.23123752252408844</v>
      </c>
      <c r="H126" s="170">
        <f>STDEV(C126:E126)</f>
        <v>0.3390191946420197</v>
      </c>
      <c r="I126" s="170">
        <f>(B126*B4+C126*C4+D126*D4+E126*E4+F126*F4)/SUM(B4:F4)</f>
        <v>0.3847959054072767</v>
      </c>
    </row>
    <row r="127" spans="1:9" ht="12.75">
      <c r="A127" s="170" t="s">
        <v>180</v>
      </c>
      <c r="B127" s="170">
        <f>B87*10000/B62</f>
        <v>0.13263518289537976</v>
      </c>
      <c r="C127" s="170">
        <f>C87*10000/C62</f>
        <v>-0.03182254040349115</v>
      </c>
      <c r="D127" s="170">
        <f>D87*10000/D62</f>
        <v>-0.03368987126518794</v>
      </c>
      <c r="E127" s="170">
        <f>E87*10000/E62</f>
        <v>-0.1986384966038344</v>
      </c>
      <c r="F127" s="170">
        <f>F87*10000/F62</f>
        <v>0.1083154641454211</v>
      </c>
      <c r="G127" s="170">
        <f>AVERAGE(C127:E127)</f>
        <v>-0.08805030275750449</v>
      </c>
      <c r="H127" s="170">
        <f>STDEV(C127:E127)</f>
        <v>0.09577673618777077</v>
      </c>
      <c r="I127" s="170">
        <f>(B127*B4+C127*C4+D127*D4+E127*E4+F127*F4)/SUM(B4:F4)</f>
        <v>-0.0299236437752963</v>
      </c>
    </row>
    <row r="128" spans="1:9" ht="12.75">
      <c r="A128" s="170" t="s">
        <v>181</v>
      </c>
      <c r="B128" s="170">
        <f>B88*10000/B62</f>
        <v>0.11338766125252295</v>
      </c>
      <c r="C128" s="170">
        <f>C88*10000/C62</f>
        <v>-0.12902537218578136</v>
      </c>
      <c r="D128" s="170">
        <f>D88*10000/D62</f>
        <v>0.12221326225386164</v>
      </c>
      <c r="E128" s="170">
        <f>E88*10000/E62</f>
        <v>0.14569108327266556</v>
      </c>
      <c r="F128" s="170">
        <f>F88*10000/F62</f>
        <v>0.3365845590737349</v>
      </c>
      <c r="G128" s="170">
        <f>AVERAGE(C128:E128)</f>
        <v>0.04629299111358195</v>
      </c>
      <c r="H128" s="170">
        <f>STDEV(C128:E128)</f>
        <v>0.15228328339782868</v>
      </c>
      <c r="I128" s="170">
        <f>(B128*B4+C128*C4+D128*D4+E128*E4+F128*F4)/SUM(B4:F4)</f>
        <v>0.09478252533658713</v>
      </c>
    </row>
    <row r="129" spans="1:9" ht="12.75">
      <c r="A129" s="170" t="s">
        <v>182</v>
      </c>
      <c r="B129" s="170">
        <f>B89*10000/B62</f>
        <v>0.02378653288651549</v>
      </c>
      <c r="C129" s="170">
        <f>C89*10000/C62</f>
        <v>0.057536027977346</v>
      </c>
      <c r="D129" s="170">
        <f>D89*10000/D62</f>
        <v>-0.02198688551659128</v>
      </c>
      <c r="E129" s="170">
        <f>E89*10000/E62</f>
        <v>-0.006743290732910438</v>
      </c>
      <c r="F129" s="170">
        <f>F89*10000/F62</f>
        <v>0.03925505909405161</v>
      </c>
      <c r="G129" s="170">
        <f>AVERAGE(C129:E129)</f>
        <v>0.009601950575948093</v>
      </c>
      <c r="H129" s="170">
        <f>STDEV(C129:E129)</f>
        <v>0.042206025964602135</v>
      </c>
      <c r="I129" s="170">
        <f>(B129*B4+C129*C4+D129*D4+E129*E4+F129*F4)/SUM(B4:F4)</f>
        <v>0.0156167768212403</v>
      </c>
    </row>
    <row r="130" spans="1:9" ht="12.75">
      <c r="A130" s="170" t="s">
        <v>183</v>
      </c>
      <c r="B130" s="170">
        <f>B90*10000/B62</f>
        <v>0.0919766150320157</v>
      </c>
      <c r="C130" s="170">
        <f>C90*10000/C62</f>
        <v>0.05107728662164559</v>
      </c>
      <c r="D130" s="170">
        <f>D90*10000/D62</f>
        <v>0.07003946905593146</v>
      </c>
      <c r="E130" s="170">
        <f>E90*10000/E62</f>
        <v>0.0481584691925294</v>
      </c>
      <c r="F130" s="170">
        <f>F90*10000/F62</f>
        <v>0.26165499675741005</v>
      </c>
      <c r="G130" s="170">
        <f>AVERAGE(C130:E130)</f>
        <v>0.05642507495670215</v>
      </c>
      <c r="H130" s="170">
        <f>STDEV(C130:E130)</f>
        <v>0.011880390095151634</v>
      </c>
      <c r="I130" s="170">
        <f>(B130*B4+C130*C4+D130*D4+E130*E4+F130*F4)/SUM(B4:F4)</f>
        <v>0.08899191031006051</v>
      </c>
    </row>
    <row r="131" spans="1:9" ht="12.75">
      <c r="A131" s="170" t="s">
        <v>184</v>
      </c>
      <c r="B131" s="170">
        <f>B91*10000/B62</f>
        <v>0.10368378413891868</v>
      </c>
      <c r="C131" s="170">
        <f>C91*10000/C62</f>
        <v>0.05690695510053491</v>
      </c>
      <c r="D131" s="170">
        <f>D91*10000/D62</f>
        <v>-0.022440668303652215</v>
      </c>
      <c r="E131" s="170">
        <f>E91*10000/E62</f>
        <v>-0.03819574721538766</v>
      </c>
      <c r="F131" s="170">
        <f>F91*10000/F62</f>
        <v>0.045643672513005495</v>
      </c>
      <c r="G131" s="170">
        <f>AVERAGE(C131:E131)</f>
        <v>-0.0012431534728349878</v>
      </c>
      <c r="H131" s="170">
        <f>STDEV(C131:E131)</f>
        <v>0.05097187433477195</v>
      </c>
      <c r="I131" s="170">
        <f>(B131*B4+C131*C4+D131*D4+E131*E4+F131*F4)/SUM(B4:F4)</f>
        <v>0.020184500383879537</v>
      </c>
    </row>
    <row r="132" spans="1:9" ht="12.75">
      <c r="A132" s="170" t="s">
        <v>185</v>
      </c>
      <c r="B132" s="170">
        <f>B92*10000/B62</f>
        <v>-0.013917980564418635</v>
      </c>
      <c r="C132" s="170">
        <f>C92*10000/C62</f>
        <v>-0.027812767470960897</v>
      </c>
      <c r="D132" s="170">
        <f>D92*10000/D62</f>
        <v>-0.020306173679203614</v>
      </c>
      <c r="E132" s="170">
        <f>E92*10000/E62</f>
        <v>0.022492558781646688</v>
      </c>
      <c r="F132" s="170">
        <f>F92*10000/F62</f>
        <v>0.05251199749590329</v>
      </c>
      <c r="G132" s="170">
        <f>AVERAGE(C132:E132)</f>
        <v>-0.008542127456172608</v>
      </c>
      <c r="H132" s="170">
        <f>STDEV(C132:E132)</f>
        <v>0.027137631621026365</v>
      </c>
      <c r="I132" s="170">
        <f>(B132*B4+C132*C4+D132*D4+E132*E4+F132*F4)/SUM(B4:F4)</f>
        <v>-0.0011574480299335601</v>
      </c>
    </row>
    <row r="133" spans="1:9" ht="12.75">
      <c r="A133" s="170" t="s">
        <v>186</v>
      </c>
      <c r="B133" s="170">
        <f>B93*10000/B62</f>
        <v>-0.05356906075860662</v>
      </c>
      <c r="C133" s="170">
        <f>C93*10000/C62</f>
        <v>-0.05286805716644868</v>
      </c>
      <c r="D133" s="170">
        <f>D93*10000/D62</f>
        <v>-0.06191454477398817</v>
      </c>
      <c r="E133" s="170">
        <f>E93*10000/E62</f>
        <v>-0.07426034255405882</v>
      </c>
      <c r="F133" s="170">
        <f>F93*10000/F62</f>
        <v>-0.042850801400471164</v>
      </c>
      <c r="G133" s="170">
        <f>AVERAGE(C133:E133)</f>
        <v>-0.06301431483149855</v>
      </c>
      <c r="H133" s="170">
        <f>STDEV(C133:E133)</f>
        <v>0.010738463072562434</v>
      </c>
      <c r="I133" s="170">
        <f>(B133*B4+C133*C4+D133*D4+E133*E4+F133*F4)/SUM(B4:F4)</f>
        <v>-0.058954690832269646</v>
      </c>
    </row>
    <row r="134" spans="1:9" ht="12.75">
      <c r="A134" s="170" t="s">
        <v>187</v>
      </c>
      <c r="B134" s="170">
        <f>B94*10000/B62</f>
        <v>-0.009754198702090938</v>
      </c>
      <c r="C134" s="170">
        <f>C94*10000/C62</f>
        <v>0.0007420731789843908</v>
      </c>
      <c r="D134" s="170">
        <f>D94*10000/D62</f>
        <v>0.005537302061586576</v>
      </c>
      <c r="E134" s="170">
        <f>E94*10000/E62</f>
        <v>0.01695897637976089</v>
      </c>
      <c r="F134" s="170">
        <f>F94*10000/F62</f>
        <v>-0.013350923748586893</v>
      </c>
      <c r="G134" s="170">
        <f>AVERAGE(C134:E134)</f>
        <v>0.007746117206777286</v>
      </c>
      <c r="H134" s="170">
        <f>STDEV(C134:E134)</f>
        <v>0.008331034486488255</v>
      </c>
      <c r="I134" s="170">
        <f>(B134*B4+C134*C4+D134*D4+E134*E4+F134*F4)/SUM(B4:F4)</f>
        <v>0.002398032040558396</v>
      </c>
    </row>
    <row r="135" spans="1:9" ht="12.75">
      <c r="A135" s="170" t="s">
        <v>188</v>
      </c>
      <c r="B135" s="170">
        <f>B95*10000/B62</f>
        <v>-0.006308982790598957</v>
      </c>
      <c r="C135" s="170">
        <f>C95*10000/C62</f>
        <v>-0.0017104036665961712</v>
      </c>
      <c r="D135" s="170">
        <f>D95*10000/D62</f>
        <v>-0.002043189063441093</v>
      </c>
      <c r="E135" s="170">
        <f>E95*10000/E62</f>
        <v>0.0008343114728248277</v>
      </c>
      <c r="F135" s="170">
        <f>F95*10000/F62</f>
        <v>0.0007910356115152714</v>
      </c>
      <c r="G135" s="170">
        <f>AVERAGE(C135:E135)</f>
        <v>-0.0009730937524041455</v>
      </c>
      <c r="H135" s="170">
        <f>STDEV(C135:E135)</f>
        <v>0.001574078068657033</v>
      </c>
      <c r="I135" s="170">
        <f>(B135*B4+C135*C4+D135*D4+E135*E4+F135*F4)/SUM(B4:F4)</f>
        <v>-0.0015081312539528809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2003-10-17T18:08:41Z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31219208</vt:i4>
  </property>
  <property fmtid="{D5CDD505-2E9C-101B-9397-08002B2CF9AE}" pid="3" name="_EmailSubject">
    <vt:lpwstr>WFM result of aperture 108, 109 and 110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