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15_pos1ap2" sheetId="2" r:id="rId2"/>
    <sheet name="HCMQAP115_pos2ap2" sheetId="3" r:id="rId3"/>
    <sheet name="HCMQAP115_pos3ap2" sheetId="4" r:id="rId4"/>
    <sheet name="HCMQAP115_pos4ap2" sheetId="5" r:id="rId5"/>
    <sheet name="HCMQAP115_pos5ap2" sheetId="6" r:id="rId6"/>
    <sheet name="Lmag_hcmqap" sheetId="7" r:id="rId7"/>
    <sheet name="Result_HCMQAP" sheetId="8" r:id="rId8"/>
  </sheets>
  <definedNames>
    <definedName name="_xlnm.Print_Area" localSheetId="1">'HCMQAP115_pos1ap2'!$A$1:$N$28</definedName>
    <definedName name="_xlnm.Print_Area" localSheetId="2">'HCMQAP115_pos2ap2'!$A$1:$N$28</definedName>
    <definedName name="_xlnm.Print_Area" localSheetId="3">'HCMQAP115_pos3ap2'!$A$1:$N$28</definedName>
    <definedName name="_xlnm.Print_Area" localSheetId="4">'HCMQAP115_pos4ap2'!$A$1:$N$28</definedName>
    <definedName name="_xlnm.Print_Area" localSheetId="5">'HCMQAP115_pos5ap2'!$A$1:$N$28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<sst xmlns="http://schemas.openxmlformats.org/spreadsheetml/2006/main" count="510" uniqueCount="192">
  <si>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</si>
  <si>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</si>
  <si>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</si>
  <si>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</si>
  <si>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</si>
  <si>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</si>
  <si>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</si>
  <si>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</si>
  <si>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</si>
  <si>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</si>
  <si>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</si>
  <si>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</si>
  <si>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</si>
  <si>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</si>
  <si>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</si>
  <si>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</si>
  <si>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</si>
  <si>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</si>
  <si>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</si>
  <si>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</si>
  <si>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</si>
  <si>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</si>
  <si>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</si>
  <si>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</si>
  <si>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</si>
  <si>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</si>
  <si>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</si>
  <si>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</si>
  <si>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</si>
  <si>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</si>
  <si>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</si>
  <si>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</si>
  <si>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</si>
  <si>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</si>
  <si>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</si>
  <si>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</si>
  <si>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</si>
  <si>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</si>
  <si>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</si>
  <si>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</si>
  <si>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</si>
  <si>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</si>
  <si>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</si>
  <si>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</si>
  <si>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</si>
  <si>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</si>
  <si>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</si>
  <si>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</si>
  <si>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</si>
  <si>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</si>
  <si>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</si>
  <si>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</si>
  <si>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</si>
  <si>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</si>
  <si>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</si>
  <si>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</si>
  <si>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</si>
  <si>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</si>
  <si>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</si>
  <si>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</si>
  <si>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</si>
  <si>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</si>
  <si>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</si>
  <si>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</si>
  <si>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</si>
  <si>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</si>
  <si>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</si>
  <si>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</si>
  <si>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HCMQAP115_pos1ap2</t>
  </si>
  <si>
    <t>24/10/2003</t>
  </si>
  <si>
    <t>±12.5</t>
  </si>
  <si>
    <t>THCMQAP115_pos1ap2.xls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</si>
  <si>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</si>
  <si>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HCMQAP115_pos2ap2</t>
  </si>
  <si>
    <t>THCMQAP115_pos2ap2.xls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</si>
  <si>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</si>
  <si>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HCMQAP115_pos3ap2</t>
  </si>
  <si>
    <t>THCMQAP115_pos3ap2.xls</t>
  </si>
  <si>
    <t>HCMQAP115_pos4ap2</t>
  </si>
  <si>
    <t>THCMQAP115_pos4ap2.xls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</si>
  <si>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</si>
  <si>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HCMQAP115_pos5ap2</t>
  </si>
  <si>
    <t>THCMQAP115_pos5ap2.xls</t>
  </si>
  <si>
    <t>Sommaire : Valeurs intégrales calculées avec les fichiers: HCMQAP115_pos1ap2+HCMQAP115_pos2ap2+HCMQAP115_pos3ap2+HCMQAP115_pos4ap2+HCMQAP115_pos5ap2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</si>
  <si>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</si>
  <si>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</si>
  <si>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</si>
  <si>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</si>
  <si>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</si>
  <si>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</si>
  <si>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</si>
  <si>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</si>
  <si>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</si>
  <si>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</si>
  <si>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</si>
  <si>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</si>
  <si>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</si>
  <si>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</si>
  <si>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</si>
  <si>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</si>
  <si>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</si>
  <si>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</si>
  <si>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</si>
  <si>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</si>
  <si>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</si>
  <si>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</si>
  <si>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</si>
  <si>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</si>
  <si>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</si>
  <si>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</si>
  <si>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</si>
  <si>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</si>
  <si>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</si>
  <si>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</si>
  <si>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</si>
  <si>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</si>
  <si>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</si>
  <si>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</si>
  <si>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</si>
  <si>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</si>
  <si>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</si>
  <si>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</si>
  <si>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</si>
  <si>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</si>
  <si>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</si>
  <si>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</si>
  <si>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</si>
  <si>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</si>
  <si>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</si>
  <si>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 xml:space="preserve"> Fri 24/10/2003       09:39:19</t>
  </si>
  <si>
    <t>LISSNER</t>
  </si>
  <si>
    <t>HCMQAP115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</si>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</sst>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/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/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/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/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/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/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/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2447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2447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2447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2447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2447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-1.0508367999999998E-05</v>
      </c>
      <c r="L2" s="55">
        <v>2.5414202888544046E-07</v>
      </c>
      <c r="M2" s="55">
        <v>0.00012667762999999998</v>
      </c>
      <c r="N2" s="56">
        <v>1.6992285779011947E-07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-3.2468810000000004E-05</v>
      </c>
      <c r="L3" s="55">
        <v>7.196479451543615E-08</v>
      </c>
      <c r="M3" s="55">
        <v>1.4362550000000002E-05</v>
      </c>
      <c r="N3" s="56">
        <v>1.0913001420322139E-07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-0.00225761839328333</v>
      </c>
      <c r="L4" s="55">
        <v>5.336324473346227E-06</v>
      </c>
      <c r="M4" s="55">
        <v>8.561051375449509E-08</v>
      </c>
      <c r="N4" s="56">
        <v>-1.1818459999999997</v>
      </c>
    </row>
    <row r="5" spans="1:14" ht="15" customHeight="1" thickBot="1">
      <c r="A5" t="s">
        <v>18</v>
      </c>
      <c r="B5" s="59">
        <v>37918.380277777775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2.4777569</v>
      </c>
      <c r="E8" s="78">
        <v>0.031422240154703414</v>
      </c>
      <c r="F8" s="78">
        <v>-1.5394669</v>
      </c>
      <c r="G8" s="78">
        <v>0.02830058025447071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0.14122565199999998</v>
      </c>
      <c r="E9" s="80">
        <v>0.036247095899849084</v>
      </c>
      <c r="F9" s="84">
        <v>-3.5955027999999998</v>
      </c>
      <c r="G9" s="80">
        <v>0.04618343310172557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-0.32892618100000004</v>
      </c>
      <c r="E10" s="80">
        <v>0.004912998393929153</v>
      </c>
      <c r="F10" s="84">
        <v>-3.0494232</v>
      </c>
      <c r="G10" s="80">
        <v>0.012056488226718594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4.2377851</v>
      </c>
      <c r="E11" s="78">
        <v>0.018598275447980765</v>
      </c>
      <c r="F11" s="78">
        <v>-0.44073879</v>
      </c>
      <c r="G11" s="78">
        <v>0.009937147651484962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-0.26027078000000003</v>
      </c>
      <c r="E12" s="80">
        <v>0.010713234615119195</v>
      </c>
      <c r="F12" s="80">
        <v>0.0497989083</v>
      </c>
      <c r="G12" s="80">
        <v>0.008606350795736767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17.514039</v>
      </c>
      <c r="D13" s="83">
        <v>0.131283948</v>
      </c>
      <c r="E13" s="80">
        <v>0.005280917315121038</v>
      </c>
      <c r="F13" s="80">
        <v>-0.28521823999999996</v>
      </c>
      <c r="G13" s="80">
        <v>0.005283153449447347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0.017862032</v>
      </c>
      <c r="E14" s="80">
        <v>0.004007967539045956</v>
      </c>
      <c r="F14" s="80">
        <v>0.38273892</v>
      </c>
      <c r="G14" s="80">
        <v>0.0045928051047902695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-0.42570289</v>
      </c>
      <c r="E15" s="78">
        <v>0.002452110526743873</v>
      </c>
      <c r="F15" s="78">
        <v>0.102611868</v>
      </c>
      <c r="G15" s="78">
        <v>0.007815491948274652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-0.02667756898</v>
      </c>
      <c r="E16" s="80">
        <v>0.0021088824178488244</v>
      </c>
      <c r="F16" s="80">
        <v>-0.073873994</v>
      </c>
      <c r="G16" s="80">
        <v>0.004503905309772186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0.08900000154972076</v>
      </c>
      <c r="D17" s="87">
        <v>0.16905658999999998</v>
      </c>
      <c r="E17" s="80">
        <v>0.0013374909545146225</v>
      </c>
      <c r="F17" s="80">
        <v>0.012052165</v>
      </c>
      <c r="G17" s="80">
        <v>0.0040704915108632795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166.82899475097656</v>
      </c>
      <c r="D18" s="83">
        <v>-0.0077149259999999996</v>
      </c>
      <c r="E18" s="80">
        <v>0.0008915291220475631</v>
      </c>
      <c r="F18" s="84">
        <v>0.19496898000000001</v>
      </c>
      <c r="G18" s="80">
        <v>0.0022744810011508213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-0.2809999883174896</v>
      </c>
      <c r="D19" s="87">
        <v>-0.19376784000000002</v>
      </c>
      <c r="E19" s="80">
        <v>0.0008360422826576556</v>
      </c>
      <c r="F19" s="80">
        <v>-0.0014333980408</v>
      </c>
      <c r="G19" s="80">
        <v>0.003097250700764207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-0.07681550000000001</v>
      </c>
      <c r="D20" s="89">
        <v>0.0007637514500000001</v>
      </c>
      <c r="E20" s="90">
        <v>0.0016739137419570969</v>
      </c>
      <c r="F20" s="90">
        <v>-0.008381832850000001</v>
      </c>
      <c r="G20" s="90">
        <v>0.0018585439144570871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0.9540732000000001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-0.06771484503070099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-2.2576247</v>
      </c>
      <c r="I25" s="102" t="s">
        <v>49</v>
      </c>
      <c r="J25" s="103"/>
      <c r="K25" s="102"/>
      <c r="L25" s="105">
        <v>4.260642350021024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2.9170597511352456</v>
      </c>
      <c r="I26" s="107" t="s">
        <v>53</v>
      </c>
      <c r="J26" s="108"/>
      <c r="K26" s="107"/>
      <c r="L26" s="110">
        <v>0.4378951312915017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3.25422411E-05</v>
      </c>
      <c r="L2" s="55">
        <v>4.0969346497331357E-07</v>
      </c>
      <c r="M2" s="55">
        <v>0.00010052645299999999</v>
      </c>
      <c r="N2" s="56">
        <v>6.530165976049455E-07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-3.00490349E-05</v>
      </c>
      <c r="L3" s="55">
        <v>1.1690156978825926E-07</v>
      </c>
      <c r="M3" s="55">
        <v>1.2925827E-05</v>
      </c>
      <c r="N3" s="56">
        <v>1.0433451023529561E-07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-0.0037661116397735327</v>
      </c>
      <c r="L4" s="55">
        <v>-1.5922860120062235E-05</v>
      </c>
      <c r="M4" s="55">
        <v>6.034700797579844E-08</v>
      </c>
      <c r="N4" s="56">
        <v>2.1139528999999997</v>
      </c>
    </row>
    <row r="5" spans="1:14" ht="15" customHeight="1" thickBot="1">
      <c r="A5" t="s">
        <v>18</v>
      </c>
      <c r="B5" s="59">
        <v>37918.38505787037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-0.35054496999999996</v>
      </c>
      <c r="E8" s="78">
        <v>0.008188700770978732</v>
      </c>
      <c r="F8" s="78">
        <v>0.69287991</v>
      </c>
      <c r="G8" s="78">
        <v>0.01421497378634166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-0.30729994</v>
      </c>
      <c r="E9" s="80">
        <v>0.0391610364198576</v>
      </c>
      <c r="F9" s="80">
        <v>-2.486187</v>
      </c>
      <c r="G9" s="80">
        <v>0.027920517686810534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-0.17120363400000002</v>
      </c>
      <c r="E10" s="80">
        <v>0.008254589440287296</v>
      </c>
      <c r="F10" s="80">
        <v>-0.7877460800000001</v>
      </c>
      <c r="G10" s="80">
        <v>0.00693834327620305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3.1692215</v>
      </c>
      <c r="E11" s="78">
        <v>0.006694998379544173</v>
      </c>
      <c r="F11" s="78">
        <v>-0.38461449000000003</v>
      </c>
      <c r="G11" s="78">
        <v>0.0067355162524054095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0.26264459</v>
      </c>
      <c r="E12" s="80">
        <v>0.00690041207330301</v>
      </c>
      <c r="F12" s="80">
        <v>0.048391219400000005</v>
      </c>
      <c r="G12" s="80">
        <v>0.007091122937791395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17.587281</v>
      </c>
      <c r="D13" s="83">
        <v>-0.28340607</v>
      </c>
      <c r="E13" s="80">
        <v>0.0015697756038975902</v>
      </c>
      <c r="F13" s="80">
        <v>-0.04652477000000001</v>
      </c>
      <c r="G13" s="80">
        <v>0.0037268032439974415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0.07513801899999999</v>
      </c>
      <c r="E14" s="80">
        <v>0.0010990887196108401</v>
      </c>
      <c r="F14" s="80">
        <v>-0.08612499500000001</v>
      </c>
      <c r="G14" s="80">
        <v>0.002124878760413866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0.0013226408999999998</v>
      </c>
      <c r="E15" s="78">
        <v>0.002042187258582141</v>
      </c>
      <c r="F15" s="78">
        <v>0.12270004000000001</v>
      </c>
      <c r="G15" s="78">
        <v>0.0015094028274112773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-0.006212191000000001</v>
      </c>
      <c r="E16" s="80">
        <v>0.0018584190482363767</v>
      </c>
      <c r="F16" s="80">
        <v>-0.028494386</v>
      </c>
      <c r="G16" s="80">
        <v>0.0023116914991006096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0.3709999918937683</v>
      </c>
      <c r="D17" s="83">
        <v>0.043703257999999995</v>
      </c>
      <c r="E17" s="80">
        <v>0.0016739183028529792</v>
      </c>
      <c r="F17" s="80">
        <v>0.009098329999999998</v>
      </c>
      <c r="G17" s="80">
        <v>0.0026246262165157204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-17.292999267578125</v>
      </c>
      <c r="D18" s="83">
        <v>0.028909967999999998</v>
      </c>
      <c r="E18" s="80">
        <v>0.0015594019202425425</v>
      </c>
      <c r="F18" s="80">
        <v>0.085837409</v>
      </c>
      <c r="G18" s="80">
        <v>0.002231970644908552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-0.09700000286102295</v>
      </c>
      <c r="D19" s="87">
        <v>-0.18940158</v>
      </c>
      <c r="E19" s="80">
        <v>0.001347797021661719</v>
      </c>
      <c r="F19" s="80">
        <v>0.013994359000000001</v>
      </c>
      <c r="G19" s="80">
        <v>0.0009658254796462924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0.1449736</v>
      </c>
      <c r="D20" s="89">
        <v>-0.000619126507</v>
      </c>
      <c r="E20" s="90">
        <v>0.001070147524255342</v>
      </c>
      <c r="F20" s="90">
        <v>-0.007978796199999999</v>
      </c>
      <c r="G20" s="90">
        <v>0.0007785676638891873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0.45437659999999996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0.12112068156570398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-3.7661453</v>
      </c>
      <c r="I25" s="102" t="s">
        <v>49</v>
      </c>
      <c r="J25" s="103"/>
      <c r="K25" s="102"/>
      <c r="L25" s="105">
        <v>3.1924744669269023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0.7765077885468432</v>
      </c>
      <c r="I26" s="107" t="s">
        <v>53</v>
      </c>
      <c r="J26" s="108"/>
      <c r="K26" s="107"/>
      <c r="L26" s="110">
        <v>0.12270716847418472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-2.75056E-06</v>
      </c>
      <c r="L2" s="55">
        <v>2.913618538003921E-07</v>
      </c>
      <c r="M2" s="55">
        <v>0.00016695201999999997</v>
      </c>
      <c r="N2" s="56">
        <v>1.69480693904971E-07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-2.8879814000000003E-05</v>
      </c>
      <c r="L3" s="55">
        <v>1.4432095001716376E-07</v>
      </c>
      <c r="M3" s="55">
        <v>1.1312819999999998E-05</v>
      </c>
      <c r="N3" s="56">
        <v>1.5273882152222944E-07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-0.003763683283838395</v>
      </c>
      <c r="L4" s="55">
        <v>-3.583740365382867E-05</v>
      </c>
      <c r="M4" s="55">
        <v>8.648028443657594E-08</v>
      </c>
      <c r="N4" s="56">
        <v>4.760804500000001</v>
      </c>
    </row>
    <row r="5" spans="1:14" ht="15" customHeight="1" thickBot="1">
      <c r="A5" t="s">
        <v>18</v>
      </c>
      <c r="B5" s="59">
        <v>37918.38966435185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-1.6630791999999999</v>
      </c>
      <c r="E8" s="78">
        <v>0.008233375654021447</v>
      </c>
      <c r="F8" s="78">
        <v>-0.49368806000000004</v>
      </c>
      <c r="G8" s="78">
        <v>0.009968911006491886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-0.71821978</v>
      </c>
      <c r="E9" s="80">
        <v>0.028793654514849856</v>
      </c>
      <c r="F9" s="80">
        <v>-1.3289835</v>
      </c>
      <c r="G9" s="80">
        <v>0.021428800514730544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0.39873509</v>
      </c>
      <c r="E10" s="80">
        <v>0.008850808188429735</v>
      </c>
      <c r="F10" s="80">
        <v>-1.9715637000000001</v>
      </c>
      <c r="G10" s="80">
        <v>0.0010862789048909991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3.3697711999999997</v>
      </c>
      <c r="E11" s="78">
        <v>0.0037820120653137713</v>
      </c>
      <c r="F11" s="78">
        <v>-0.37817447</v>
      </c>
      <c r="G11" s="78">
        <v>0.005034616175400359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0.27054759</v>
      </c>
      <c r="E12" s="80">
        <v>0.0017138363064756188</v>
      </c>
      <c r="F12" s="80">
        <v>0.13387438999999998</v>
      </c>
      <c r="G12" s="80">
        <v>0.0028018587964777934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17.633057</v>
      </c>
      <c r="D13" s="83">
        <v>-0.16703337999999998</v>
      </c>
      <c r="E13" s="80">
        <v>0.005029803815717266</v>
      </c>
      <c r="F13" s="80">
        <v>0.02005921626</v>
      </c>
      <c r="G13" s="80">
        <v>0.004227161454236807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0.061623647000000004</v>
      </c>
      <c r="E14" s="80">
        <v>0.0034154281925280216</v>
      </c>
      <c r="F14" s="80">
        <v>-0.029438503999999997</v>
      </c>
      <c r="G14" s="80">
        <v>0.0020286320252584137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-0.03938881</v>
      </c>
      <c r="E15" s="78">
        <v>0.0022127792817449527</v>
      </c>
      <c r="F15" s="78">
        <v>0.043441416</v>
      </c>
      <c r="G15" s="78">
        <v>0.002566681591460846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0.046343676</v>
      </c>
      <c r="E16" s="80">
        <v>0.0015572094105335064</v>
      </c>
      <c r="F16" s="80">
        <v>-0.022231242000000002</v>
      </c>
      <c r="G16" s="80">
        <v>0.001990008261848659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-0.2370000034570694</v>
      </c>
      <c r="D17" s="83">
        <v>0.09147776199999999</v>
      </c>
      <c r="E17" s="80">
        <v>0.0015773558746728375</v>
      </c>
      <c r="F17" s="80">
        <v>0.026903019</v>
      </c>
      <c r="G17" s="80">
        <v>0.0010267224469465211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99.18199920654297</v>
      </c>
      <c r="D18" s="83">
        <v>-0.0058533006400000006</v>
      </c>
      <c r="E18" s="80">
        <v>0.0012615872855024043</v>
      </c>
      <c r="F18" s="80">
        <v>0.13656162</v>
      </c>
      <c r="G18" s="80">
        <v>0.0015098730074416975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-0.4129999876022339</v>
      </c>
      <c r="D19" s="87">
        <v>-0.18009974</v>
      </c>
      <c r="E19" s="80">
        <v>0.0007919079406080966</v>
      </c>
      <c r="F19" s="80">
        <v>0.009856520999999998</v>
      </c>
      <c r="G19" s="80">
        <v>0.0007516808793997822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-0.0196005</v>
      </c>
      <c r="D20" s="89">
        <v>-0.0029311552</v>
      </c>
      <c r="E20" s="90">
        <v>0.0009115760609206226</v>
      </c>
      <c r="F20" s="90">
        <v>-0.0068912262</v>
      </c>
      <c r="G20" s="90">
        <v>0.001203900001957207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0.7539097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0.27277423533943007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-3.7638539</v>
      </c>
      <c r="I25" s="102" t="s">
        <v>49</v>
      </c>
      <c r="J25" s="103"/>
      <c r="K25" s="102"/>
      <c r="L25" s="105">
        <v>3.3909252233143126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1.7348084407389777</v>
      </c>
      <c r="I26" s="107" t="s">
        <v>53</v>
      </c>
      <c r="J26" s="108"/>
      <c r="K26" s="107"/>
      <c r="L26" s="110">
        <v>0.0586398753179196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6.2321487E-05</v>
      </c>
      <c r="L2" s="55">
        <v>1.0632604724318348E-06</v>
      </c>
      <c r="M2" s="55">
        <v>0.00013962173999999998</v>
      </c>
      <c r="N2" s="56">
        <v>8.484831839250292E-07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-2.9562663E-05</v>
      </c>
      <c r="L3" s="55">
        <v>1.0524288430104398E-07</v>
      </c>
      <c r="M3" s="55">
        <v>1.0775099999999998E-05</v>
      </c>
      <c r="N3" s="56">
        <v>1.1248594134375885E-07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-0.0037651662583319152</v>
      </c>
      <c r="L4" s="55">
        <v>-5.233763482283566E-05</v>
      </c>
      <c r="M4" s="55">
        <v>6.370006426896589E-08</v>
      </c>
      <c r="N4" s="56">
        <v>6.9497946</v>
      </c>
    </row>
    <row r="5" spans="1:14" ht="15" customHeight="1" thickBot="1">
      <c r="A5" t="s">
        <v>18</v>
      </c>
      <c r="B5" s="59">
        <v>37918.394212962965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-2.5184699999999998</v>
      </c>
      <c r="E8" s="78">
        <v>0.011731265174755999</v>
      </c>
      <c r="F8" s="78">
        <v>0.057618267</v>
      </c>
      <c r="G8" s="78">
        <v>0.009323679293936809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-0.7124758099999999</v>
      </c>
      <c r="E9" s="80">
        <v>0.01092253497327436</v>
      </c>
      <c r="F9" s="80">
        <v>-1.1536767</v>
      </c>
      <c r="G9" s="80">
        <v>0.026533117818298275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0.894061</v>
      </c>
      <c r="E10" s="80">
        <v>0.008222569705459667</v>
      </c>
      <c r="F10" s="80">
        <v>-1.2445370999999998</v>
      </c>
      <c r="G10" s="80">
        <v>0.010108050343189609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3.0892900000000005</v>
      </c>
      <c r="E11" s="78">
        <v>0.0072553653110666114</v>
      </c>
      <c r="F11" s="78">
        <v>0.08994993100000001</v>
      </c>
      <c r="G11" s="78">
        <v>0.008753612395020236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0.30376631</v>
      </c>
      <c r="E12" s="80">
        <v>0.0034191633904180033</v>
      </c>
      <c r="F12" s="80">
        <v>0.0035398456999999996</v>
      </c>
      <c r="G12" s="80">
        <v>0.004866074614786538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17.687989</v>
      </c>
      <c r="D13" s="83">
        <v>-0.19656706</v>
      </c>
      <c r="E13" s="80">
        <v>0.0016503236505012381</v>
      </c>
      <c r="F13" s="80">
        <v>-0.0297367351</v>
      </c>
      <c r="G13" s="80">
        <v>0.0034894728586746734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0.089733851</v>
      </c>
      <c r="E14" s="80">
        <v>0.003954835578990912</v>
      </c>
      <c r="F14" s="80">
        <v>0.078206774</v>
      </c>
      <c r="G14" s="80">
        <v>0.0011993148329879264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-0.0020231314</v>
      </c>
      <c r="E15" s="78">
        <v>0.003118924147327062</v>
      </c>
      <c r="F15" s="78">
        <v>0.04669126</v>
      </c>
      <c r="G15" s="78">
        <v>0.002044818682013274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0.037230441</v>
      </c>
      <c r="E16" s="80">
        <v>0.0010452774158632141</v>
      </c>
      <c r="F16" s="80">
        <v>-0.031771431</v>
      </c>
      <c r="G16" s="80">
        <v>0.001243301269143622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0.3479999899864197</v>
      </c>
      <c r="D17" s="83">
        <v>0.07267752999999999</v>
      </c>
      <c r="E17" s="80">
        <v>0.001670259357136016</v>
      </c>
      <c r="F17" s="80">
        <v>-0.013261832300000002</v>
      </c>
      <c r="G17" s="80">
        <v>0.0015578759933355317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16.78499984741211</v>
      </c>
      <c r="D18" s="83">
        <v>0.039293637</v>
      </c>
      <c r="E18" s="80">
        <v>0.0011745889771132886</v>
      </c>
      <c r="F18" s="80">
        <v>0.11772450000000001</v>
      </c>
      <c r="G18" s="80">
        <v>0.0013312582976262339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-0.0560000017285347</v>
      </c>
      <c r="D19" s="87">
        <v>-0.18697611</v>
      </c>
      <c r="E19" s="80">
        <v>0.0011206392204407812</v>
      </c>
      <c r="F19" s="80">
        <v>0.0124499463</v>
      </c>
      <c r="G19" s="80">
        <v>0.0009052210911991459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0.2725605</v>
      </c>
      <c r="D20" s="89">
        <v>-0.0038340914999999997</v>
      </c>
      <c r="E20" s="90">
        <v>0.0010132064964430505</v>
      </c>
      <c r="F20" s="90">
        <v>-0.004422747699999999</v>
      </c>
      <c r="G20" s="90">
        <v>0.0011582464991653394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0.6341884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0.39819423540309207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-3.7655300000000005</v>
      </c>
      <c r="I25" s="102" t="s">
        <v>49</v>
      </c>
      <c r="J25" s="103"/>
      <c r="K25" s="102"/>
      <c r="L25" s="105">
        <v>3.0905992451605413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2.5191290172581637</v>
      </c>
      <c r="I26" s="107" t="s">
        <v>53</v>
      </c>
      <c r="J26" s="108"/>
      <c r="K26" s="107"/>
      <c r="L26" s="110">
        <v>0.046735070568570514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-3.7954337E-05</v>
      </c>
      <c r="L2" s="55">
        <v>2.026649800313542E-07</v>
      </c>
      <c r="M2" s="55">
        <v>8.6132219E-05</v>
      </c>
      <c r="N2" s="56">
        <v>1.7272450032834686E-07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-3.1842473E-05</v>
      </c>
      <c r="L3" s="55">
        <v>2.028714835772615E-07</v>
      </c>
      <c r="M3" s="55">
        <v>1.0480934999999999E-05</v>
      </c>
      <c r="N3" s="56">
        <v>9.263437369578216E-08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-0.0020891814714268935</v>
      </c>
      <c r="L4" s="55">
        <v>-3.931707884010732E-05</v>
      </c>
      <c r="M4" s="55">
        <v>4.023855140504958E-08</v>
      </c>
      <c r="N4" s="56">
        <v>9.4085743</v>
      </c>
    </row>
    <row r="5" spans="1:14" ht="15" customHeight="1" thickBot="1">
      <c r="A5" t="s">
        <v>18</v>
      </c>
      <c r="B5" s="59">
        <v>37918.39877314815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2447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-3.0546844</v>
      </c>
      <c r="E8" s="78">
        <v>0.030098969104244505</v>
      </c>
      <c r="F8" s="115">
        <v>6.2836732</v>
      </c>
      <c r="G8" s="78">
        <v>0.02611923439277764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-2.3494289000000004</v>
      </c>
      <c r="E9" s="80">
        <v>0.06193868572579876</v>
      </c>
      <c r="F9" s="80">
        <v>0.017581510000000005</v>
      </c>
      <c r="G9" s="80">
        <v>0.01769988142427514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7">
        <v>2.4089935000000002</v>
      </c>
      <c r="E10" s="80">
        <v>0.013283624505365674</v>
      </c>
      <c r="F10" s="84">
        <v>-6.726007</v>
      </c>
      <c r="G10" s="80">
        <v>0.01311474675676594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15.083506</v>
      </c>
      <c r="E11" s="78">
        <v>0.010783612287169907</v>
      </c>
      <c r="F11" s="115">
        <v>1.8558797000000002</v>
      </c>
      <c r="G11" s="78">
        <v>0.01664615687956371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0.103167867</v>
      </c>
      <c r="E12" s="80">
        <v>0.006120158009855247</v>
      </c>
      <c r="F12" s="80">
        <v>0.51870631</v>
      </c>
      <c r="G12" s="80">
        <v>0.0033641174470383055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17.761231</v>
      </c>
      <c r="D13" s="83">
        <v>-0.025676554399999996</v>
      </c>
      <c r="E13" s="80">
        <v>0.006334953032466122</v>
      </c>
      <c r="F13" s="80">
        <v>0.36806766</v>
      </c>
      <c r="G13" s="80">
        <v>0.012035226850102144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-0.04666325140000001</v>
      </c>
      <c r="E14" s="80">
        <v>0.004941866113738938</v>
      </c>
      <c r="F14" s="80">
        <v>0.29453967</v>
      </c>
      <c r="G14" s="80">
        <v>0.0037048513475716823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-0.33744101</v>
      </c>
      <c r="E15" s="78">
        <v>0.002527874874355467</v>
      </c>
      <c r="F15" s="78">
        <v>0.23190878</v>
      </c>
      <c r="G15" s="78">
        <v>0.003877057776019054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0.072459374</v>
      </c>
      <c r="E16" s="80">
        <v>0.005482383922236269</v>
      </c>
      <c r="F16" s="80">
        <v>0.09838059200000002</v>
      </c>
      <c r="G16" s="80">
        <v>0.005555825896333098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0.06199999898672104</v>
      </c>
      <c r="D17" s="83">
        <v>0.0028318118000000003</v>
      </c>
      <c r="E17" s="80">
        <v>0.0013902771495827222</v>
      </c>
      <c r="F17" s="80">
        <v>0.11236014899999999</v>
      </c>
      <c r="G17" s="80">
        <v>0.005382854651694099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269.06298828125</v>
      </c>
      <c r="D18" s="83">
        <v>-0.080563279</v>
      </c>
      <c r="E18" s="80">
        <v>0.002171599784954481</v>
      </c>
      <c r="F18" s="80">
        <v>0.08019950699999999</v>
      </c>
      <c r="G18" s="80">
        <v>0.0031968103517564643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-0.3569999933242798</v>
      </c>
      <c r="D19" s="83">
        <v>-0.13653645</v>
      </c>
      <c r="E19" s="80">
        <v>0.0022183864690347994</v>
      </c>
      <c r="F19" s="80">
        <v>-0.025569640999999997</v>
      </c>
      <c r="G19" s="80">
        <v>0.003730847819373502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-0.32193879999999997</v>
      </c>
      <c r="D20" s="89">
        <v>0.0019061848700000002</v>
      </c>
      <c r="E20" s="90">
        <v>0.001573088272688378</v>
      </c>
      <c r="F20" s="90">
        <v>0.0018397521</v>
      </c>
      <c r="G20" s="90">
        <v>0.0023707319729990156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0.6948114999999999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67</v>
      </c>
      <c r="B24" s="96">
        <v>0.5390720539599375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-2.0895513999999995</v>
      </c>
      <c r="I25" s="102" t="s">
        <v>49</v>
      </c>
      <c r="J25" s="103"/>
      <c r="K25" s="102"/>
      <c r="L25" s="105">
        <v>15.19725115647261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6.98681942431616</v>
      </c>
      <c r="I26" s="107" t="s">
        <v>53</v>
      </c>
      <c r="J26" s="108"/>
      <c r="K26" s="107"/>
      <c r="L26" s="110">
        <v>0.40944855289878423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76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-2.2576247</v>
      </c>
      <c r="C2" s="123">
        <v>-3.7661453</v>
      </c>
      <c r="D2" s="123">
        <v>-3.7638539</v>
      </c>
      <c r="E2" s="123">
        <v>-3.7655300000000005</v>
      </c>
      <c r="F2" s="129">
        <v>-2.0895513999999995</v>
      </c>
      <c r="G2" s="164">
        <v>3.11551530612749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2.4777569</v>
      </c>
      <c r="C4" s="147">
        <v>-0.35054496999999996</v>
      </c>
      <c r="D4" s="147">
        <v>-1.6630791999999999</v>
      </c>
      <c r="E4" s="147">
        <v>-2.5184699999999998</v>
      </c>
      <c r="F4" s="152">
        <v>-3.0546844</v>
      </c>
      <c r="G4" s="159">
        <v>-1.1412501423123884</v>
      </c>
    </row>
    <row r="5" spans="1:7" ht="12.75">
      <c r="A5" s="140" t="s">
        <v>93</v>
      </c>
      <c r="B5" s="134">
        <v>0.14122565199999998</v>
      </c>
      <c r="C5" s="119">
        <v>-0.30729994</v>
      </c>
      <c r="D5" s="119">
        <v>-0.71821978</v>
      </c>
      <c r="E5" s="119">
        <v>-0.7124758099999999</v>
      </c>
      <c r="F5" s="153">
        <v>-2.3494289000000004</v>
      </c>
      <c r="G5" s="160">
        <v>-0.711761635535471</v>
      </c>
    </row>
    <row r="6" spans="1:7" ht="12.75">
      <c r="A6" s="140" t="s">
        <v>95</v>
      </c>
      <c r="B6" s="134">
        <v>-0.32892618100000004</v>
      </c>
      <c r="C6" s="119">
        <v>-0.17120363400000002</v>
      </c>
      <c r="D6" s="119">
        <v>0.39873509</v>
      </c>
      <c r="E6" s="119">
        <v>0.894061</v>
      </c>
      <c r="F6" s="154">
        <v>2.4089935000000002</v>
      </c>
      <c r="G6" s="160">
        <v>0.5442626506027035</v>
      </c>
    </row>
    <row r="7" spans="1:7" ht="12.75">
      <c r="A7" s="140" t="s">
        <v>97</v>
      </c>
      <c r="B7" s="133">
        <v>4.2377851</v>
      </c>
      <c r="C7" s="117">
        <v>3.1692215</v>
      </c>
      <c r="D7" s="117">
        <v>3.3697711999999997</v>
      </c>
      <c r="E7" s="117">
        <v>3.0892900000000005</v>
      </c>
      <c r="F7" s="155">
        <v>15.083506</v>
      </c>
      <c r="G7" s="160">
        <v>4.943964436769898</v>
      </c>
    </row>
    <row r="8" spans="1:7" ht="12.75">
      <c r="A8" s="140" t="s">
        <v>99</v>
      </c>
      <c r="B8" s="134">
        <v>-0.26027078000000003</v>
      </c>
      <c r="C8" s="119">
        <v>0.26264459</v>
      </c>
      <c r="D8" s="119">
        <v>0.27054759</v>
      </c>
      <c r="E8" s="119">
        <v>0.30376631</v>
      </c>
      <c r="F8" s="153">
        <v>0.103167867</v>
      </c>
      <c r="G8" s="160">
        <v>0.17767267293330172</v>
      </c>
    </row>
    <row r="9" spans="1:7" ht="12.75">
      <c r="A9" s="140" t="s">
        <v>101</v>
      </c>
      <c r="B9" s="134">
        <v>0.131283948</v>
      </c>
      <c r="C9" s="119">
        <v>-0.28340607</v>
      </c>
      <c r="D9" s="119">
        <v>-0.16703337999999998</v>
      </c>
      <c r="E9" s="119">
        <v>-0.19656706</v>
      </c>
      <c r="F9" s="153">
        <v>-0.025676554399999996</v>
      </c>
      <c r="G9" s="160">
        <v>-0.14022379077756666</v>
      </c>
    </row>
    <row r="10" spans="1:7" ht="12.75">
      <c r="A10" s="140" t="s">
        <v>103</v>
      </c>
      <c r="B10" s="134">
        <v>0.017862032</v>
      </c>
      <c r="C10" s="119">
        <v>0.07513801899999999</v>
      </c>
      <c r="D10" s="119">
        <v>0.061623647000000004</v>
      </c>
      <c r="E10" s="119">
        <v>0.089733851</v>
      </c>
      <c r="F10" s="153">
        <v>-0.04666325140000001</v>
      </c>
      <c r="G10" s="160">
        <v>0.05086326797330463</v>
      </c>
    </row>
    <row r="11" spans="1:7" ht="12.75">
      <c r="A11" s="140" t="s">
        <v>105</v>
      </c>
      <c r="B11" s="133">
        <v>-0.42570289</v>
      </c>
      <c r="C11" s="117">
        <v>0.0013226408999999998</v>
      </c>
      <c r="D11" s="117">
        <v>-0.03938881</v>
      </c>
      <c r="E11" s="117">
        <v>-0.0020231314</v>
      </c>
      <c r="F11" s="156">
        <v>-0.33744101</v>
      </c>
      <c r="G11" s="160">
        <v>-0.11616074647233014</v>
      </c>
    </row>
    <row r="12" spans="1:7" ht="12.75">
      <c r="A12" s="140" t="s">
        <v>107</v>
      </c>
      <c r="B12" s="134">
        <v>-0.02667756898</v>
      </c>
      <c r="C12" s="119">
        <v>-0.006212191000000001</v>
      </c>
      <c r="D12" s="119">
        <v>0.046343676</v>
      </c>
      <c r="E12" s="119">
        <v>0.037230441</v>
      </c>
      <c r="F12" s="153">
        <v>0.072459374</v>
      </c>
      <c r="G12" s="160">
        <v>0.024446334224166193</v>
      </c>
    </row>
    <row r="13" spans="1:7" ht="12.75">
      <c r="A13" s="140" t="s">
        <v>109</v>
      </c>
      <c r="B13" s="135">
        <v>0.16905658999999998</v>
      </c>
      <c r="C13" s="119">
        <v>0.043703257999999995</v>
      </c>
      <c r="D13" s="119">
        <v>0.09147776199999999</v>
      </c>
      <c r="E13" s="119">
        <v>0.07267752999999999</v>
      </c>
      <c r="F13" s="153">
        <v>0.0028318118000000003</v>
      </c>
      <c r="G13" s="160">
        <v>0.0748051374535745</v>
      </c>
    </row>
    <row r="14" spans="1:7" ht="12.75">
      <c r="A14" s="140" t="s">
        <v>111</v>
      </c>
      <c r="B14" s="134">
        <v>-0.0077149259999999996</v>
      </c>
      <c r="C14" s="119">
        <v>0.028909967999999998</v>
      </c>
      <c r="D14" s="119">
        <v>-0.0058533006400000006</v>
      </c>
      <c r="E14" s="119">
        <v>0.039293637</v>
      </c>
      <c r="F14" s="153">
        <v>-0.080563279</v>
      </c>
      <c r="G14" s="160">
        <v>0.0031357121250574953</v>
      </c>
    </row>
    <row r="15" spans="1:7" ht="12.75">
      <c r="A15" s="140" t="s">
        <v>113</v>
      </c>
      <c r="B15" s="135">
        <v>-0.19376784000000002</v>
      </c>
      <c r="C15" s="118">
        <v>-0.18940158</v>
      </c>
      <c r="D15" s="118">
        <v>-0.18009974</v>
      </c>
      <c r="E15" s="118">
        <v>-0.18697611</v>
      </c>
      <c r="F15" s="153">
        <v>-0.13653645</v>
      </c>
      <c r="G15" s="161">
        <v>-0.1801480030761711</v>
      </c>
    </row>
    <row r="16" spans="1:7" ht="12.75">
      <c r="A16" s="140" t="s">
        <v>115</v>
      </c>
      <c r="B16" s="134">
        <v>0.0007637514500000001</v>
      </c>
      <c r="C16" s="119">
        <v>-0.000619126507</v>
      </c>
      <c r="D16" s="119">
        <v>-0.0029311552</v>
      </c>
      <c r="E16" s="119">
        <v>-0.0038340914999999997</v>
      </c>
      <c r="F16" s="153">
        <v>0.0019061848700000002</v>
      </c>
      <c r="G16" s="160">
        <v>-0.0014124290559584737</v>
      </c>
    </row>
    <row r="17" spans="1:7" ht="12.75">
      <c r="A17" s="140" t="s">
        <v>92</v>
      </c>
      <c r="B17" s="133">
        <v>-1.5394669</v>
      </c>
      <c r="C17" s="117">
        <v>0.69287991</v>
      </c>
      <c r="D17" s="117">
        <v>-0.49368806000000004</v>
      </c>
      <c r="E17" s="117">
        <v>0.057618267</v>
      </c>
      <c r="F17" s="155">
        <v>6.2836732</v>
      </c>
      <c r="G17" s="160">
        <v>0.6790896734059834</v>
      </c>
    </row>
    <row r="18" spans="1:7" ht="12.75">
      <c r="A18" s="140" t="s">
        <v>94</v>
      </c>
      <c r="B18" s="135">
        <v>-3.5955027999999998</v>
      </c>
      <c r="C18" s="119">
        <v>-2.486187</v>
      </c>
      <c r="D18" s="119">
        <v>-1.3289835</v>
      </c>
      <c r="E18" s="119">
        <v>-1.1536767</v>
      </c>
      <c r="F18" s="153">
        <v>0.017581510000000005</v>
      </c>
      <c r="G18" s="160">
        <v>-1.7126323986936773</v>
      </c>
    </row>
    <row r="19" spans="1:7" ht="12.75">
      <c r="A19" s="140" t="s">
        <v>96</v>
      </c>
      <c r="B19" s="135">
        <v>-3.0494232</v>
      </c>
      <c r="C19" s="119">
        <v>-0.7877460800000001</v>
      </c>
      <c r="D19" s="119">
        <v>-1.9715637000000001</v>
      </c>
      <c r="E19" s="119">
        <v>-1.2445370999999998</v>
      </c>
      <c r="F19" s="154">
        <v>-6.726007</v>
      </c>
      <c r="G19" s="161">
        <v>-2.3021961670929576</v>
      </c>
    </row>
    <row r="20" spans="1:7" ht="12.75">
      <c r="A20" s="140" t="s">
        <v>98</v>
      </c>
      <c r="B20" s="133">
        <v>-0.44073879</v>
      </c>
      <c r="C20" s="117">
        <v>-0.38461449000000003</v>
      </c>
      <c r="D20" s="117">
        <v>-0.37817447</v>
      </c>
      <c r="E20" s="117">
        <v>0.08994993100000001</v>
      </c>
      <c r="F20" s="155">
        <v>1.8558797000000002</v>
      </c>
      <c r="G20" s="160">
        <v>0.02235769939855398</v>
      </c>
    </row>
    <row r="21" spans="1:7" ht="12.75">
      <c r="A21" s="140" t="s">
        <v>100</v>
      </c>
      <c r="B21" s="134">
        <v>0.0497989083</v>
      </c>
      <c r="C21" s="119">
        <v>0.048391219400000005</v>
      </c>
      <c r="D21" s="119">
        <v>0.13387438999999998</v>
      </c>
      <c r="E21" s="119">
        <v>0.0035398456999999996</v>
      </c>
      <c r="F21" s="153">
        <v>0.51870631</v>
      </c>
      <c r="G21" s="160">
        <v>0.1211908112374507</v>
      </c>
    </row>
    <row r="22" spans="1:7" ht="12.75">
      <c r="A22" s="140" t="s">
        <v>102</v>
      </c>
      <c r="B22" s="134">
        <v>-0.28521823999999996</v>
      </c>
      <c r="C22" s="119">
        <v>-0.04652477000000001</v>
      </c>
      <c r="D22" s="119">
        <v>0.02005921626</v>
      </c>
      <c r="E22" s="119">
        <v>-0.0297367351</v>
      </c>
      <c r="F22" s="153">
        <v>0.36806766</v>
      </c>
      <c r="G22" s="160">
        <v>-0.005530571614479231</v>
      </c>
    </row>
    <row r="23" spans="1:7" ht="12.75">
      <c r="A23" s="140" t="s">
        <v>104</v>
      </c>
      <c r="B23" s="134">
        <v>0.38273892</v>
      </c>
      <c r="C23" s="119">
        <v>-0.08612499500000001</v>
      </c>
      <c r="D23" s="119">
        <v>-0.029438503999999997</v>
      </c>
      <c r="E23" s="119">
        <v>0.078206774</v>
      </c>
      <c r="F23" s="153">
        <v>0.29453967</v>
      </c>
      <c r="G23" s="160">
        <v>0.08559038056705208</v>
      </c>
    </row>
    <row r="24" spans="1:7" ht="12.75">
      <c r="A24" s="140" t="s">
        <v>106</v>
      </c>
      <c r="B24" s="133">
        <v>0.102611868</v>
      </c>
      <c r="C24" s="117">
        <v>0.12270004000000001</v>
      </c>
      <c r="D24" s="117">
        <v>0.043441416</v>
      </c>
      <c r="E24" s="117">
        <v>0.04669126</v>
      </c>
      <c r="F24" s="156">
        <v>0.23190878</v>
      </c>
      <c r="G24" s="160">
        <v>0.09702126561752498</v>
      </c>
    </row>
    <row r="25" spans="1:7" ht="12.75">
      <c r="A25" s="140" t="s">
        <v>108</v>
      </c>
      <c r="B25" s="134">
        <v>-0.073873994</v>
      </c>
      <c r="C25" s="119">
        <v>-0.028494386</v>
      </c>
      <c r="D25" s="119">
        <v>-0.022231242000000002</v>
      </c>
      <c r="E25" s="119">
        <v>-0.031771431</v>
      </c>
      <c r="F25" s="153">
        <v>0.09838059200000002</v>
      </c>
      <c r="G25" s="160">
        <v>-0.01737767642933749</v>
      </c>
    </row>
    <row r="26" spans="1:7" ht="12.75">
      <c r="A26" s="140" t="s">
        <v>110</v>
      </c>
      <c r="B26" s="134">
        <v>0.012052165</v>
      </c>
      <c r="C26" s="119">
        <v>0.009098329999999998</v>
      </c>
      <c r="D26" s="119">
        <v>0.026903019</v>
      </c>
      <c r="E26" s="119">
        <v>-0.013261832300000002</v>
      </c>
      <c r="F26" s="153">
        <v>0.11236014899999999</v>
      </c>
      <c r="G26" s="160">
        <v>0.02221984009449364</v>
      </c>
    </row>
    <row r="27" spans="1:7" ht="12.75">
      <c r="A27" s="140" t="s">
        <v>112</v>
      </c>
      <c r="B27" s="135">
        <v>0.19496898000000001</v>
      </c>
      <c r="C27" s="119">
        <v>0.085837409</v>
      </c>
      <c r="D27" s="119">
        <v>0.13656162</v>
      </c>
      <c r="E27" s="119">
        <v>0.11772450000000001</v>
      </c>
      <c r="F27" s="153">
        <v>0.08019950699999999</v>
      </c>
      <c r="G27" s="161">
        <v>0.12071550399244636</v>
      </c>
    </row>
    <row r="28" spans="1:7" ht="12.75">
      <c r="A28" s="140" t="s">
        <v>114</v>
      </c>
      <c r="B28" s="134">
        <v>-0.0014333980408</v>
      </c>
      <c r="C28" s="119">
        <v>0.013994359000000001</v>
      </c>
      <c r="D28" s="119">
        <v>0.009856520999999998</v>
      </c>
      <c r="E28" s="119">
        <v>0.0124499463</v>
      </c>
      <c r="F28" s="153">
        <v>-0.025569640999999997</v>
      </c>
      <c r="G28" s="160">
        <v>0.005115405881922134</v>
      </c>
    </row>
    <row r="29" spans="1:7" ht="13.5" thickBot="1">
      <c r="A29" s="141" t="s">
        <v>116</v>
      </c>
      <c r="B29" s="136">
        <v>-0.008381832850000001</v>
      </c>
      <c r="C29" s="120">
        <v>-0.007978796199999999</v>
      </c>
      <c r="D29" s="120">
        <v>-0.0068912262</v>
      </c>
      <c r="E29" s="120">
        <v>-0.004422747699999999</v>
      </c>
      <c r="F29" s="157">
        <v>0.0018397521</v>
      </c>
      <c r="G29" s="162">
        <v>-0.005607702643413253</v>
      </c>
    </row>
    <row r="30" spans="1:7" ht="13.5" thickTop="1">
      <c r="A30" s="142" t="s">
        <v>117</v>
      </c>
      <c r="B30" s="137">
        <v>-0.06771484503070099</v>
      </c>
      <c r="C30" s="126">
        <v>0.12112068156570398</v>
      </c>
      <c r="D30" s="126">
        <v>0.27277423533943007</v>
      </c>
      <c r="E30" s="126">
        <v>0.39819423540309207</v>
      </c>
      <c r="F30" s="122">
        <v>0.5390720539599375</v>
      </c>
      <c r="G30" s="163" t="s">
        <v>128</v>
      </c>
    </row>
    <row r="31" spans="1:7" ht="13.5" thickBot="1">
      <c r="A31" s="143" t="s">
        <v>118</v>
      </c>
      <c r="B31" s="132">
        <v>17.514039</v>
      </c>
      <c r="C31" s="123">
        <v>17.587281</v>
      </c>
      <c r="D31" s="123">
        <v>17.633057</v>
      </c>
      <c r="E31" s="123">
        <v>17.687989</v>
      </c>
      <c r="F31" s="124">
        <v>17.761231</v>
      </c>
      <c r="G31" s="165">
        <v>-210.32</v>
      </c>
    </row>
    <row r="32" spans="1:7" ht="15.75" thickBot="1" thickTop="1">
      <c r="A32" s="144" t="s">
        <v>119</v>
      </c>
      <c r="B32" s="138">
        <v>-0.09599999338388443</v>
      </c>
      <c r="C32" s="127">
        <v>0.13699999451637268</v>
      </c>
      <c r="D32" s="127">
        <v>-0.32499999552965164</v>
      </c>
      <c r="E32" s="127">
        <v>0.1459999941289425</v>
      </c>
      <c r="F32" s="125">
        <v>-0.14749999716877937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0.002256</v>
      </c>
      <c r="C4" s="169">
        <v>0.003764</v>
      </c>
      <c r="D4" s="169">
        <v>0.003762</v>
      </c>
      <c r="E4" s="169">
        <v>0.003764</v>
      </c>
      <c r="F4" s="169">
        <v>0.002088</v>
      </c>
      <c r="G4" s="169">
        <v>0.011724</v>
      </c>
    </row>
    <row r="5" spans="1:7" ht="12.75">
      <c r="A5" s="169" t="s">
        <v>137</v>
      </c>
      <c r="B5" s="169">
        <v>5.525531</v>
      </c>
      <c r="C5" s="169">
        <v>2.245122</v>
      </c>
      <c r="D5" s="169">
        <v>-0.405761</v>
      </c>
      <c r="E5" s="169">
        <v>-2.352102</v>
      </c>
      <c r="F5" s="169">
        <v>-5.070582</v>
      </c>
      <c r="G5" s="169">
        <v>-4.341159</v>
      </c>
    </row>
    <row r="6" spans="1:7" ht="12.75">
      <c r="A6" s="169" t="s">
        <v>138</v>
      </c>
      <c r="B6" s="170">
        <v>27.19336</v>
      </c>
      <c r="C6" s="170">
        <v>-109.634</v>
      </c>
      <c r="D6" s="170">
        <v>-17.25463</v>
      </c>
      <c r="E6" s="170">
        <v>-191.8413</v>
      </c>
      <c r="F6" s="170">
        <v>153.234</v>
      </c>
      <c r="G6" s="170">
        <v>792.8666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91</v>
      </c>
      <c r="B8" s="170">
        <v>2.674965</v>
      </c>
      <c r="C8" s="170">
        <v>-0.45839</v>
      </c>
      <c r="D8" s="170">
        <v>-1.637092</v>
      </c>
      <c r="E8" s="170">
        <v>-2.555591</v>
      </c>
      <c r="F8" s="170">
        <v>-2.80029</v>
      </c>
      <c r="G8" s="170">
        <v>0.6894858</v>
      </c>
    </row>
    <row r="9" spans="1:7" ht="12.75">
      <c r="A9" s="169" t="s">
        <v>93</v>
      </c>
      <c r="B9" s="170">
        <v>0.4145487</v>
      </c>
      <c r="C9" s="170">
        <v>-0.3326946</v>
      </c>
      <c r="D9" s="170">
        <v>-0.6886176</v>
      </c>
      <c r="E9" s="170">
        <v>-0.6808799</v>
      </c>
      <c r="F9" s="170">
        <v>-2.468733</v>
      </c>
      <c r="G9" s="170">
        <v>0.6796276</v>
      </c>
    </row>
    <row r="10" spans="1:7" ht="12.75">
      <c r="A10" s="169" t="s">
        <v>140</v>
      </c>
      <c r="B10" s="170">
        <v>-0.3625544</v>
      </c>
      <c r="C10" s="170">
        <v>-0.08797222</v>
      </c>
      <c r="D10" s="170">
        <v>0.3450651</v>
      </c>
      <c r="E10" s="170">
        <v>1.092198</v>
      </c>
      <c r="F10" s="170">
        <v>0.6122324</v>
      </c>
      <c r="G10" s="170">
        <v>2.309675</v>
      </c>
    </row>
    <row r="11" spans="1:7" ht="12.75">
      <c r="A11" s="169" t="s">
        <v>97</v>
      </c>
      <c r="B11" s="170">
        <v>4.255601</v>
      </c>
      <c r="C11" s="170">
        <v>3.188546</v>
      </c>
      <c r="D11" s="170">
        <v>3.358974</v>
      </c>
      <c r="E11" s="170">
        <v>3.114671</v>
      </c>
      <c r="F11" s="170">
        <v>15.11123</v>
      </c>
      <c r="G11" s="170">
        <v>4.958417</v>
      </c>
    </row>
    <row r="12" spans="1:7" ht="12.75">
      <c r="A12" s="169" t="s">
        <v>99</v>
      </c>
      <c r="B12" s="170">
        <v>-0.237245</v>
      </c>
      <c r="C12" s="170">
        <v>0.2442321</v>
      </c>
      <c r="D12" s="170">
        <v>0.2735297</v>
      </c>
      <c r="E12" s="170">
        <v>0.2843014</v>
      </c>
      <c r="F12" s="170">
        <v>0.1196152</v>
      </c>
      <c r="G12" s="170">
        <v>0.1192231</v>
      </c>
    </row>
    <row r="13" spans="1:7" ht="12.75">
      <c r="A13" s="169" t="s">
        <v>101</v>
      </c>
      <c r="B13" s="170">
        <v>0.09704972</v>
      </c>
      <c r="C13" s="170">
        <v>-0.2883769</v>
      </c>
      <c r="D13" s="170">
        <v>-0.168376</v>
      </c>
      <c r="E13" s="170">
        <v>-0.1867811</v>
      </c>
      <c r="F13" s="170">
        <v>-0.01199265</v>
      </c>
      <c r="G13" s="170">
        <v>0.1425029</v>
      </c>
    </row>
    <row r="14" spans="1:7" ht="12.75">
      <c r="A14" s="169" t="s">
        <v>103</v>
      </c>
      <c r="B14" s="170">
        <v>0.01307367</v>
      </c>
      <c r="C14" s="170">
        <v>0.09020094</v>
      </c>
      <c r="D14" s="170">
        <v>0.05987258</v>
      </c>
      <c r="E14" s="170">
        <v>0.09147097</v>
      </c>
      <c r="F14" s="170">
        <v>0.02666693</v>
      </c>
      <c r="G14" s="170">
        <v>-0.07186212</v>
      </c>
    </row>
    <row r="15" spans="1:7" ht="12.75">
      <c r="A15" s="169" t="s">
        <v>105</v>
      </c>
      <c r="B15" s="170">
        <v>-0.4186577</v>
      </c>
      <c r="C15" s="170">
        <v>-0.00567238</v>
      </c>
      <c r="D15" s="170">
        <v>-0.03978977</v>
      </c>
      <c r="E15" s="170">
        <v>0.004122493</v>
      </c>
      <c r="F15" s="170">
        <v>-0.3432917</v>
      </c>
      <c r="G15" s="170">
        <v>-0.1162268</v>
      </c>
    </row>
    <row r="16" spans="1:7" ht="12.75">
      <c r="A16" s="169" t="s">
        <v>107</v>
      </c>
      <c r="B16" s="170">
        <v>-0.03797075</v>
      </c>
      <c r="C16" s="170">
        <v>-0.0005471185</v>
      </c>
      <c r="D16" s="170">
        <v>0.04159162</v>
      </c>
      <c r="E16" s="170">
        <v>0.04759944</v>
      </c>
      <c r="F16" s="170">
        <v>0.07314248</v>
      </c>
      <c r="G16" s="170">
        <v>-0.01967964</v>
      </c>
    </row>
    <row r="17" spans="1:7" ht="12.75">
      <c r="A17" s="169" t="s">
        <v>109</v>
      </c>
      <c r="B17" s="170">
        <v>0.1334572</v>
      </c>
      <c r="C17" s="170">
        <v>0.06025146</v>
      </c>
      <c r="D17" s="170">
        <v>0.08447213</v>
      </c>
      <c r="E17" s="170">
        <v>0.08231243</v>
      </c>
      <c r="F17" s="170">
        <v>0.02656439</v>
      </c>
      <c r="G17" s="170">
        <v>-0.07745389</v>
      </c>
    </row>
    <row r="18" spans="1:7" ht="12.75">
      <c r="A18" s="169" t="s">
        <v>141</v>
      </c>
      <c r="B18" s="170">
        <v>-0.01510584</v>
      </c>
      <c r="C18" s="170">
        <v>0.02218804</v>
      </c>
      <c r="D18" s="170">
        <v>-0.002716957</v>
      </c>
      <c r="E18" s="170">
        <v>0.03293599</v>
      </c>
      <c r="F18" s="170">
        <v>-0.06309499</v>
      </c>
      <c r="G18" s="170">
        <v>-0.1216841</v>
      </c>
    </row>
    <row r="19" spans="1:7" ht="12.75">
      <c r="A19" s="169" t="s">
        <v>142</v>
      </c>
      <c r="B19" s="170">
        <v>-0.1930384</v>
      </c>
      <c r="C19" s="170">
        <v>-0.1899052</v>
      </c>
      <c r="D19" s="170">
        <v>-0.1800364</v>
      </c>
      <c r="E19" s="170">
        <v>-0.1866296</v>
      </c>
      <c r="F19" s="170">
        <v>-0.138131</v>
      </c>
      <c r="G19" s="170">
        <v>-0.1802784</v>
      </c>
    </row>
    <row r="20" spans="1:7" ht="12.75">
      <c r="A20" s="169" t="s">
        <v>115</v>
      </c>
      <c r="B20" s="170">
        <v>0.001420915</v>
      </c>
      <c r="C20" s="170">
        <v>-0.0002912432</v>
      </c>
      <c r="D20" s="170">
        <v>-0.002909725</v>
      </c>
      <c r="E20" s="170">
        <v>-0.003802964</v>
      </c>
      <c r="F20" s="170">
        <v>0.001905413</v>
      </c>
      <c r="G20" s="170">
        <v>-0.005578362</v>
      </c>
    </row>
    <row r="21" spans="1:7" ht="12.75">
      <c r="A21" s="169" t="s">
        <v>143</v>
      </c>
      <c r="B21" s="170">
        <v>-957.6795</v>
      </c>
      <c r="C21" s="170">
        <v>-663.8501</v>
      </c>
      <c r="D21" s="170">
        <v>-839.9554</v>
      </c>
      <c r="E21" s="170">
        <v>-767.8657</v>
      </c>
      <c r="F21" s="170">
        <v>-807.5776</v>
      </c>
      <c r="G21" s="170">
        <v>-52.33195</v>
      </c>
    </row>
    <row r="22" spans="1:7" ht="12.75">
      <c r="A22" s="169" t="s">
        <v>144</v>
      </c>
      <c r="B22" s="170">
        <v>110.5151</v>
      </c>
      <c r="C22" s="170">
        <v>44.90275</v>
      </c>
      <c r="D22" s="170">
        <v>-8.115231</v>
      </c>
      <c r="E22" s="170">
        <v>-47.04238</v>
      </c>
      <c r="F22" s="170">
        <v>-101.4151</v>
      </c>
      <c r="G22" s="170">
        <v>0</v>
      </c>
    </row>
    <row r="23" spans="1:7" ht="12.75">
      <c r="A23" s="169" t="s">
        <v>92</v>
      </c>
      <c r="B23" s="170">
        <v>-1.406993</v>
      </c>
      <c r="C23" s="170">
        <v>0.6591419</v>
      </c>
      <c r="D23" s="170">
        <v>-0.4867812</v>
      </c>
      <c r="E23" s="170">
        <v>0.0348541</v>
      </c>
      <c r="F23" s="170">
        <v>6.30766</v>
      </c>
      <c r="G23" s="170">
        <v>1.107499</v>
      </c>
    </row>
    <row r="24" spans="1:7" ht="12.75">
      <c r="A24" s="169" t="s">
        <v>94</v>
      </c>
      <c r="B24" s="170">
        <v>-3.520649</v>
      </c>
      <c r="C24" s="170">
        <v>-2.498609</v>
      </c>
      <c r="D24" s="170">
        <v>-1.290475</v>
      </c>
      <c r="E24" s="170">
        <v>-1.221187</v>
      </c>
      <c r="F24" s="170">
        <v>0.67477</v>
      </c>
      <c r="G24" s="170">
        <v>1.624007</v>
      </c>
    </row>
    <row r="25" spans="1:7" ht="12.75">
      <c r="A25" s="169" t="s">
        <v>96</v>
      </c>
      <c r="B25" s="170">
        <v>-2.697759</v>
      </c>
      <c r="C25" s="170">
        <v>-1.006892</v>
      </c>
      <c r="D25" s="170">
        <v>-1.88747</v>
      </c>
      <c r="E25" s="170">
        <v>-1.290935</v>
      </c>
      <c r="F25" s="170">
        <v>-6.834881</v>
      </c>
      <c r="G25" s="170">
        <v>0.3542626</v>
      </c>
    </row>
    <row r="26" spans="1:7" ht="12.75">
      <c r="A26" s="169" t="s">
        <v>98</v>
      </c>
      <c r="B26" s="170">
        <v>-0.3240161</v>
      </c>
      <c r="C26" s="170">
        <v>-0.3583824</v>
      </c>
      <c r="D26" s="170">
        <v>-0.3810794</v>
      </c>
      <c r="E26" s="170">
        <v>0.04317537</v>
      </c>
      <c r="F26" s="170">
        <v>1.334271</v>
      </c>
      <c r="G26" s="170">
        <v>-0.03601718</v>
      </c>
    </row>
    <row r="27" spans="1:7" ht="12.75">
      <c r="A27" s="169" t="s">
        <v>100</v>
      </c>
      <c r="B27" s="170">
        <v>0.06531919</v>
      </c>
      <c r="C27" s="170">
        <v>0.07452921</v>
      </c>
      <c r="D27" s="170">
        <v>0.1270016</v>
      </c>
      <c r="E27" s="170">
        <v>-0.0019372</v>
      </c>
      <c r="F27" s="170">
        <v>0.4623116</v>
      </c>
      <c r="G27" s="170">
        <v>-0.1747932</v>
      </c>
    </row>
    <row r="28" spans="1:7" ht="12.75">
      <c r="A28" s="169" t="s">
        <v>102</v>
      </c>
      <c r="B28" s="170">
        <v>-0.3026795</v>
      </c>
      <c r="C28" s="170">
        <v>-0.0657422</v>
      </c>
      <c r="D28" s="170">
        <v>0.02329442</v>
      </c>
      <c r="E28" s="170">
        <v>-0.02002723</v>
      </c>
      <c r="F28" s="170">
        <v>0.3191102</v>
      </c>
      <c r="G28" s="170">
        <v>0.01610208</v>
      </c>
    </row>
    <row r="29" spans="1:7" ht="12.75">
      <c r="A29" s="169" t="s">
        <v>104</v>
      </c>
      <c r="B29" s="170">
        <v>0.3145047</v>
      </c>
      <c r="C29" s="170">
        <v>-0.07698718</v>
      </c>
      <c r="D29" s="170">
        <v>-0.03240104</v>
      </c>
      <c r="E29" s="170">
        <v>0.08254294</v>
      </c>
      <c r="F29" s="170">
        <v>0.2465476</v>
      </c>
      <c r="G29" s="170">
        <v>0.06358943</v>
      </c>
    </row>
    <row r="30" spans="1:7" ht="12.75">
      <c r="A30" s="169" t="s">
        <v>106</v>
      </c>
      <c r="B30" s="170">
        <v>0.08047041</v>
      </c>
      <c r="C30" s="170">
        <v>0.1215815</v>
      </c>
      <c r="D30" s="170">
        <v>0.04642584</v>
      </c>
      <c r="E30" s="170">
        <v>0.04117192</v>
      </c>
      <c r="F30" s="170">
        <v>0.2303322</v>
      </c>
      <c r="G30" s="170">
        <v>0.09273178</v>
      </c>
    </row>
    <row r="31" spans="1:7" ht="12.75">
      <c r="A31" s="169" t="s">
        <v>108</v>
      </c>
      <c r="B31" s="170">
        <v>-0.05144359</v>
      </c>
      <c r="C31" s="170">
        <v>-0.03502839</v>
      </c>
      <c r="D31" s="170">
        <v>-0.01895697</v>
      </c>
      <c r="E31" s="170">
        <v>-0.0354132</v>
      </c>
      <c r="F31" s="170">
        <v>0.06934522</v>
      </c>
      <c r="G31" s="170">
        <v>-0.02562559</v>
      </c>
    </row>
    <row r="32" spans="1:7" ht="12.75">
      <c r="A32" s="169" t="s">
        <v>110</v>
      </c>
      <c r="B32" s="170">
        <v>0.003040445</v>
      </c>
      <c r="C32" s="170">
        <v>0.01308824</v>
      </c>
      <c r="D32" s="170">
        <v>0.02034265</v>
      </c>
      <c r="E32" s="170">
        <v>0.002626918</v>
      </c>
      <c r="F32" s="170">
        <v>0.08870853</v>
      </c>
      <c r="G32" s="170">
        <v>-0.0209699</v>
      </c>
    </row>
    <row r="33" spans="1:7" ht="12.75">
      <c r="A33" s="169" t="s">
        <v>112</v>
      </c>
      <c r="B33" s="170">
        <v>0.1815137</v>
      </c>
      <c r="C33" s="170">
        <v>0.0967456</v>
      </c>
      <c r="D33" s="170">
        <v>0.1330065</v>
      </c>
      <c r="E33" s="170">
        <v>0.1192818</v>
      </c>
      <c r="F33" s="170">
        <v>0.08592916</v>
      </c>
      <c r="G33" s="170">
        <v>0.002003351</v>
      </c>
    </row>
    <row r="34" spans="1:7" ht="12.75">
      <c r="A34" s="169" t="s">
        <v>114</v>
      </c>
      <c r="B34" s="170">
        <v>-0.0163584</v>
      </c>
      <c r="C34" s="170">
        <v>0.007980057</v>
      </c>
      <c r="D34" s="170">
        <v>0.01087991</v>
      </c>
      <c r="E34" s="170">
        <v>0.01853692</v>
      </c>
      <c r="F34" s="170">
        <v>-0.01584594</v>
      </c>
      <c r="G34" s="170">
        <v>0.004515867</v>
      </c>
    </row>
    <row r="35" spans="1:7" ht="12.75">
      <c r="A35" s="169" t="s">
        <v>116</v>
      </c>
      <c r="B35" s="170">
        <v>-0.008296314</v>
      </c>
      <c r="C35" s="170">
        <v>-0.007992137</v>
      </c>
      <c r="D35" s="170">
        <v>-0.006869213</v>
      </c>
      <c r="E35" s="170">
        <v>-0.004272555</v>
      </c>
      <c r="F35" s="170">
        <v>0.001680959</v>
      </c>
      <c r="G35" s="170">
        <v>0.001225852</v>
      </c>
    </row>
    <row r="36" spans="1:6" ht="12.75">
      <c r="A36" s="169" t="s">
        <v>145</v>
      </c>
      <c r="B36" s="170">
        <v>17.76123</v>
      </c>
      <c r="C36" s="170">
        <v>17.76428</v>
      </c>
      <c r="D36" s="170">
        <v>17.77649</v>
      </c>
      <c r="E36" s="170">
        <v>17.77649</v>
      </c>
      <c r="F36" s="170">
        <v>17.7887</v>
      </c>
    </row>
    <row r="37" spans="1:6" ht="12.75">
      <c r="A37" s="169" t="s">
        <v>146</v>
      </c>
      <c r="B37" s="170">
        <v>-0.0869751</v>
      </c>
      <c r="C37" s="170">
        <v>-0.03814697</v>
      </c>
      <c r="D37" s="170">
        <v>-0.01475016</v>
      </c>
      <c r="E37" s="170">
        <v>-0.005594889</v>
      </c>
      <c r="F37" s="170">
        <v>0.008646647</v>
      </c>
    </row>
    <row r="38" spans="1:7" ht="12.75">
      <c r="A38" s="169" t="s">
        <v>147</v>
      </c>
      <c r="B38" s="170">
        <v>-2.82328E-05</v>
      </c>
      <c r="C38" s="170">
        <v>0.0001914414</v>
      </c>
      <c r="D38" s="170">
        <v>2.817406E-05</v>
      </c>
      <c r="E38" s="170">
        <v>0.0003199824</v>
      </c>
      <c r="F38" s="170">
        <v>-0.0002743926</v>
      </c>
      <c r="G38" s="170">
        <v>4.155647E-05</v>
      </c>
    </row>
    <row r="39" spans="1:7" ht="12.75">
      <c r="A39" s="169" t="s">
        <v>148</v>
      </c>
      <c r="B39" s="170">
        <v>0.001628367</v>
      </c>
      <c r="C39" s="170">
        <v>0.001127686</v>
      </c>
      <c r="D39" s="170">
        <v>0.001427947</v>
      </c>
      <c r="E39" s="170">
        <v>0.001306877</v>
      </c>
      <c r="F39" s="170">
        <v>0.001370099</v>
      </c>
      <c r="G39" s="170">
        <v>0.0006741128</v>
      </c>
    </row>
    <row r="40" spans="2:5" ht="12.75">
      <c r="B40" s="169" t="s">
        <v>149</v>
      </c>
      <c r="C40" s="169">
        <v>0.003763</v>
      </c>
      <c r="D40" s="169" t="s">
        <v>150</v>
      </c>
      <c r="E40" s="169">
        <v>3.115515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-2.823279599202987E-05</v>
      </c>
      <c r="C50" s="169">
        <f>-0.017/(C7*C7+C22*C22)*(C21*C22+C6*C7)</f>
        <v>0.0001914414182123074</v>
      </c>
      <c r="D50" s="169">
        <f>-0.017/(D7*D7+D22*D22)*(D21*D22+D6*D7)</f>
        <v>2.8174058988298687E-05</v>
      </c>
      <c r="E50" s="169">
        <f>-0.017/(E7*E7+E22*E22)*(E21*E22+E6*E7)</f>
        <v>0.00031998234972872435</v>
      </c>
      <c r="F50" s="169">
        <f>-0.017/(F7*F7+F22*F22)*(F21*F22+F6*F7)</f>
        <v>-0.0002743926743721797</v>
      </c>
      <c r="G50" s="169">
        <f>(B50*B$4+C50*C$4+D50*D$4+E50*E$4+F50*F$4)/SUM(B$4:F$4)</f>
        <v>8.918797368535833E-05</v>
      </c>
    </row>
    <row r="51" spans="1:7" ht="12.75">
      <c r="A51" s="169" t="s">
        <v>153</v>
      </c>
      <c r="B51" s="169">
        <f>-0.017/(B7*B7+B22*B22)*(B21*B7-B6*B22)</f>
        <v>0.0016283671650272338</v>
      </c>
      <c r="C51" s="169">
        <f>-0.017/(C7*C7+C22*C22)*(C21*C7-C6*C22)</f>
        <v>0.0011276855453858368</v>
      </c>
      <c r="D51" s="169">
        <f>-0.017/(D7*D7+D22*D22)*(D21*D7-D6*D22)</f>
        <v>0.0014279470438996898</v>
      </c>
      <c r="E51" s="169">
        <f>-0.017/(E7*E7+E22*E22)*(E21*E7-E6*E22)</f>
        <v>0.001306876963128923</v>
      </c>
      <c r="F51" s="169">
        <f>-0.017/(F7*F7+F22*F22)*(F21*F7-F6*F22)</f>
        <v>0.001370099163948928</v>
      </c>
      <c r="G51" s="169">
        <f>(B51*B$4+C51*C$4+D51*D$4+E51*E$4+F51*F$4)/SUM(B$4:F$4)</f>
        <v>0.0013477033030463723</v>
      </c>
    </row>
    <row r="58" ht="12.75">
      <c r="A58" s="169" t="s">
        <v>155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10000.260656407234</v>
      </c>
      <c r="C62" s="169">
        <f>C7+(2/0.017)*(C8*C50-C23*C51)</f>
        <v>9999.902228279449</v>
      </c>
      <c r="D62" s="169">
        <f>D7+(2/0.017)*(D8*D50-D23*D51)</f>
        <v>10000.076349911646</v>
      </c>
      <c r="E62" s="169">
        <f>E7+(2/0.017)*(E8*E50-E23*E51)</f>
        <v>9999.89843599606</v>
      </c>
      <c r="F62" s="169">
        <f>F7+(2/0.017)*(F8*F50-F23*F51)</f>
        <v>9999.0736775729</v>
      </c>
    </row>
    <row r="63" spans="1:6" ht="12.75">
      <c r="A63" s="169" t="s">
        <v>161</v>
      </c>
      <c r="B63" s="169">
        <f>B8+(3/0.017)*(B9*B50-B24*B51)</f>
        <v>3.6845894757017827</v>
      </c>
      <c r="C63" s="169">
        <f>C8+(3/0.017)*(C9*C50-C24*C51)</f>
        <v>0.027601834143891224</v>
      </c>
      <c r="D63" s="169">
        <f>D8+(3/0.017)*(D9*D50-D24*D51)</f>
        <v>-1.3153280926011168</v>
      </c>
      <c r="E63" s="169">
        <f>E8+(3/0.017)*(E9*E50-E24*E51)</f>
        <v>-2.3124018927610366</v>
      </c>
      <c r="F63" s="169">
        <f>F8+(3/0.017)*(F9*F50-F24*F51)</f>
        <v>-2.843895805178288</v>
      </c>
    </row>
    <row r="64" spans="1:6" ht="12.75">
      <c r="A64" s="169" t="s">
        <v>162</v>
      </c>
      <c r="B64" s="169">
        <f>B9+(4/0.017)*(B10*B50-B25*B51)</f>
        <v>1.450590605686569</v>
      </c>
      <c r="C64" s="169">
        <f>C9+(4/0.017)*(C10*C50-C25*C51)</f>
        <v>-0.06949082879892926</v>
      </c>
      <c r="D64" s="169">
        <f>D9+(4/0.017)*(D10*D50-D25*D51)</f>
        <v>-0.052163696133752824</v>
      </c>
      <c r="E64" s="169">
        <f>E9+(4/0.017)*(E10*E50-E25*E51)</f>
        <v>-0.20168524239862368</v>
      </c>
      <c r="F64" s="169">
        <f>F9+(4/0.017)*(F10*F50-F25*F51)</f>
        <v>-0.3048570804195023</v>
      </c>
    </row>
    <row r="65" spans="1:6" ht="12.75">
      <c r="A65" s="169" t="s">
        <v>163</v>
      </c>
      <c r="B65" s="169">
        <f>B10+(5/0.017)*(B11*B50-B26*B51)</f>
        <v>-0.24271038137538167</v>
      </c>
      <c r="C65" s="169">
        <f>C10+(5/0.017)*(C11*C50-C26*C51)</f>
        <v>0.21042849190466623</v>
      </c>
      <c r="D65" s="169">
        <f>D10+(5/0.017)*(D11*D50-D26*D51)</f>
        <v>0.5329466100991851</v>
      </c>
      <c r="E65" s="169">
        <f>E10+(5/0.017)*(E11*E50-E26*E51)</f>
        <v>1.36873177905422</v>
      </c>
      <c r="F65" s="169">
        <f>F10+(5/0.017)*(F11*F50-F26*F51)</f>
        <v>-1.1449718336277686</v>
      </c>
    </row>
    <row r="66" spans="1:6" ht="12.75">
      <c r="A66" s="169" t="s">
        <v>164</v>
      </c>
      <c r="B66" s="169">
        <f>B11+(6/0.017)*(B12*B50-B27*B51)</f>
        <v>4.220424928979867</v>
      </c>
      <c r="C66" s="169">
        <f>C11+(6/0.017)*(C12*C50-C27*C51)</f>
        <v>3.1753850447426863</v>
      </c>
      <c r="D66" s="169">
        <f>D11+(6/0.017)*(D12*D50-D27*D51)</f>
        <v>3.297687487980819</v>
      </c>
      <c r="E66" s="169">
        <f>E11+(6/0.017)*(E12*E50-E27*E51)</f>
        <v>3.147672098372755</v>
      </c>
      <c r="F66" s="169">
        <f>F11+(6/0.017)*(F12*F50-F27*F51)</f>
        <v>14.87608849249384</v>
      </c>
    </row>
    <row r="67" spans="1:6" ht="12.75">
      <c r="A67" s="169" t="s">
        <v>165</v>
      </c>
      <c r="B67" s="169">
        <f>B12+(7/0.017)*(B13*B50-B28*B51)</f>
        <v>-0.03542537525487538</v>
      </c>
      <c r="C67" s="169">
        <f>C12+(7/0.017)*(C13*C50-C28*C51)</f>
        <v>0.25202649538961014</v>
      </c>
      <c r="D67" s="169">
        <f>D12+(7/0.017)*(D13*D50-D28*D51)</f>
        <v>0.2578797450151764</v>
      </c>
      <c r="E67" s="169">
        <f>E12+(7/0.017)*(E13*E50-E28*E51)</f>
        <v>0.2704687701067988</v>
      </c>
      <c r="F67" s="169">
        <f>F12+(7/0.017)*(F13*F50-F28*F51)</f>
        <v>-0.059058532967579985</v>
      </c>
    </row>
    <row r="68" spans="1:6" ht="12.75">
      <c r="A68" s="169" t="s">
        <v>166</v>
      </c>
      <c r="B68" s="169">
        <f>B13+(8/0.017)*(B14*B50-B29*B51)</f>
        <v>-0.14412591905163188</v>
      </c>
      <c r="C68" s="169">
        <f>C13+(8/0.017)*(C14*C50-C29*C51)</f>
        <v>-0.23939547602649372</v>
      </c>
      <c r="D68" s="169">
        <f>D13+(8/0.017)*(D14*D50-D29*D51)</f>
        <v>-0.14580949511154012</v>
      </c>
      <c r="E68" s="169">
        <f>E13+(8/0.017)*(E14*E50-E29*E51)</f>
        <v>-0.223771392161114</v>
      </c>
      <c r="F68" s="169">
        <f>F13+(8/0.017)*(F14*F50-F29*F51)</f>
        <v>-0.17439823629346374</v>
      </c>
    </row>
    <row r="69" spans="1:6" ht="12.75">
      <c r="A69" s="169" t="s">
        <v>167</v>
      </c>
      <c r="B69" s="169">
        <f>B14+(9/0.017)*(B15*B50-B30*B51)</f>
        <v>-0.0500404160994812</v>
      </c>
      <c r="C69" s="169">
        <f>C14+(9/0.017)*(C15*C50-C30*C51)</f>
        <v>0.017040666030970278</v>
      </c>
      <c r="D69" s="169">
        <f>D14+(9/0.017)*(D15*D50-D30*D51)</f>
        <v>0.0241824551269978</v>
      </c>
      <c r="E69" s="169">
        <f>E14+(9/0.017)*(E15*E50-E30*E51)</f>
        <v>0.06368346535234348</v>
      </c>
      <c r="F69" s="169">
        <f>F14+(9/0.017)*(F15*F50-F30*F51)</f>
        <v>-0.09053489605762985</v>
      </c>
    </row>
    <row r="70" spans="1:6" ht="12.75">
      <c r="A70" s="169" t="s">
        <v>168</v>
      </c>
      <c r="B70" s="169">
        <f>B15+(10/0.017)*(B16*B50-B31*B51)</f>
        <v>-0.36875118632615433</v>
      </c>
      <c r="C70" s="169">
        <f>C15+(10/0.017)*(C16*C50-C31*C51)</f>
        <v>0.017501895258569176</v>
      </c>
      <c r="D70" s="169">
        <f>D15+(10/0.017)*(D16*D50-D31*D51)</f>
        <v>-0.023177208807003528</v>
      </c>
      <c r="E70" s="169">
        <f>E15+(10/0.017)*(E16*E50-E31*E51)</f>
        <v>0.04030583178096977</v>
      </c>
      <c r="F70" s="169">
        <f>F15+(10/0.017)*(F16*F50-F31*F51)</f>
        <v>-0.41098557567251065</v>
      </c>
    </row>
    <row r="71" spans="1:6" ht="12.75">
      <c r="A71" s="169" t="s">
        <v>169</v>
      </c>
      <c r="B71" s="169">
        <f>B16+(11/0.017)*(B17*B50-B32*B51)</f>
        <v>-0.04361234633939566</v>
      </c>
      <c r="C71" s="169">
        <f>C16+(11/0.017)*(C17*C50-C32*C51)</f>
        <v>-0.0026337499834449838</v>
      </c>
      <c r="D71" s="169">
        <f>D16+(11/0.017)*(D17*D50-D32*D51)</f>
        <v>0.024335658485289024</v>
      </c>
      <c r="E71" s="169">
        <f>E16+(11/0.017)*(E17*E50-E32*E51)</f>
        <v>0.0624206239762104</v>
      </c>
      <c r="F71" s="169">
        <f>F16+(11/0.017)*(F17*F50-F32*F51)</f>
        <v>-0.01021717440213786</v>
      </c>
    </row>
    <row r="72" spans="1:6" ht="12.75">
      <c r="A72" s="169" t="s">
        <v>170</v>
      </c>
      <c r="B72" s="169">
        <f>B17+(12/0.017)*(B18*B50-B33*B51)</f>
        <v>-0.07488007222371451</v>
      </c>
      <c r="C72" s="169">
        <f>C17+(12/0.017)*(C18*C50-C33*C51)</f>
        <v>-0.013760943426867255</v>
      </c>
      <c r="D72" s="169">
        <f>D17+(12/0.017)*(D18*D50-D33*D51)</f>
        <v>-0.04964748378910405</v>
      </c>
      <c r="E72" s="169">
        <f>E17+(12/0.017)*(E18*E50-E33*E51)</f>
        <v>-0.020285947225677475</v>
      </c>
      <c r="F72" s="169">
        <f>F17+(12/0.017)*(F18*F50-F33*F51)</f>
        <v>-0.0443193751029984</v>
      </c>
    </row>
    <row r="73" spans="1:6" ht="12.75">
      <c r="A73" s="169" t="s">
        <v>171</v>
      </c>
      <c r="B73" s="169">
        <f>B18+(13/0.017)*(B19*B50-B34*B51)</f>
        <v>0.009431656328042446</v>
      </c>
      <c r="C73" s="169">
        <f>C18+(13/0.017)*(C19*C50-C34*C51)</f>
        <v>-0.012494977921994714</v>
      </c>
      <c r="D73" s="169">
        <f>D18+(13/0.017)*(D19*D50-D34*D51)</f>
        <v>-0.018476238716968407</v>
      </c>
      <c r="E73" s="169">
        <f>E18+(13/0.017)*(E19*E50-E34*E51)</f>
        <v>-0.031256214204696736</v>
      </c>
      <c r="F73" s="169">
        <f>F18+(13/0.017)*(F19*F50-F34*F51)</f>
        <v>-0.01750885073847356</v>
      </c>
    </row>
    <row r="74" spans="1:6" ht="12.75">
      <c r="A74" s="169" t="s">
        <v>172</v>
      </c>
      <c r="B74" s="169">
        <f>B19+(14/0.017)*(B20*B50-B35*B51)</f>
        <v>-0.18194601148996808</v>
      </c>
      <c r="C74" s="169">
        <f>C19+(14/0.017)*(C20*C50-C35*C51)</f>
        <v>-0.18252896123261947</v>
      </c>
      <c r="D74" s="169">
        <f>D19+(14/0.017)*(D20*D50-D35*D51)</f>
        <v>-0.17202601700772435</v>
      </c>
      <c r="E74" s="169">
        <f>E19+(14/0.017)*(E20*E50-E35*E51)</f>
        <v>-0.18303339336166674</v>
      </c>
      <c r="F74" s="169">
        <f>F19+(14/0.017)*(F20*F50-F35*F51)</f>
        <v>-0.1404582215559649</v>
      </c>
    </row>
    <row r="75" spans="1:6" ht="12.75">
      <c r="A75" s="169" t="s">
        <v>173</v>
      </c>
      <c r="B75" s="170">
        <f>B20</f>
        <v>0.001420915</v>
      </c>
      <c r="C75" s="170">
        <f>C20</f>
        <v>-0.0002912432</v>
      </c>
      <c r="D75" s="170">
        <f>D20</f>
        <v>-0.002909725</v>
      </c>
      <c r="E75" s="170">
        <f>E20</f>
        <v>-0.003802964</v>
      </c>
      <c r="F75" s="170">
        <f>F20</f>
        <v>0.001905413</v>
      </c>
    </row>
    <row r="78" ht="12.75">
      <c r="A78" s="169" t="s">
        <v>155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111.03222335528568</v>
      </c>
      <c r="C82" s="169">
        <f>C22+(2/0.017)*(C8*C51+C23*C50)</f>
        <v>44.856781445057614</v>
      </c>
      <c r="D82" s="169">
        <f>D22+(2/0.017)*(D8*D51+D23*D50)</f>
        <v>-8.391865739321767</v>
      </c>
      <c r="E82" s="169">
        <f>E22+(2/0.017)*(E8*E51+E23*E50)</f>
        <v>-47.43399062450164</v>
      </c>
      <c r="F82" s="169">
        <f>F22+(2/0.017)*(F8*F51+F23*F50)</f>
        <v>-102.07009419814646</v>
      </c>
    </row>
    <row r="83" spans="1:6" ht="12.75">
      <c r="A83" s="169" t="s">
        <v>176</v>
      </c>
      <c r="B83" s="169">
        <f>B23+(3/0.017)*(B9*B51+B24*B50)</f>
        <v>-1.270327954759776</v>
      </c>
      <c r="C83" s="169">
        <f>C23+(3/0.017)*(C9*C51+C24*C50)</f>
        <v>0.5085221102413015</v>
      </c>
      <c r="D83" s="169">
        <f>D23+(3/0.017)*(D9*D51+D24*D50)</f>
        <v>-0.6667225032476866</v>
      </c>
      <c r="E83" s="169">
        <f>E23+(3/0.017)*(E9*E51+E24*E50)</f>
        <v>-0.19113140735629938</v>
      </c>
      <c r="F83" s="169">
        <f>F23+(3/0.017)*(F9*F51+F24*F50)</f>
        <v>5.678090418082487</v>
      </c>
    </row>
    <row r="84" spans="1:6" ht="12.75">
      <c r="A84" s="169" t="s">
        <v>177</v>
      </c>
      <c r="B84" s="169">
        <f>B24+(4/0.017)*(B10*B51+B25*B50)</f>
        <v>-3.6416387414149383</v>
      </c>
      <c r="C84" s="169">
        <f>C24+(4/0.017)*(C10*C51+C25*C50)</f>
        <v>-2.5673068431426187</v>
      </c>
      <c r="D84" s="169">
        <f>D24+(4/0.017)*(D10*D51+D25*D50)</f>
        <v>-1.1870498239107514</v>
      </c>
      <c r="E84" s="169">
        <f>E24+(4/0.017)*(E10*E51+E25*E50)</f>
        <v>-0.9825300610050747</v>
      </c>
      <c r="F84" s="169">
        <f>F24+(4/0.017)*(F10*F51+F25*F50)</f>
        <v>1.3134195002324809</v>
      </c>
    </row>
    <row r="85" spans="1:6" ht="12.75">
      <c r="A85" s="169" t="s">
        <v>178</v>
      </c>
      <c r="B85" s="169">
        <f>B25+(5/0.017)*(B11*B51+B26*B50)</f>
        <v>-0.656926995203972</v>
      </c>
      <c r="C85" s="169">
        <f>C25+(5/0.017)*(C11*C51+C26*C50)</f>
        <v>0.030480941199852563</v>
      </c>
      <c r="D85" s="169">
        <f>D25+(5/0.017)*(D11*D51+D26*D50)</f>
        <v>-0.4799110469585026</v>
      </c>
      <c r="E85" s="169">
        <f>E25+(5/0.017)*(E11*E51+E26*E50)</f>
        <v>-0.08966819589154928</v>
      </c>
      <c r="F85" s="169">
        <f>F25+(5/0.017)*(F11*F51+F26*F50)</f>
        <v>-0.8531841172903771</v>
      </c>
    </row>
    <row r="86" spans="1:6" ht="12.75">
      <c r="A86" s="169" t="s">
        <v>179</v>
      </c>
      <c r="B86" s="169">
        <f>B26+(6/0.017)*(B12*B51+B27*B50)</f>
        <v>-0.4610159040350073</v>
      </c>
      <c r="C86" s="169">
        <f>C26+(6/0.017)*(C12*C51+C27*C50)</f>
        <v>-0.25614064004122195</v>
      </c>
      <c r="D86" s="169">
        <f>D26+(6/0.017)*(D12*D51+D27*D50)</f>
        <v>-0.2419626669045492</v>
      </c>
      <c r="E86" s="169">
        <f>E26+(6/0.017)*(E12*E51+E27*E50)</f>
        <v>0.17409081015437883</v>
      </c>
      <c r="F86" s="169">
        <f>F26+(6/0.017)*(F12*F51+F27*F50)</f>
        <v>1.347340330305283</v>
      </c>
    </row>
    <row r="87" spans="1:6" ht="12.75">
      <c r="A87" s="169" t="s">
        <v>180</v>
      </c>
      <c r="B87" s="169">
        <f>B27+(7/0.017)*(B13*B51+B28*B50)</f>
        <v>0.133910158351935</v>
      </c>
      <c r="C87" s="169">
        <f>C27+(7/0.017)*(C13*C51+C28*C50)</f>
        <v>-0.06455841895900107</v>
      </c>
      <c r="D87" s="169">
        <f>D27+(7/0.017)*(D13*D51+D28*D50)</f>
        <v>0.02827042401745107</v>
      </c>
      <c r="E87" s="169">
        <f>E27+(7/0.017)*(E13*E51+E28*E50)</f>
        <v>-0.10508766693899181</v>
      </c>
      <c r="F87" s="169">
        <f>F27+(7/0.017)*(F13*F51+F28*F50)</f>
        <v>0.41949110902636394</v>
      </c>
    </row>
    <row r="88" spans="1:6" ht="12.75">
      <c r="A88" s="169" t="s">
        <v>181</v>
      </c>
      <c r="B88" s="169">
        <f>B28+(8/0.017)*(B14*B51+B29*B50)</f>
        <v>-0.2968397880372861</v>
      </c>
      <c r="C88" s="169">
        <f>C28+(8/0.017)*(C14*C51+C29*C50)</f>
        <v>-0.024810547625953437</v>
      </c>
      <c r="D88" s="169">
        <f>D28+(8/0.017)*(D14*D51+D29*D50)</f>
        <v>0.06309771638089669</v>
      </c>
      <c r="E88" s="169">
        <f>E28+(8/0.017)*(E14*E51+E29*E50)</f>
        <v>0.04865681112130537</v>
      </c>
      <c r="F88" s="169">
        <f>F28+(8/0.017)*(F14*F51+F29*F50)</f>
        <v>0.30446807443484336</v>
      </c>
    </row>
    <row r="89" spans="1:6" ht="12.75">
      <c r="A89" s="169" t="s">
        <v>182</v>
      </c>
      <c r="B89" s="169">
        <f>B29+(9/0.017)*(B15*B51+B30*B50)</f>
        <v>-0.047613135918395555</v>
      </c>
      <c r="C89" s="169">
        <f>C29+(9/0.017)*(C15*C51+C30*C50)</f>
        <v>-0.06805119972411791</v>
      </c>
      <c r="D89" s="169">
        <f>D29+(9/0.017)*(D15*D51+D30*D50)</f>
        <v>-0.06178851769693325</v>
      </c>
      <c r="E89" s="169">
        <f>E29+(9/0.017)*(E15*E51+E30*E50)</f>
        <v>0.0923698170312488</v>
      </c>
      <c r="F89" s="169">
        <f>F29+(9/0.017)*(F15*F51+F30*F50)</f>
        <v>-0.035917473859629706</v>
      </c>
    </row>
    <row r="90" spans="1:6" ht="12.75">
      <c r="A90" s="169" t="s">
        <v>183</v>
      </c>
      <c r="B90" s="169">
        <f>B30+(10/0.017)*(B16*B51+B31*B50)</f>
        <v>0.04495398285300577</v>
      </c>
      <c r="C90" s="169">
        <f>C30+(10/0.017)*(C16*C51+C31*C50)</f>
        <v>0.11727393395096647</v>
      </c>
      <c r="D90" s="169">
        <f>D30+(10/0.017)*(D16*D51+D31*D50)</f>
        <v>0.08104733178763518</v>
      </c>
      <c r="E90" s="169">
        <f>E30+(10/0.017)*(E16*E51+E31*E50)</f>
        <v>0.0710983980273083</v>
      </c>
      <c r="F90" s="169">
        <f>F30+(10/0.017)*(F16*F51+F31*F50)</f>
        <v>0.2780878648978965</v>
      </c>
    </row>
    <row r="91" spans="1:6" ht="12.75">
      <c r="A91" s="169" t="s">
        <v>184</v>
      </c>
      <c r="B91" s="169">
        <f>B31+(11/0.017)*(B17*B51+B32*B50)</f>
        <v>0.08911795727551104</v>
      </c>
      <c r="C91" s="169">
        <f>C31+(11/0.017)*(C17*C51+C32*C50)</f>
        <v>0.010557118784520925</v>
      </c>
      <c r="D91" s="169">
        <f>D31+(11/0.017)*(D17*D51+D32*D50)</f>
        <v>0.059463235694786745</v>
      </c>
      <c r="E91" s="169">
        <f>E31+(11/0.017)*(E17*E51+E32*E50)</f>
        <v>0.034736249726106706</v>
      </c>
      <c r="F91" s="169">
        <f>F31+(11/0.017)*(F17*F51+F32*F50)</f>
        <v>0.07714543501049258</v>
      </c>
    </row>
    <row r="92" spans="1:6" ht="12.75">
      <c r="A92" s="169" t="s">
        <v>185</v>
      </c>
      <c r="B92" s="169">
        <f>B32+(12/0.017)*(B18*B51+B33*B50)</f>
        <v>-0.017940138377421297</v>
      </c>
      <c r="C92" s="169">
        <f>C32+(12/0.017)*(C18*C51+C33*C50)</f>
        <v>0.04382394366464238</v>
      </c>
      <c r="D92" s="169">
        <f>D32+(12/0.017)*(D18*D51+D33*D50)</f>
        <v>0.020249235124899703</v>
      </c>
      <c r="E92" s="169">
        <f>E32+(12/0.017)*(E18*E51+E33*E50)</f>
        <v>0.05995258192897623</v>
      </c>
      <c r="F92" s="169">
        <f>F32+(12/0.017)*(F18*F51+F33*F50)</f>
        <v>0.011044018187773466</v>
      </c>
    </row>
    <row r="93" spans="1:6" ht="12.75">
      <c r="A93" s="169" t="s">
        <v>186</v>
      </c>
      <c r="B93" s="169">
        <f>B33+(13/0.017)*(B19*B51+B34*B50)</f>
        <v>-0.058508778478393114</v>
      </c>
      <c r="C93" s="169">
        <f>C33+(13/0.017)*(C19*C51+C34*C50)</f>
        <v>-0.06585047428549688</v>
      </c>
      <c r="D93" s="169">
        <f>D33+(13/0.017)*(D19*D51+D34*D50)</f>
        <v>-0.06335155184275243</v>
      </c>
      <c r="E93" s="169">
        <f>E33+(13/0.017)*(E19*E51+E34*E50)</f>
        <v>-0.06269559350442466</v>
      </c>
      <c r="F93" s="169">
        <f>F33+(13/0.017)*(F19*F51+F34*F50)</f>
        <v>-0.05546890181714986</v>
      </c>
    </row>
    <row r="94" spans="1:6" ht="12.75">
      <c r="A94" s="169" t="s">
        <v>187</v>
      </c>
      <c r="B94" s="169">
        <f>B34+(14/0.017)*(B20*B51+B35*B50)</f>
        <v>-0.014260047494517945</v>
      </c>
      <c r="C94" s="169">
        <f>C34+(14/0.017)*(C20*C51+C35*C50)</f>
        <v>0.0064495631740455524</v>
      </c>
      <c r="D94" s="169">
        <f>D34+(14/0.017)*(D20*D51+D35*D50)</f>
        <v>0.007298819673878412</v>
      </c>
      <c r="E94" s="169">
        <f>E34+(14/0.017)*(E20*E51+E35*E50)</f>
        <v>0.013318092044685079</v>
      </c>
      <c r="F94" s="169">
        <f>F34+(14/0.017)*(F20*F51+F35*F50)</f>
        <v>-0.014075877240082113</v>
      </c>
    </row>
    <row r="95" spans="1:6" ht="12.75">
      <c r="A95" s="169" t="s">
        <v>188</v>
      </c>
      <c r="B95" s="170">
        <f>B35</f>
        <v>-0.008296314</v>
      </c>
      <c r="C95" s="170">
        <f>C35</f>
        <v>-0.007992137</v>
      </c>
      <c r="D95" s="170">
        <f>D35</f>
        <v>-0.006869213</v>
      </c>
      <c r="E95" s="170">
        <f>E35</f>
        <v>-0.004272555</v>
      </c>
      <c r="F95" s="170">
        <f>F35</f>
        <v>0.001680959</v>
      </c>
    </row>
    <row r="98" ht="12.75">
      <c r="A98" s="169" t="s">
        <v>156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9999.999999999998</v>
      </c>
    </row>
    <row r="103" spans="1:11" ht="12.75">
      <c r="A103" s="169" t="s">
        <v>161</v>
      </c>
      <c r="B103" s="169">
        <f>B63*10000/B62</f>
        <v>3.6844934370196056</v>
      </c>
      <c r="C103" s="169">
        <f>C63*10000/C62</f>
        <v>0.027602104014411256</v>
      </c>
      <c r="D103" s="169">
        <f>D63*10000/D62</f>
        <v>-1.3153180501594253</v>
      </c>
      <c r="E103" s="169">
        <f>E63*10000/E62</f>
        <v>-2.312425378679064</v>
      </c>
      <c r="F103" s="169">
        <f>F63*10000/F62</f>
        <v>-2.844159266029725</v>
      </c>
      <c r="G103" s="169">
        <f>AVERAGE(C103:E103)</f>
        <v>-1.2000471082746926</v>
      </c>
      <c r="H103" s="169">
        <f>STDEV(C103:E103)</f>
        <v>1.1742647476069594</v>
      </c>
      <c r="I103" s="169">
        <f>(B103*B4+C103*C4+D103*D4+E103*E4+F103*F4)/SUM(B4:F4)</f>
        <v>-0.714768367921923</v>
      </c>
      <c r="K103" s="169">
        <f>(LN(H103)+LN(H123))/2-LN(K114*K115^3)</f>
        <v>-4.061053763403018</v>
      </c>
    </row>
    <row r="104" spans="1:11" ht="12.75">
      <c r="A104" s="169" t="s">
        <v>162</v>
      </c>
      <c r="B104" s="169">
        <f>B64*10000/B62</f>
        <v>1.4505527960985356</v>
      </c>
      <c r="C104" s="169">
        <f>C64*10000/C62</f>
        <v>-0.06949150822936159</v>
      </c>
      <c r="D104" s="169">
        <f>D64*10000/D62</f>
        <v>-0.05216329786743449</v>
      </c>
      <c r="E104" s="169">
        <f>E64*10000/E62</f>
        <v>-0.2016872908155036</v>
      </c>
      <c r="F104" s="169">
        <f>F64*10000/F62</f>
        <v>-0.304885322630707</v>
      </c>
      <c r="G104" s="169">
        <f>AVERAGE(C104:E104)</f>
        <v>-0.10778069897076654</v>
      </c>
      <c r="H104" s="169">
        <f>STDEV(C104:E104)</f>
        <v>0.08178571215381897</v>
      </c>
      <c r="I104" s="169">
        <f>(B104*B4+C104*C4+D104*D4+E104*E4+F104*F4)/SUM(B4:F4)</f>
        <v>0.0907567627071267</v>
      </c>
      <c r="K104" s="169">
        <f>(LN(H104)+LN(H124))/2-LN(K114*K115^4)</f>
        <v>-4.613295783223177</v>
      </c>
    </row>
    <row r="105" spans="1:11" ht="12.75">
      <c r="A105" s="169" t="s">
        <v>163</v>
      </c>
      <c r="B105" s="169">
        <f>B65*10000/B62</f>
        <v>-0.24270405513867832</v>
      </c>
      <c r="C105" s="169">
        <f>C65*10000/C62</f>
        <v>0.2104305493203526</v>
      </c>
      <c r="D105" s="169">
        <f>D65*10000/D62</f>
        <v>0.5329425410875926</v>
      </c>
      <c r="E105" s="169">
        <f>E65*10000/E62</f>
        <v>1.3687456805833895</v>
      </c>
      <c r="F105" s="169">
        <f>F65*10000/F62</f>
        <v>-1.1450779047621642</v>
      </c>
      <c r="G105" s="169">
        <f>AVERAGE(C105:E105)</f>
        <v>0.7040395903304448</v>
      </c>
      <c r="H105" s="169">
        <f>STDEV(C105:E105)</f>
        <v>0.5978119570759146</v>
      </c>
      <c r="I105" s="169">
        <f>(B105*B4+C105*C4+D105*D4+E105*E4+F105*F4)/SUM(B4:F4)</f>
        <v>0.32048651371325004</v>
      </c>
      <c r="K105" s="169">
        <f>(LN(H105)+LN(H125))/2-LN(K114*K115^5)</f>
        <v>-3.613719072592789</v>
      </c>
    </row>
    <row r="106" spans="1:11" ht="12.75">
      <c r="A106" s="169" t="s">
        <v>164</v>
      </c>
      <c r="B106" s="169">
        <f>B66*10000/B62</f>
        <v>4.220314923767324</v>
      </c>
      <c r="C106" s="169">
        <f>C66*10000/C62</f>
        <v>3.175416091332158</v>
      </c>
      <c r="D106" s="169">
        <f>D66*10000/D62</f>
        <v>3.2976623103582163</v>
      </c>
      <c r="E106" s="169">
        <f>E66*10000/E62</f>
        <v>3.1477040677155883</v>
      </c>
      <c r="F106" s="169">
        <f>F66*10000/F62</f>
        <v>14.877466625593213</v>
      </c>
      <c r="G106" s="169">
        <f>AVERAGE(C106:E106)</f>
        <v>3.2069274898019877</v>
      </c>
      <c r="H106" s="169">
        <f>STDEV(C106:E106)</f>
        <v>0.07979094440635302</v>
      </c>
      <c r="I106" s="169">
        <f>(B106*B4+C106*C4+D106*D4+E106*E4+F106*F4)/SUM(B4:F4)</f>
        <v>4.91180828146866</v>
      </c>
      <c r="K106" s="169">
        <f>(LN(H106)+LN(H126))/2-LN(K114*K115^6)</f>
        <v>-4.07324779775149</v>
      </c>
    </row>
    <row r="107" spans="1:11" ht="12.75">
      <c r="A107" s="169" t="s">
        <v>165</v>
      </c>
      <c r="B107" s="169">
        <f>B67*10000/B62</f>
        <v>-0.03542445189383949</v>
      </c>
      <c r="C107" s="169">
        <f>C67*10000/C62</f>
        <v>0.25202895952011023</v>
      </c>
      <c r="D107" s="169">
        <f>D67*10000/D62</f>
        <v>0.25787777612063423</v>
      </c>
      <c r="E107" s="169">
        <f>E67*10000/E62</f>
        <v>0.2704715171238219</v>
      </c>
      <c r="F107" s="169">
        <f>F67*10000/F62</f>
        <v>-0.059064004198752344</v>
      </c>
      <c r="G107" s="169">
        <f>AVERAGE(C107:E107)</f>
        <v>0.26012608425485545</v>
      </c>
      <c r="H107" s="169">
        <f>STDEV(C107:E107)</f>
        <v>0.009424603431516331</v>
      </c>
      <c r="I107" s="169">
        <f>(B107*B4+C107*C4+D107*D4+E107*E4+F107*F4)/SUM(B4:F4)</f>
        <v>0.17484871329244525</v>
      </c>
      <c r="K107" s="169">
        <f>(LN(H107)+LN(H127))/2-LN(K114*K115^7)</f>
        <v>-5.186945119065383</v>
      </c>
    </row>
    <row r="108" spans="1:9" ht="12.75">
      <c r="A108" s="169" t="s">
        <v>166</v>
      </c>
      <c r="B108" s="169">
        <f>B68*10000/B62</f>
        <v>-0.1441221624151261</v>
      </c>
      <c r="C108" s="169">
        <f>C68*10000/C62</f>
        <v>-0.23939781666013685</v>
      </c>
      <c r="D108" s="169">
        <f>D68*10000/D62</f>
        <v>-0.14580838186583286</v>
      </c>
      <c r="E108" s="169">
        <f>E68*10000/E62</f>
        <v>-0.22377366489605233</v>
      </c>
      <c r="F108" s="169">
        <f>F68*10000/F62</f>
        <v>-0.1744143926898195</v>
      </c>
      <c r="G108" s="169">
        <f>AVERAGE(C108:E108)</f>
        <v>-0.2029932878073407</v>
      </c>
      <c r="H108" s="169">
        <f>STDEV(C108:E108)</f>
        <v>0.050135951474377285</v>
      </c>
      <c r="I108" s="169">
        <f>(B108*B4+C108*C4+D108*D4+E108*E4+F108*F4)/SUM(B4:F4)</f>
        <v>-0.19068859149940046</v>
      </c>
    </row>
    <row r="109" spans="1:9" ht="12.75">
      <c r="A109" s="169" t="s">
        <v>167</v>
      </c>
      <c r="B109" s="169">
        <f>B69*10000/B62</f>
        <v>-0.05003911179797096</v>
      </c>
      <c r="C109" s="169">
        <f>C69*10000/C62</f>
        <v>0.017040832642122982</v>
      </c>
      <c r="D109" s="169">
        <f>D69*10000/D62</f>
        <v>0.024182270495576228</v>
      </c>
      <c r="E109" s="169">
        <f>E69*10000/E62</f>
        <v>0.06368411215368525</v>
      </c>
      <c r="F109" s="169">
        <f>F69*10000/F62</f>
        <v>-0.09054328328502287</v>
      </c>
      <c r="G109" s="169">
        <f>AVERAGE(C109:E109)</f>
        <v>0.034969071763794816</v>
      </c>
      <c r="H109" s="169">
        <f>STDEV(C109:E109)</f>
        <v>0.02512300125579073</v>
      </c>
      <c r="I109" s="169">
        <f>(B109*B4+C109*C4+D109*D4+E109*E4+F109*F4)/SUM(B4:F4)</f>
        <v>0.0059408841051829175</v>
      </c>
    </row>
    <row r="110" spans="1:11" ht="12.75">
      <c r="A110" s="169" t="s">
        <v>168</v>
      </c>
      <c r="B110" s="169">
        <f>B70*10000/B62</f>
        <v>-0.36874157484074477</v>
      </c>
      <c r="C110" s="169">
        <f>C70*10000/C62</f>
        <v>0.01750206637928349</v>
      </c>
      <c r="D110" s="169">
        <f>D70*10000/D62</f>
        <v>-0.023177031850570125</v>
      </c>
      <c r="E110" s="169">
        <f>E70*10000/E62</f>
        <v>0.04030624114729324</v>
      </c>
      <c r="F110" s="169">
        <f>F70*10000/F62</f>
        <v>-0.41102364971499056</v>
      </c>
      <c r="G110" s="169">
        <f>AVERAGE(C110:E110)</f>
        <v>0.011543758558668868</v>
      </c>
      <c r="H110" s="169">
        <f>STDEV(C110:E110)</f>
        <v>0.032158320256104954</v>
      </c>
      <c r="I110" s="169">
        <f>(B110*B4+C110*C4+D110*D4+E110*E4+F110*F4)/SUM(B4:F4)</f>
        <v>-0.09976332977724386</v>
      </c>
      <c r="K110" s="169">
        <f>EXP(AVERAGE(K103:K107))</f>
        <v>0.013438221154708222</v>
      </c>
    </row>
    <row r="111" spans="1:9" ht="12.75">
      <c r="A111" s="169" t="s">
        <v>169</v>
      </c>
      <c r="B111" s="169">
        <f>B71*10000/B62</f>
        <v>-0.0436112095852751</v>
      </c>
      <c r="C111" s="169">
        <f>C71*10000/C62</f>
        <v>-0.0026337757343234927</v>
      </c>
      <c r="D111" s="169">
        <f>D71*10000/D62</f>
        <v>0.024335472684170096</v>
      </c>
      <c r="E111" s="169">
        <f>E71*10000/E62</f>
        <v>0.062421257951499255</v>
      </c>
      <c r="F111" s="169">
        <f>F71*10000/F62</f>
        <v>-0.01021812092959585</v>
      </c>
      <c r="G111" s="169">
        <f>AVERAGE(C111:E111)</f>
        <v>0.028040984967115285</v>
      </c>
      <c r="H111" s="169">
        <f>STDEV(C111:E111)</f>
        <v>0.03268543204434012</v>
      </c>
      <c r="I111" s="169">
        <f>(B111*B4+C111*C4+D111*D4+E111*E4+F111*F4)/SUM(B4:F4)</f>
        <v>0.012592286425605776</v>
      </c>
    </row>
    <row r="112" spans="1:9" ht="12.75">
      <c r="A112" s="169" t="s">
        <v>170</v>
      </c>
      <c r="B112" s="169">
        <f>B72*10000/B62</f>
        <v>-0.0748781204775281</v>
      </c>
      <c r="C112" s="169">
        <f>C72*10000/C62</f>
        <v>-0.013761077971294245</v>
      </c>
      <c r="D112" s="169">
        <f>D72*10000/D62</f>
        <v>-0.049647104733898065</v>
      </c>
      <c r="E112" s="169">
        <f>E72*10000/E62</f>
        <v>-0.020286153259972437</v>
      </c>
      <c r="F112" s="169">
        <f>F72*10000/F62</f>
        <v>-0.04432348088643762</v>
      </c>
      <c r="G112" s="169">
        <f>AVERAGE(C112:E112)</f>
        <v>-0.02789811198838825</v>
      </c>
      <c r="H112" s="169">
        <f>STDEV(C112:E112)</f>
        <v>0.019115652381331606</v>
      </c>
      <c r="I112" s="169">
        <f>(B112*B4+C112*C4+D112*D4+E112*E4+F112*F4)/SUM(B4:F4)</f>
        <v>-0.03686827774412162</v>
      </c>
    </row>
    <row r="113" spans="1:9" ht="12.75">
      <c r="A113" s="169" t="s">
        <v>171</v>
      </c>
      <c r="B113" s="169">
        <f>B73*10000/B62</f>
        <v>0.009431410492285039</v>
      </c>
      <c r="C113" s="169">
        <f>C73*10000/C62</f>
        <v>-0.012495100088738128</v>
      </c>
      <c r="D113" s="169">
        <f>D73*10000/D62</f>
        <v>-0.01847609765212608</v>
      </c>
      <c r="E113" s="169">
        <f>E73*10000/E62</f>
        <v>-0.03125653165854719</v>
      </c>
      <c r="F113" s="169">
        <f>F73*10000/F62</f>
        <v>-0.01751047277283742</v>
      </c>
      <c r="G113" s="169">
        <f>AVERAGE(C113:E113)</f>
        <v>-0.02074257646647047</v>
      </c>
      <c r="H113" s="169">
        <f>STDEV(C113:E113)</f>
        <v>0.00958386786736237</v>
      </c>
      <c r="I113" s="169">
        <f>(B113*B4+C113*C4+D113*D4+E113*E4+F113*F4)/SUM(B4:F4)</f>
        <v>-0.015957069613865272</v>
      </c>
    </row>
    <row r="114" spans="1:11" ht="12.75">
      <c r="A114" s="169" t="s">
        <v>172</v>
      </c>
      <c r="B114" s="169">
        <f>B74*10000/B62</f>
        <v>-0.18194126907421562</v>
      </c>
      <c r="C114" s="169">
        <f>C74*10000/C62</f>
        <v>-0.18253074586712717</v>
      </c>
      <c r="D114" s="169">
        <f>D74*10000/D62</f>
        <v>-0.1720247036006323</v>
      </c>
      <c r="E114" s="169">
        <f>E74*10000/E62</f>
        <v>-0.18303525234097573</v>
      </c>
      <c r="F114" s="169">
        <f>F74*10000/F62</f>
        <v>-0.14047123372138076</v>
      </c>
      <c r="G114" s="169">
        <f>AVERAGE(C114:E114)</f>
        <v>-0.1791969006029117</v>
      </c>
      <c r="H114" s="169">
        <f>STDEV(C114:E114)</f>
        <v>0.006216424943259321</v>
      </c>
      <c r="I114" s="169">
        <f>(B114*B4+C114*C4+D114*D4+E114*E4+F114*F4)/SUM(B4:F4)</f>
        <v>-0.17442182366908987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0.0014208779639054811</v>
      </c>
      <c r="C115" s="169">
        <f>C75*10000/C62</f>
        <v>-0.00029124604756271743</v>
      </c>
      <c r="D115" s="169">
        <f>D75*10000/D62</f>
        <v>-0.0029097027844449497</v>
      </c>
      <c r="E115" s="169">
        <f>E75*10000/E62</f>
        <v>-0.0038030026248173573</v>
      </c>
      <c r="F115" s="169">
        <f>F75*10000/F62</f>
        <v>0.0019055895190308325</v>
      </c>
      <c r="G115" s="169">
        <f>AVERAGE(C115:E115)</f>
        <v>-0.0023346504856083415</v>
      </c>
      <c r="H115" s="169">
        <f>STDEV(C115:E115)</f>
        <v>0.0018251362755341738</v>
      </c>
      <c r="I115" s="169">
        <f>(B115*B4+C115*C4+D115*D4+E115*E4+F115*F4)/SUM(B4:F4)</f>
        <v>-0.001226345290751782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111.02932930467827</v>
      </c>
      <c r="C122" s="169">
        <f>C82*10000/C62</f>
        <v>44.857220021815685</v>
      </c>
      <c r="D122" s="169">
        <f>D82*10000/D62</f>
        <v>-8.391801667990178</v>
      </c>
      <c r="E122" s="169">
        <f>E82*10000/E62</f>
        <v>-47.43447238799569</v>
      </c>
      <c r="F122" s="169">
        <f>F82*10000/F62</f>
        <v>-102.07955005580295</v>
      </c>
      <c r="G122" s="169">
        <f>AVERAGE(C122:E122)</f>
        <v>-3.656351344723395</v>
      </c>
      <c r="H122" s="169">
        <f>STDEV(C122:E122)</f>
        <v>46.32771836913517</v>
      </c>
      <c r="I122" s="169">
        <f>(B122*B4+C122*C4+D122*D4+E122*E4+F122*F4)/SUM(B4:F4)</f>
        <v>-0.25141802395055557</v>
      </c>
    </row>
    <row r="123" spans="1:9" ht="12.75">
      <c r="A123" s="169" t="s">
        <v>176</v>
      </c>
      <c r="B123" s="169">
        <f>B83*10000/B62</f>
        <v>-1.2702948437107668</v>
      </c>
      <c r="C123" s="169">
        <f>C83*10000/C62</f>
        <v>0.5085270821980789</v>
      </c>
      <c r="D123" s="169">
        <f>D83*10000/D62</f>
        <v>-0.6667174128661301</v>
      </c>
      <c r="E123" s="169">
        <f>E83*10000/E62</f>
        <v>-0.19113334858311626</v>
      </c>
      <c r="F123" s="169">
        <f>F83*10000/F62</f>
        <v>5.678616441058912</v>
      </c>
      <c r="G123" s="169">
        <f>AVERAGE(C123:E123)</f>
        <v>-0.11644122641705583</v>
      </c>
      <c r="H123" s="169">
        <f>STDEV(C123:E123)</f>
        <v>0.5911717945148721</v>
      </c>
      <c r="I123" s="169">
        <f>(B123*B4+C123*C4+D123*D4+E123*E4+F123*F4)/SUM(B4:F4)</f>
        <v>0.49108641855212065</v>
      </c>
    </row>
    <row r="124" spans="1:9" ht="12.75">
      <c r="A124" s="169" t="s">
        <v>177</v>
      </c>
      <c r="B124" s="169">
        <f>B84*10000/B62</f>
        <v>-3.641543822241989</v>
      </c>
      <c r="C124" s="169">
        <f>C84*10000/C62</f>
        <v>-2.5673319443887617</v>
      </c>
      <c r="D124" s="169">
        <f>D84*10000/D62</f>
        <v>-1.1870407608650302</v>
      </c>
      <c r="E124" s="169">
        <f>E84*10000/E62</f>
        <v>-0.9825400400751249</v>
      </c>
      <c r="F124" s="169">
        <f>F84*10000/F62</f>
        <v>1.3135411764975518</v>
      </c>
      <c r="G124" s="169">
        <f>AVERAGE(C124:E124)</f>
        <v>-1.578970915109639</v>
      </c>
      <c r="H124" s="169">
        <f>STDEV(C124:E124)</f>
        <v>0.8620314839663125</v>
      </c>
      <c r="I124" s="169">
        <f>(B124*B4+C124*C4+D124*D4+E124*E4+F124*F4)/SUM(B4:F4)</f>
        <v>-1.4903424829440548</v>
      </c>
    </row>
    <row r="125" spans="1:9" ht="12.75">
      <c r="A125" s="169" t="s">
        <v>178</v>
      </c>
      <c r="B125" s="169">
        <f>B85*10000/B62</f>
        <v>-0.6569098724272496</v>
      </c>
      <c r="C125" s="169">
        <f>C85*10000/C62</f>
        <v>0.03048123922017287</v>
      </c>
      <c r="D125" s="169">
        <f>D85*10000/D62</f>
        <v>-0.4799073828698746</v>
      </c>
      <c r="E125" s="169">
        <f>E85*10000/E62</f>
        <v>-0.08966910660689896</v>
      </c>
      <c r="F125" s="169">
        <f>F85*10000/F62</f>
        <v>-0.853263156970229</v>
      </c>
      <c r="G125" s="169">
        <f>AVERAGE(C125:E125)</f>
        <v>-0.17969841675220022</v>
      </c>
      <c r="H125" s="169">
        <f>STDEV(C125:E125)</f>
        <v>0.2668390786666628</v>
      </c>
      <c r="I125" s="169">
        <f>(B125*B4+C125*C4+D125*D4+E125*E4+F125*F4)/SUM(B4:F4)</f>
        <v>-0.3384800339740193</v>
      </c>
    </row>
    <row r="126" spans="1:9" ht="12.75">
      <c r="A126" s="169" t="s">
        <v>179</v>
      </c>
      <c r="B126" s="169">
        <f>B86*10000/B62</f>
        <v>-0.46100388767329914</v>
      </c>
      <c r="C126" s="169">
        <f>C86*10000/C62</f>
        <v>-0.25614314439681546</v>
      </c>
      <c r="D126" s="169">
        <f>D86*10000/D62</f>
        <v>-0.2419608195358299</v>
      </c>
      <c r="E126" s="169">
        <f>E86*10000/E62</f>
        <v>0.17409257830830976</v>
      </c>
      <c r="F126" s="169">
        <f>F86*10000/F62</f>
        <v>1.3474651490240108</v>
      </c>
      <c r="G126" s="169">
        <f>AVERAGE(C126:E126)</f>
        <v>-0.10800379520811186</v>
      </c>
      <c r="H126" s="169">
        <f>STDEV(C126:E126)</f>
        <v>0.24440551865281804</v>
      </c>
      <c r="I126" s="169">
        <f>(B126*B4+C126*C4+D126*D4+E126*E4+F126*F4)/SUM(B4:F4)</f>
        <v>0.03546037653321249</v>
      </c>
    </row>
    <row r="127" spans="1:9" ht="12.75">
      <c r="A127" s="169" t="s">
        <v>180</v>
      </c>
      <c r="B127" s="169">
        <f>B87*10000/B62</f>
        <v>0.13390666798883674</v>
      </c>
      <c r="C127" s="169">
        <f>C87*10000/C62</f>
        <v>-0.06455905016394223</v>
      </c>
      <c r="D127" s="169">
        <f>D87*10000/D62</f>
        <v>0.028270208174661436</v>
      </c>
      <c r="E127" s="169">
        <f>E87*10000/E62</f>
        <v>-0.10508873426225387</v>
      </c>
      <c r="F127" s="169">
        <f>F87*10000/F62</f>
        <v>0.41952997102846434</v>
      </c>
      <c r="G127" s="169">
        <f>AVERAGE(C127:E127)</f>
        <v>-0.047125858750511555</v>
      </c>
      <c r="H127" s="169">
        <f>STDEV(C127:E127)</f>
        <v>0.06836730946962961</v>
      </c>
      <c r="I127" s="169">
        <f>(B127*B4+C127*C4+D127*D4+E127*E4+F127*F4)/SUM(B4:F4)</f>
        <v>0.041311902588149124</v>
      </c>
    </row>
    <row r="128" spans="1:9" ht="12.75">
      <c r="A128" s="169" t="s">
        <v>181</v>
      </c>
      <c r="B128" s="169">
        <f>B88*10000/B62</f>
        <v>-0.2968320509196916</v>
      </c>
      <c r="C128" s="169">
        <f>C88*10000/C62</f>
        <v>-0.0248107902053181</v>
      </c>
      <c r="D128" s="169">
        <f>D88*10000/D62</f>
        <v>0.06309723463406774</v>
      </c>
      <c r="E128" s="169">
        <f>E88*10000/E62</f>
        <v>0.04865730530438013</v>
      </c>
      <c r="F128" s="169">
        <f>F88*10000/F62</f>
        <v>0.30449628060821293</v>
      </c>
      <c r="G128" s="169">
        <f>AVERAGE(C128:E128)</f>
        <v>0.02898124991104326</v>
      </c>
      <c r="H128" s="169">
        <f>STDEV(C128:E128)</f>
        <v>0.04714144222095634</v>
      </c>
      <c r="I128" s="169">
        <f>(B128*B4+C128*C4+D128*D4+E128*E4+F128*F4)/SUM(B4:F4)</f>
        <v>0.018758168514862263</v>
      </c>
    </row>
    <row r="129" spans="1:9" ht="12.75">
      <c r="A129" s="169" t="s">
        <v>182</v>
      </c>
      <c r="B129" s="169">
        <f>B89*10000/B62</f>
        <v>-0.04761189488384936</v>
      </c>
      <c r="C129" s="169">
        <f>C89*10000/C62</f>
        <v>-0.06805186507891146</v>
      </c>
      <c r="D129" s="169">
        <f>D89*10000/D62</f>
        <v>-0.06178804594574838</v>
      </c>
      <c r="E129" s="169">
        <f>E89*10000/E62</f>
        <v>0.09237075518562317</v>
      </c>
      <c r="F129" s="169">
        <f>F89*10000/F62</f>
        <v>-0.035920801284012586</v>
      </c>
      <c r="G129" s="169">
        <f>AVERAGE(C129:E129)</f>
        <v>-0.01248971861301223</v>
      </c>
      <c r="H129" s="169">
        <f>STDEV(C129:E129)</f>
        <v>0.09086582460688379</v>
      </c>
      <c r="I129" s="169">
        <f>(B129*B4+C129*C4+D129*D4+E129*E4+F129*F4)/SUM(B4:F4)</f>
        <v>-0.020680913037304904</v>
      </c>
    </row>
    <row r="130" spans="1:9" ht="12.75">
      <c r="A130" s="169" t="s">
        <v>183</v>
      </c>
      <c r="B130" s="169">
        <f>B90*10000/B62</f>
        <v>0.04495281112918137</v>
      </c>
      <c r="C130" s="169">
        <f>C90*10000/C62</f>
        <v>0.11727508056960698</v>
      </c>
      <c r="D130" s="169">
        <f>D90*10000/D62</f>
        <v>0.08104671299669752</v>
      </c>
      <c r="E130" s="169">
        <f>E90*10000/E62</f>
        <v>0.0710991201384401</v>
      </c>
      <c r="F130" s="169">
        <f>F90*10000/F62</f>
        <v>0.278113627186911</v>
      </c>
      <c r="G130" s="169">
        <f>AVERAGE(C130:E130)</f>
        <v>0.08980697123491486</v>
      </c>
      <c r="H130" s="169">
        <f>STDEV(C130:E130)</f>
        <v>0.02430249830234262</v>
      </c>
      <c r="I130" s="169">
        <f>(B130*B4+C130*C4+D130*D4+E130*E4+F130*F4)/SUM(B4:F4)</f>
        <v>0.10848490605298505</v>
      </c>
    </row>
    <row r="131" spans="1:9" ht="12.75">
      <c r="A131" s="169" t="s">
        <v>184</v>
      </c>
      <c r="B131" s="169">
        <f>B91*10000/B62</f>
        <v>0.08911563441940143</v>
      </c>
      <c r="C131" s="169">
        <f>C91*10000/C62</f>
        <v>0.010557222004296886</v>
      </c>
      <c r="D131" s="169">
        <f>D91*10000/D62</f>
        <v>0.059462781696973874</v>
      </c>
      <c r="E131" s="169">
        <f>E91*10000/E62</f>
        <v>0.034736602524950276</v>
      </c>
      <c r="F131" s="169">
        <f>F91*10000/F62</f>
        <v>0.07715258182717809</v>
      </c>
      <c r="G131" s="169">
        <f>AVERAGE(C131:E131)</f>
        <v>0.03491886874207368</v>
      </c>
      <c r="H131" s="169">
        <f>STDEV(C131:E131)</f>
        <v>0.024453289307247113</v>
      </c>
      <c r="I131" s="169">
        <f>(B131*B4+C131*C4+D131*D4+E131*E4+F131*F4)/SUM(B4:F4)</f>
        <v>0.04837689665967887</v>
      </c>
    </row>
    <row r="132" spans="1:9" ht="12.75">
      <c r="A132" s="169" t="s">
        <v>185</v>
      </c>
      <c r="B132" s="169">
        <f>B92*10000/B62</f>
        <v>-0.017939670768408352</v>
      </c>
      <c r="C132" s="169">
        <f>C92*10000/C62</f>
        <v>0.043824372143069036</v>
      </c>
      <c r="D132" s="169">
        <f>D92*10000/D62</f>
        <v>0.02024908052334882</v>
      </c>
      <c r="E132" s="169">
        <f>E92*10000/E62</f>
        <v>0.059953190837587274</v>
      </c>
      <c r="F132" s="169">
        <f>F92*10000/F62</f>
        <v>0.011045041314721274</v>
      </c>
      <c r="G132" s="169">
        <f>AVERAGE(C132:E132)</f>
        <v>0.041342214501335045</v>
      </c>
      <c r="H132" s="169">
        <f>STDEV(C132:E132)</f>
        <v>0.01996809765300936</v>
      </c>
      <c r="I132" s="169">
        <f>(B132*B4+C132*C4+D132*D4+E132*E4+F132*F4)/SUM(B4:F4)</f>
        <v>0.02874414334141213</v>
      </c>
    </row>
    <row r="133" spans="1:9" ht="12.75">
      <c r="A133" s="169" t="s">
        <v>186</v>
      </c>
      <c r="B133" s="169">
        <f>B93*10000/B62</f>
        <v>-0.058507253449344994</v>
      </c>
      <c r="C133" s="169">
        <f>C93*10000/C62</f>
        <v>-0.0658511181232088</v>
      </c>
      <c r="D133" s="169">
        <f>D93*10000/D62</f>
        <v>-0.06335106815790678</v>
      </c>
      <c r="E133" s="169">
        <f>E93*10000/E62</f>
        <v>-0.0626962302724425</v>
      </c>
      <c r="F133" s="169">
        <f>F93*10000/F62</f>
        <v>-0.05547404050193375</v>
      </c>
      <c r="G133" s="169">
        <f>AVERAGE(C133:E133)</f>
        <v>-0.06396613885118603</v>
      </c>
      <c r="H133" s="169">
        <f>STDEV(C133:E133)</f>
        <v>0.0016649514425432746</v>
      </c>
      <c r="I133" s="169">
        <f>(B133*B4+C133*C4+D133*D4+E133*E4+F133*F4)/SUM(B4:F4)</f>
        <v>-0.06204433274408575</v>
      </c>
    </row>
    <row r="134" spans="1:9" ht="12.75">
      <c r="A134" s="169" t="s">
        <v>187</v>
      </c>
      <c r="B134" s="169">
        <f>B94*10000/B62</f>
        <v>-0.01425967580693153</v>
      </c>
      <c r="C134" s="169">
        <f>C94*10000/C62</f>
        <v>0.006449626233150925</v>
      </c>
      <c r="D134" s="169">
        <f>D94*10000/D62</f>
        <v>0.007298763947880159</v>
      </c>
      <c r="E134" s="169">
        <f>E94*10000/E62</f>
        <v>0.013318227309934177</v>
      </c>
      <c r="F134" s="169">
        <f>F94*10000/F62</f>
        <v>-0.014077181240951498</v>
      </c>
      <c r="G134" s="169">
        <f>AVERAGE(C134:E134)</f>
        <v>0.009022205830321754</v>
      </c>
      <c r="H134" s="169">
        <f>STDEV(C134:E134)</f>
        <v>0.003744610677976065</v>
      </c>
      <c r="I134" s="169">
        <f>(B134*B4+C134*C4+D134*D4+E134*E4+F134*F4)/SUM(B4:F4)</f>
        <v>0.0025777899230237434</v>
      </c>
    </row>
    <row r="135" spans="1:9" ht="12.75">
      <c r="A135" s="169" t="s">
        <v>188</v>
      </c>
      <c r="B135" s="169">
        <f>B95*10000/B62</f>
        <v>-0.008296097756896464</v>
      </c>
      <c r="C135" s="169">
        <f>C95*10000/C62</f>
        <v>-0.007992215141262537</v>
      </c>
      <c r="D135" s="169">
        <f>D95*10000/D62</f>
        <v>-0.006869160554019863</v>
      </c>
      <c r="E135" s="169">
        <f>E95*10000/E62</f>
        <v>-0.004272598394220014</v>
      </c>
      <c r="F135" s="169">
        <f>F95*10000/F62</f>
        <v>0.001681114725427269</v>
      </c>
      <c r="G135" s="169">
        <f>AVERAGE(C135:E135)</f>
        <v>-0.006377991363167471</v>
      </c>
      <c r="H135" s="169">
        <f>STDEV(C135:E135)</f>
        <v>0.0019078319021212926</v>
      </c>
      <c r="I135" s="169">
        <f>(B135*B4+C135*C4+D135*D4+E135*E4+F135*F4)/SUM(B4:F4)</f>
        <v>-0.00557837847925325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2003-10-24T08:30:05Z</cp:lastPrinted>
  <dcterms:created xsi:type="dcterms:W3CDTF">1999-06-17T15:15:05Z</dcterms:created>
  <dcterms:modified xsi:type="dcterms:W3CDTF">2003-10-24T13:13:08Z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-1210619815</vt:i4>
  </property>
  <property fmtid="{D5CDD505-2E9C-101B-9397-08002B2CF9AE}" pid="3" name="_EmailSubject">
    <vt:lpwstr>WFM result of aperture 115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