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26_pos1ap2" sheetId="2" r:id="rId2"/>
    <sheet name="HCMQAP126_pos2ap2" sheetId="3" r:id="rId3"/>
    <sheet name="HCMQAP126_pos3ap2" sheetId="4" r:id="rId4"/>
    <sheet name="HCMQAP126_pos4ap2" sheetId="5" r:id="rId5"/>
    <sheet name="HCMQAP126_pos5ap2" sheetId="6" r:id="rId6"/>
    <sheet name="Lmag_hcmqap" sheetId="7" r:id="rId7"/>
    <sheet name="Result_HCMQAP" sheetId="8" r:id="rId8"/>
  </sheets>
  <definedNames>
    <definedName name="_xlnm.Print_Area" localSheetId="1">'HCMQAP126_pos1ap2'!$A$1:$N$28</definedName>
    <definedName name="_xlnm.Print_Area" localSheetId="2">'HCMQAP126_pos2ap2'!$A$1:$N$28</definedName>
    <definedName name="_xlnm.Print_Area" localSheetId="3">'HCMQAP126_pos3ap2'!$A$1:$N$28</definedName>
    <definedName name="_xlnm.Print_Area" localSheetId="4">'HCMQAP126_pos4ap2'!$A$1:$N$28</definedName>
    <definedName name="_xlnm.Print_Area" localSheetId="5">'HCMQAP126_pos5ap2'!$A$1:$N$28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<sst xmlns="http://schemas.openxmlformats.org/spreadsheetml/2006/main" count="505" uniqueCount="187">
  <si>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</si>
  <si>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</si>
  <si>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</si>
  <si>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</si>
  <si>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</si>
  <si>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</si>
  <si>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</si>
  <si>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</si>
  <si>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</si>
  <si>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</si>
  <si>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</si>
  <si>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</si>
  <si>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</si>
  <si>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</si>
  <si>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</si>
  <si>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hcmqap126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</si>
  <si>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</si>
  <si>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</si>
  <si>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</si>
  <si>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</si>
  <si>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</si>
  <si>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</si>
  <si>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</si>
  <si>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</si>
  <si>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</si>
  <si>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</si>
  <si>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</si>
  <si>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</si>
  <si>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</si>
  <si>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</si>
  <si>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</si>
  <si>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</si>
  <si>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</si>
  <si>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</si>
  <si>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</si>
  <si>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</si>
  <si>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</si>
  <si>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</si>
  <si>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</si>
  <si>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</si>
  <si>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</si>
  <si>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</si>
  <si>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</si>
  <si>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</si>
  <si>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</si>
  <si>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</si>
  <si>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</si>
  <si>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</si>
  <si>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</si>
  <si>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</si>
  <si>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</si>
  <si>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</si>
  <si>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</si>
  <si>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</si>
  <si>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</si>
  <si>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</si>
  <si>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</si>
  <si>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</si>
  <si>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</si>
  <si>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-2.253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</si>
  <si>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</si>
  <si>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</si>
  <si>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</si>
  <si>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</si>
  <si>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</si>
  <si>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</si>
  <si>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</si>
  <si>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</si>
  <si>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HCMQAP126_pos1ap2</t>
  </si>
  <si>
    <t>±12.5</t>
  </si>
  <si>
    <t>THCMQAP126_pos1ap2.xls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</si>
  <si>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-3.751 mT)</t>
    </r>
  </si>
  <si>
    <t>HCMQAP126_pos2ap2</t>
  </si>
  <si>
    <t>THCMQAP126_pos2ap2.xls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</si>
  <si>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 mT)</t>
    </r>
  </si>
  <si>
    <t>HCMQAP126_pos3ap2</t>
  </si>
  <si>
    <t>THCMQAP126_pos3ap2.xls</t>
  </si>
  <si>
    <t>HCMQAP126_pos4ap2</t>
  </si>
  <si>
    <t>THCMQAP126_pos4ap2.xls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</si>
  <si>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-2.083 mT)</t>
    </r>
  </si>
  <si>
    <t>HCMQAP126_pos5ap2</t>
  </si>
  <si>
    <t>THCMQAP126_pos5ap2.xls</t>
  </si>
  <si>
    <t>Sommaire : Valeurs intégrales calculées avec les fichiers: HCMQAP126_pos1ap2+HCMQAP126_pos2ap2+HCMQAP126_pos3ap2+HCMQAP126_pos4ap2+HCMQAP126_pos5ap2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</si>
  <si>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</si>
  <si>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</si>
  <si>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</si>
  <si>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</si>
  <si>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</si>
  <si>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</si>
  <si>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</si>
  <si>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</si>
  <si>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</si>
  <si>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</si>
  <si>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</si>
  <si>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</si>
  <si>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</si>
  <si>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</si>
  <si>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</si>
  <si>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</si>
  <si>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</si>
  <si>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</si>
  <si>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</si>
  <si>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</si>
  <si>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</si>
  <si>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</si>
  <si>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</si>
  <si>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</si>
  <si>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</si>
  <si>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</si>
  <si>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</si>
  <si>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</si>
  <si>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</si>
  <si>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</si>
  <si>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</si>
  <si>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</si>
  <si>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</si>
  <si>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</si>
  <si>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</si>
  <si>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</si>
  <si>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</si>
  <si>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</si>
  <si>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</si>
  <si>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</si>
  <si>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</si>
  <si>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</si>
  <si>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</si>
  <si>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</t>
    </r>
  </si>
  <si>
    <t>Gradient (T/m)</t>
  </si>
  <si>
    <t xml:space="preserve"> Thu 06/11/2003       08:29:31</t>
  </si>
  <si>
    <t>SIEGMUND</t>
  </si>
  <si>
    <t>HCMQAP126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</si>
  <si>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</si>
  <si>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</si>
  <si>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</si>
  <si>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</si>
  <si>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</si>
  <si>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</si>
  <si>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</si>
  <si>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</si>
  <si>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</si>
  <si>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</si>
  <si>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</si>
  <si>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</si>
  <si>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</si>
  <si>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</si>
  <si>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</si>
  <si>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ACCEPTED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</si>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</sst>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3" fontId="3" fillId="4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4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26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374635"/>
        <c:axId val="39371716"/>
      </c:lineChart>
      <c:catAx>
        <c:axId val="43746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9371716"/>
        <c:crosses val="autoZero"/>
        <c:auto val="1"/>
        <c:lblOffset val="100"/>
        <c:noMultiLvlLbl val="0"/>
      </c:catAx>
      <c:valAx>
        <c:axId val="3937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37463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37783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2558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37783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2558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37783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2558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37783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2558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37783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2558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3.25419238E-05</v>
      </c>
      <c r="L2" s="55">
        <v>9.00262114477009E-08</v>
      </c>
      <c r="M2" s="55">
        <v>5.6815141E-05</v>
      </c>
      <c r="N2" s="56">
        <v>1.4440412298234635E-07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-3.12014642E-05</v>
      </c>
      <c r="L3" s="55">
        <v>1.0968847126376361E-07</v>
      </c>
      <c r="M3" s="55">
        <v>1.2979329000000002E-05</v>
      </c>
      <c r="N3" s="56">
        <v>1.2735950924059038E-07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-0.002253085566970516</v>
      </c>
      <c r="L4" s="55">
        <v>2.794517926514565E-06</v>
      </c>
      <c r="M4" s="55">
        <v>5.910717613511398E-08</v>
      </c>
      <c r="N4" s="56">
        <v>-0.62015321</v>
      </c>
    </row>
    <row r="5" spans="1:14" ht="15" customHeight="1" thickBot="1">
      <c r="A5" t="s">
        <v>18</v>
      </c>
      <c r="B5" s="59">
        <v>37931.3325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2558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0.37737093999999993</v>
      </c>
      <c r="E8" s="78">
        <v>0.019056523057720598</v>
      </c>
      <c r="F8" s="78">
        <v>2.0533967</v>
      </c>
      <c r="G8" s="78">
        <v>0.017511938192547406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0.064880544</v>
      </c>
      <c r="E9" s="80">
        <v>0.014799017183592993</v>
      </c>
      <c r="F9" s="80">
        <v>1.6643326000000003</v>
      </c>
      <c r="G9" s="80">
        <v>0.017201854904035776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-0.35653955099999995</v>
      </c>
      <c r="E10" s="80">
        <v>0.00667876037043774</v>
      </c>
      <c r="F10" s="80">
        <v>0.150272597</v>
      </c>
      <c r="G10" s="80">
        <v>0.010059240779179695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3.4576178</v>
      </c>
      <c r="E11" s="78">
        <v>0.010941715169995413</v>
      </c>
      <c r="F11" s="78">
        <v>0.68810361</v>
      </c>
      <c r="G11" s="78">
        <v>0.005949667408393467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0.13255517</v>
      </c>
      <c r="E12" s="80">
        <v>0.009978992300808629</v>
      </c>
      <c r="F12" s="80">
        <v>-0.116858757</v>
      </c>
      <c r="G12" s="80">
        <v>0.007319628114583199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18.688965</v>
      </c>
      <c r="D13" s="83">
        <v>0.07754965899999999</v>
      </c>
      <c r="E13" s="80">
        <v>0.0037192493977071936</v>
      </c>
      <c r="F13" s="80">
        <v>0.038888984</v>
      </c>
      <c r="G13" s="80">
        <v>0.007423337437035614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-0.052385216</v>
      </c>
      <c r="E14" s="80">
        <v>0.0006436672710837154</v>
      </c>
      <c r="F14" s="80">
        <v>0.0142624605</v>
      </c>
      <c r="G14" s="80">
        <v>0.0017838202541220272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-0.2757072</v>
      </c>
      <c r="E15" s="78">
        <v>0.0016001819696535148</v>
      </c>
      <c r="F15" s="78">
        <v>0.10564370199999999</v>
      </c>
      <c r="G15" s="78">
        <v>0.0048487561347728015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0.0105969227</v>
      </c>
      <c r="E16" s="80">
        <v>0.0019024863563261772</v>
      </c>
      <c r="F16" s="80">
        <v>-0.0013962857</v>
      </c>
      <c r="G16" s="80">
        <v>0.0032405388377518573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0.31299999356269836</v>
      </c>
      <c r="D17" s="83">
        <v>-0.008302671581000001</v>
      </c>
      <c r="E17" s="80">
        <v>0.0006939601575698592</v>
      </c>
      <c r="F17" s="80">
        <v>0.00790422</v>
      </c>
      <c r="G17" s="80">
        <v>0.0022383730760867364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4.578000068664551</v>
      </c>
      <c r="D18" s="83">
        <v>0.031756945</v>
      </c>
      <c r="E18" s="80">
        <v>0.0023681905873197628</v>
      </c>
      <c r="F18" s="80">
        <v>0.046777022</v>
      </c>
      <c r="G18" s="80">
        <v>0.0019718958256981977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0.2639999985694885</v>
      </c>
      <c r="D19" s="86">
        <v>-0.19950294</v>
      </c>
      <c r="E19" s="80">
        <v>0.0010767203329543422</v>
      </c>
      <c r="F19" s="80">
        <v>0.023649322</v>
      </c>
      <c r="G19" s="80">
        <v>0.0008824274824969679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0.24606370000000002</v>
      </c>
      <c r="D20" s="88">
        <v>0.0011536264999999998</v>
      </c>
      <c r="E20" s="89">
        <v>0.0006927885582547534</v>
      </c>
      <c r="F20" s="89">
        <v>-0.000811430723</v>
      </c>
      <c r="G20" s="89">
        <v>0.0004974713672131201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0.4283735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-0.035532191597248526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-2.2530873000000007</v>
      </c>
      <c r="I25" s="101" t="s">
        <v>49</v>
      </c>
      <c r="J25" s="102"/>
      <c r="K25" s="101"/>
      <c r="L25" s="104">
        <v>3.525423014188776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2.0877851503273446</v>
      </c>
      <c r="I26" s="106" t="s">
        <v>53</v>
      </c>
      <c r="J26" s="107"/>
      <c r="K26" s="106"/>
      <c r="L26" s="109">
        <v>0.29525421572621924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HCMQAP126_pos1ap2res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6.0888266E-05</v>
      </c>
      <c r="L2" s="55">
        <v>1.170019449999776E-07</v>
      </c>
      <c r="M2" s="55">
        <v>4.9010671E-05</v>
      </c>
      <c r="N2" s="56">
        <v>2.2634285143094068E-07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-2.8742595999999997E-05</v>
      </c>
      <c r="L3" s="55">
        <v>1.1700417767764903E-07</v>
      </c>
      <c r="M3" s="55">
        <v>1.2126083E-05</v>
      </c>
      <c r="N3" s="56">
        <v>9.098145539602838E-08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-0.0037511731193298967</v>
      </c>
      <c r="L4" s="55">
        <v>-9.321069193185235E-06</v>
      </c>
      <c r="M4" s="55">
        <v>1.5266306003663233E-08</v>
      </c>
      <c r="N4" s="56">
        <v>1.242418</v>
      </c>
    </row>
    <row r="5" spans="1:14" ht="15" customHeight="1" thickBot="1">
      <c r="A5" t="s">
        <v>18</v>
      </c>
      <c r="B5" s="59">
        <v>37931.33693287037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2558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1.8807122</v>
      </c>
      <c r="E8" s="78">
        <v>0.013199748219538421</v>
      </c>
      <c r="F8" s="78">
        <v>-0.20431353000000002</v>
      </c>
      <c r="G8" s="78">
        <v>0.007729654973450338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0.40075158</v>
      </c>
      <c r="E9" s="80">
        <v>0.0039931402559374675</v>
      </c>
      <c r="F9" s="80">
        <v>-0.06075127</v>
      </c>
      <c r="G9" s="80">
        <v>0.0072200225723054465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-0.22998806</v>
      </c>
      <c r="E10" s="80">
        <v>0.0073368327299644515</v>
      </c>
      <c r="F10" s="80">
        <v>-0.133348124</v>
      </c>
      <c r="G10" s="80">
        <v>0.002750288856431667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3.3339179999999997</v>
      </c>
      <c r="E11" s="78">
        <v>0.006116861442108948</v>
      </c>
      <c r="F11" s="78">
        <v>0.37774353</v>
      </c>
      <c r="G11" s="78">
        <v>0.005644506251001954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0.1844363</v>
      </c>
      <c r="E12" s="80">
        <v>0.003215132386543802</v>
      </c>
      <c r="F12" s="80">
        <v>-0.044605290000000006</v>
      </c>
      <c r="G12" s="80">
        <v>0.0038084501949020937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18.777466</v>
      </c>
      <c r="D13" s="83">
        <v>0.0537035819</v>
      </c>
      <c r="E13" s="80">
        <v>0.0027897753475439394</v>
      </c>
      <c r="F13" s="80">
        <v>-0.009347740000000002</v>
      </c>
      <c r="G13" s="80">
        <v>0.003047596353259401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-0.0141983989</v>
      </c>
      <c r="E14" s="80">
        <v>0.0009552484651369078</v>
      </c>
      <c r="F14" s="80">
        <v>-0.048762145</v>
      </c>
      <c r="G14" s="80">
        <v>0.002320872848953485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-0.040933053</v>
      </c>
      <c r="E15" s="78">
        <v>0.002626429059511534</v>
      </c>
      <c r="F15" s="78">
        <v>0.091558059</v>
      </c>
      <c r="G15" s="78">
        <v>0.0021010515586354426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0.0023787651999999998</v>
      </c>
      <c r="E16" s="80">
        <v>0.0010852838165167874</v>
      </c>
      <c r="F16" s="80">
        <v>-0.028056671</v>
      </c>
      <c r="G16" s="80">
        <v>0.002484771929043772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-0.33899998664855957</v>
      </c>
      <c r="D17" s="83">
        <v>-0.0029803311800000003</v>
      </c>
      <c r="E17" s="80">
        <v>0.0008013160681678164</v>
      </c>
      <c r="F17" s="80">
        <v>-0.0034005750000000003</v>
      </c>
      <c r="G17" s="80">
        <v>0.001438845534214845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23.905000686645508</v>
      </c>
      <c r="D18" s="83">
        <v>0.029661956</v>
      </c>
      <c r="E18" s="80">
        <v>0.0013091739585302969</v>
      </c>
      <c r="F18" s="80">
        <v>0.018193229999999998</v>
      </c>
      <c r="G18" s="80">
        <v>0.0010043622048494724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-0.382999986410141</v>
      </c>
      <c r="D19" s="86">
        <v>-0.18142315000000003</v>
      </c>
      <c r="E19" s="80">
        <v>0.0007981264154223474</v>
      </c>
      <c r="F19" s="80">
        <v>0.027143578</v>
      </c>
      <c r="G19" s="80">
        <v>0.0007723298465138345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0.2753857</v>
      </c>
      <c r="D20" s="88">
        <v>0.0009744631199999999</v>
      </c>
      <c r="E20" s="89">
        <v>0.000352644983491978</v>
      </c>
      <c r="F20" s="89">
        <v>-0.0036725349099999997</v>
      </c>
      <c r="G20" s="89">
        <v>0.0007525634720906754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0.2227954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0.07118536791879271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-3.7511847</v>
      </c>
      <c r="I25" s="101" t="s">
        <v>49</v>
      </c>
      <c r="J25" s="102"/>
      <c r="K25" s="101"/>
      <c r="L25" s="104">
        <v>3.3552495294956617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1.89177757618857</v>
      </c>
      <c r="I26" s="106" t="s">
        <v>53</v>
      </c>
      <c r="J26" s="107"/>
      <c r="K26" s="106"/>
      <c r="L26" s="109">
        <v>0.10029154000088088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HCMQAP126_pos2ap2res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6.5669463E-05</v>
      </c>
      <c r="L2" s="55">
        <v>1.345723241790588E-07</v>
      </c>
      <c r="M2" s="55">
        <v>3.279473E-05</v>
      </c>
      <c r="N2" s="56">
        <v>1.5627001545373023E-07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-2.7764036999999995E-05</v>
      </c>
      <c r="L3" s="55">
        <v>1.2935852997123122E-07</v>
      </c>
      <c r="M3" s="55">
        <v>1.0867546E-05</v>
      </c>
      <c r="N3" s="56">
        <v>1.1430544980013965E-07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-0.0037493940652253907</v>
      </c>
      <c r="L4" s="55">
        <v>-3.318289356622056E-05</v>
      </c>
      <c r="M4" s="55">
        <v>9.875394758182654E-08</v>
      </c>
      <c r="N4" s="56">
        <v>4.4249853</v>
      </c>
    </row>
    <row r="5" spans="1:14" ht="15" customHeight="1" thickBot="1">
      <c r="A5" t="s">
        <v>18</v>
      </c>
      <c r="B5" s="59">
        <v>37931.34138888889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2558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0.79343237</v>
      </c>
      <c r="E8" s="78">
        <v>0.02202515458335274</v>
      </c>
      <c r="F8" s="78">
        <v>-0.6255655900000001</v>
      </c>
      <c r="G8" s="78">
        <v>0.009951324408505567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-0.82454322</v>
      </c>
      <c r="E9" s="80">
        <v>0.004619406189610382</v>
      </c>
      <c r="F9" s="80">
        <v>-1.5540612</v>
      </c>
      <c r="G9" s="80">
        <v>0.011659308181015817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-0.44163668000000006</v>
      </c>
      <c r="E10" s="80">
        <v>0.0049034069120905</v>
      </c>
      <c r="F10" s="80">
        <v>-0.044282474200000005</v>
      </c>
      <c r="G10" s="80">
        <v>0.003182781584311696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3.65471</v>
      </c>
      <c r="E11" s="78">
        <v>0.005929406446047389</v>
      </c>
      <c r="F11" s="78">
        <v>0.17531281999999998</v>
      </c>
      <c r="G11" s="78">
        <v>0.0054753034390437995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0.1484616</v>
      </c>
      <c r="E12" s="80">
        <v>0.0018574241960319705</v>
      </c>
      <c r="F12" s="80">
        <v>-0.27052578</v>
      </c>
      <c r="G12" s="80">
        <v>0.0049326228123178035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18.865967</v>
      </c>
      <c r="D13" s="83">
        <v>-0.115600383</v>
      </c>
      <c r="E13" s="80">
        <v>0.005177182989352909</v>
      </c>
      <c r="F13" s="80">
        <v>-0.05146318999999999</v>
      </c>
      <c r="G13" s="80">
        <v>0.0032686691503424877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0.00499150304</v>
      </c>
      <c r="E14" s="80">
        <v>0.0017201516601839516</v>
      </c>
      <c r="F14" s="80">
        <v>0.039225511000000005</v>
      </c>
      <c r="G14" s="80">
        <v>0.0031582751541741768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0.016394806</v>
      </c>
      <c r="E15" s="78">
        <v>0.001423510550882574</v>
      </c>
      <c r="F15" s="78">
        <v>0.102450208</v>
      </c>
      <c r="G15" s="78">
        <v>0.0009498392682690377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0.0150750378</v>
      </c>
      <c r="E16" s="80">
        <v>0.0025742724080557995</v>
      </c>
      <c r="F16" s="80">
        <v>-0.015996690600000002</v>
      </c>
      <c r="G16" s="80">
        <v>0.002814389671540072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0.4449999928474426</v>
      </c>
      <c r="D17" s="83">
        <v>0.0105281596</v>
      </c>
      <c r="E17" s="80">
        <v>0.0012315383163014303</v>
      </c>
      <c r="F17" s="80">
        <v>-0.0011163920000000001</v>
      </c>
      <c r="G17" s="80">
        <v>0.0013572794144633598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2.0350000858306885</v>
      </c>
      <c r="D18" s="83">
        <v>0.029999608</v>
      </c>
      <c r="E18" s="80">
        <v>0.0007853249070645112</v>
      </c>
      <c r="F18" s="80">
        <v>0.010606172700000001</v>
      </c>
      <c r="G18" s="80">
        <v>0.0014126727554709764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0.35499998927116394</v>
      </c>
      <c r="D19" s="86">
        <v>-0.18798952</v>
      </c>
      <c r="E19" s="80">
        <v>0.001158861406984198</v>
      </c>
      <c r="F19" s="80">
        <v>0.026672695999999996</v>
      </c>
      <c r="G19" s="80">
        <v>0.0016948139468372938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0.2964074</v>
      </c>
      <c r="D20" s="88">
        <v>0.001017722842</v>
      </c>
      <c r="E20" s="89">
        <v>0.0006581659924985373</v>
      </c>
      <c r="F20" s="89">
        <v>0.0006532633</v>
      </c>
      <c r="G20" s="89">
        <v>0.0004044955798291993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0.1513138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0.2535331962477599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-3.7495409</v>
      </c>
      <c r="I25" s="101" t="s">
        <v>49</v>
      </c>
      <c r="J25" s="102"/>
      <c r="K25" s="101"/>
      <c r="L25" s="104">
        <v>3.658912375140508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1.010379747003999</v>
      </c>
      <c r="I26" s="106" t="s">
        <v>53</v>
      </c>
      <c r="J26" s="107"/>
      <c r="K26" s="106"/>
      <c r="L26" s="109">
        <v>0.10375372177912896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HCMQAP126_pos3ap2res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5.6069262000000005E-05</v>
      </c>
      <c r="L2" s="55">
        <v>1.5124482251120637E-07</v>
      </c>
      <c r="M2" s="55">
        <v>8.7861307E-05</v>
      </c>
      <c r="N2" s="56">
        <v>1.2971515996880263E-07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-2.8812640000000002E-05</v>
      </c>
      <c r="L3" s="55">
        <v>1.10156456733903E-07</v>
      </c>
      <c r="M3" s="55">
        <v>1.0784113000000001E-05</v>
      </c>
      <c r="N3" s="56">
        <v>8.270092143389967E-08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-0.003749906651527472</v>
      </c>
      <c r="L4" s="55">
        <v>-5.2554071203212704E-05</v>
      </c>
      <c r="M4" s="55">
        <v>6.643748063023339E-08</v>
      </c>
      <c r="N4" s="56">
        <v>7.0069252</v>
      </c>
    </row>
    <row r="5" spans="1:14" ht="15" customHeight="1" thickBot="1">
      <c r="A5" t="s">
        <v>18</v>
      </c>
      <c r="B5" s="59">
        <v>37931.34583333333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2558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1.4886192</v>
      </c>
      <c r="E8" s="78">
        <v>0.007408667495555387</v>
      </c>
      <c r="F8" s="78">
        <v>-0.35704565000000005</v>
      </c>
      <c r="G8" s="78">
        <v>0.013596621819149238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0.012764080000000002</v>
      </c>
      <c r="E9" s="80">
        <v>0.009879898254212954</v>
      </c>
      <c r="F9" s="80">
        <v>0.66353926</v>
      </c>
      <c r="G9" s="80">
        <v>0.011302886606057843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-0.23850283999999994</v>
      </c>
      <c r="E10" s="80">
        <v>0.0037877163607597754</v>
      </c>
      <c r="F10" s="80">
        <v>0.06979625920000002</v>
      </c>
      <c r="G10" s="80">
        <v>0.007018640910200991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3.5635094</v>
      </c>
      <c r="E11" s="78">
        <v>0.005002866312324055</v>
      </c>
      <c r="F11" s="78">
        <v>0.0112919333</v>
      </c>
      <c r="G11" s="78">
        <v>0.0025759579979606722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0.28746858</v>
      </c>
      <c r="E12" s="80">
        <v>0.00493129251703791</v>
      </c>
      <c r="F12" s="80">
        <v>-0.1585107</v>
      </c>
      <c r="G12" s="80">
        <v>0.0023630240496028726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18.978882</v>
      </c>
      <c r="D13" s="83">
        <v>-0.008759044000000002</v>
      </c>
      <c r="E13" s="80">
        <v>0.0023999990914798223</v>
      </c>
      <c r="F13" s="80">
        <v>0.07456800000000001</v>
      </c>
      <c r="G13" s="80">
        <v>0.003901063541651025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-0.042353496</v>
      </c>
      <c r="E14" s="80">
        <v>0.0021379118767138367</v>
      </c>
      <c r="F14" s="80">
        <v>0.073495574</v>
      </c>
      <c r="G14" s="80">
        <v>0.00298285035129718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0.0036557923489999996</v>
      </c>
      <c r="E15" s="78">
        <v>0.0023828539408496797</v>
      </c>
      <c r="F15" s="78">
        <v>0.015170462400000001</v>
      </c>
      <c r="G15" s="78">
        <v>0.00268566446621965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0.032774472</v>
      </c>
      <c r="E16" s="80">
        <v>0.0015652268856386512</v>
      </c>
      <c r="F16" s="80">
        <v>-0.0029788705</v>
      </c>
      <c r="G16" s="80">
        <v>0.0027147700499906497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-0.2750000059604645</v>
      </c>
      <c r="D17" s="83">
        <v>0.0009965326700000002</v>
      </c>
      <c r="E17" s="80">
        <v>0.0014415072295049143</v>
      </c>
      <c r="F17" s="80">
        <v>0.018112722000000005</v>
      </c>
      <c r="G17" s="80">
        <v>0.0015089339979886185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31.53499984741211</v>
      </c>
      <c r="D18" s="83">
        <v>0.016082815700000003</v>
      </c>
      <c r="E18" s="80">
        <v>0.0012980407255890971</v>
      </c>
      <c r="F18" s="80">
        <v>0.039665847000000004</v>
      </c>
      <c r="G18" s="80">
        <v>0.0015916321577348243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-0.3370000123977661</v>
      </c>
      <c r="D19" s="86">
        <v>-0.18604086</v>
      </c>
      <c r="E19" s="80">
        <v>0.0006442974766342098</v>
      </c>
      <c r="F19" s="80">
        <v>0.018906464</v>
      </c>
      <c r="G19" s="80">
        <v>0.0005535558854749654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0.2485509</v>
      </c>
      <c r="D20" s="88">
        <v>0.00145984451</v>
      </c>
      <c r="E20" s="89">
        <v>0.0010239627812147277</v>
      </c>
      <c r="F20" s="89">
        <v>0.00117598549</v>
      </c>
      <c r="G20" s="89">
        <v>0.00040439828183068665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0.40179590000000004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0.4014675804290185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-3.7502749000000004</v>
      </c>
      <c r="I25" s="101" t="s">
        <v>49</v>
      </c>
      <c r="J25" s="102"/>
      <c r="K25" s="101"/>
      <c r="L25" s="104">
        <v>3.563527290711552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1.5308392204253727</v>
      </c>
      <c r="I26" s="106" t="s">
        <v>53</v>
      </c>
      <c r="J26" s="107"/>
      <c r="K26" s="106"/>
      <c r="L26" s="109">
        <v>0.015604734766372055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HCMQAP126_pos4ap2res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2.32682045E-05</v>
      </c>
      <c r="L2" s="55">
        <v>9.336475703847876E-08</v>
      </c>
      <c r="M2" s="55">
        <v>6.7198397E-05</v>
      </c>
      <c r="N2" s="56">
        <v>2.0943524265299617E-07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-3.1378805500000004E-05</v>
      </c>
      <c r="L3" s="55">
        <v>1.334303881751094E-07</v>
      </c>
      <c r="M3" s="55">
        <v>1.0796075000000003E-05</v>
      </c>
      <c r="N3" s="56">
        <v>1.72445496693838E-07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-0.002082153292282116</v>
      </c>
      <c r="L4" s="55">
        <v>-4.489291996055047E-05</v>
      </c>
      <c r="M4" s="55">
        <v>1.691039844591396E-08</v>
      </c>
      <c r="N4" s="56">
        <v>10.778737</v>
      </c>
    </row>
    <row r="5" spans="1:14" ht="15" customHeight="1" thickBot="1">
      <c r="A5" t="s">
        <v>18</v>
      </c>
      <c r="B5" s="59">
        <v>37931.35034722222</v>
      </c>
      <c r="D5" s="60"/>
      <c r="E5" s="61" t="s">
        <v>79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2558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-1.3212863</v>
      </c>
      <c r="E8" s="78">
        <v>0.014473043199698034</v>
      </c>
      <c r="F8" s="114">
        <v>5.7072591</v>
      </c>
      <c r="G8" s="78">
        <v>0.02161650092719757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0.14718686</v>
      </c>
      <c r="E9" s="80">
        <v>0.030183957223753773</v>
      </c>
      <c r="F9" s="80">
        <v>1.6088160999999999</v>
      </c>
      <c r="G9" s="80">
        <v>0.02627505084181882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-1.20738806</v>
      </c>
      <c r="E10" s="80">
        <v>0.005150497078535502</v>
      </c>
      <c r="F10" s="80">
        <v>-0.9098533300000001</v>
      </c>
      <c r="G10" s="80">
        <v>0.016929551719532532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5">
        <v>14.046314999999998</v>
      </c>
      <c r="E11" s="78">
        <v>0.003310946999525507</v>
      </c>
      <c r="F11" s="78">
        <v>1.2198956</v>
      </c>
      <c r="G11" s="78">
        <v>0.014151785114958097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-0.11131061500000002</v>
      </c>
      <c r="E12" s="80">
        <v>0.014701735611787465</v>
      </c>
      <c r="F12" s="80">
        <v>0.50267987</v>
      </c>
      <c r="G12" s="80">
        <v>0.003062990176872956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19.097901</v>
      </c>
      <c r="D13" s="83">
        <v>-0.028419633</v>
      </c>
      <c r="E13" s="80">
        <v>0.007666513329887068</v>
      </c>
      <c r="F13" s="80">
        <v>0.25412718</v>
      </c>
      <c r="G13" s="80">
        <v>0.00792081468212699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-0.10483912799999999</v>
      </c>
      <c r="E14" s="80">
        <v>0.0026356180271991537</v>
      </c>
      <c r="F14" s="80">
        <v>-0.061638565</v>
      </c>
      <c r="G14" s="80">
        <v>0.005253878640613974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-0.26189751</v>
      </c>
      <c r="E15" s="78">
        <v>0.0020792067336797187</v>
      </c>
      <c r="F15" s="78">
        <v>0.21344002</v>
      </c>
      <c r="G15" s="78">
        <v>0.0012351572922485868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0.0054606881099999996</v>
      </c>
      <c r="E16" s="80">
        <v>0.0027530352703898247</v>
      </c>
      <c r="F16" s="80">
        <v>0.025000825999999997</v>
      </c>
      <c r="G16" s="80">
        <v>0.0018469164772490399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0.37299999594688416</v>
      </c>
      <c r="D17" s="83">
        <v>-0.022505433</v>
      </c>
      <c r="E17" s="80">
        <v>0.0031468549045159484</v>
      </c>
      <c r="F17" s="80">
        <v>0.022769302600000003</v>
      </c>
      <c r="G17" s="80">
        <v>0.0031552873374420336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4.068999767303467</v>
      </c>
      <c r="D18" s="83">
        <v>-0.0177557796</v>
      </c>
      <c r="E18" s="80">
        <v>0.0018496825956872327</v>
      </c>
      <c r="F18" s="80">
        <v>0.03161283</v>
      </c>
      <c r="G18" s="80">
        <v>0.0019359040386883687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0.2939999997615814</v>
      </c>
      <c r="D19" s="116">
        <v>-0.14932551</v>
      </c>
      <c r="E19" s="80">
        <v>0.0011493016120217167</v>
      </c>
      <c r="F19" s="80">
        <v>-0.019916848000000004</v>
      </c>
      <c r="G19" s="80">
        <v>0.0013335536733952147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0.1780499</v>
      </c>
      <c r="D20" s="88">
        <v>0.0047573666</v>
      </c>
      <c r="E20" s="89">
        <v>0.0006617394718344539</v>
      </c>
      <c r="F20" s="89">
        <v>-0.000402064328</v>
      </c>
      <c r="G20" s="89">
        <v>0.0006786176764005504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0.5524815000000001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0.6175766602261912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-2.0826371999999997</v>
      </c>
      <c r="I25" s="101" t="s">
        <v>49</v>
      </c>
      <c r="J25" s="102"/>
      <c r="K25" s="101"/>
      <c r="L25" s="104">
        <v>14.099188287065475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5.85820825176952</v>
      </c>
      <c r="I26" s="106" t="s">
        <v>53</v>
      </c>
      <c r="J26" s="107"/>
      <c r="K26" s="106"/>
      <c r="L26" s="109">
        <v>0.3378564012739739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HCMQAP126_pos5ap2res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119</v>
      </c>
      <c r="B1" s="131" t="s">
        <v>68</v>
      </c>
      <c r="C1" s="121" t="s">
        <v>72</v>
      </c>
      <c r="D1" s="121" t="s">
        <v>75</v>
      </c>
      <c r="E1" s="121" t="s">
        <v>77</v>
      </c>
      <c r="F1" s="128" t="s">
        <v>80</v>
      </c>
      <c r="G1" s="163" t="s">
        <v>120</v>
      </c>
    </row>
    <row r="2" spans="1:7" ht="13.5" thickBot="1">
      <c r="A2" s="140" t="s">
        <v>89</v>
      </c>
      <c r="B2" s="132">
        <v>-2.2530873000000007</v>
      </c>
      <c r="C2" s="123">
        <v>-3.7511847</v>
      </c>
      <c r="D2" s="123">
        <v>-3.7495409</v>
      </c>
      <c r="E2" s="123">
        <v>-3.7502749000000004</v>
      </c>
      <c r="F2" s="129">
        <v>-2.0826371999999997</v>
      </c>
      <c r="G2" s="164">
        <v>3.116652179732816</v>
      </c>
    </row>
    <row r="3" spans="1:7" ht="14.25" thickBot="1" thickTop="1">
      <c r="A3" s="148" t="s">
        <v>88</v>
      </c>
      <c r="B3" s="149" t="s">
        <v>83</v>
      </c>
      <c r="C3" s="150" t="s">
        <v>84</v>
      </c>
      <c r="D3" s="150" t="s">
        <v>85</v>
      </c>
      <c r="E3" s="150" t="s">
        <v>86</v>
      </c>
      <c r="F3" s="151" t="s">
        <v>87</v>
      </c>
      <c r="G3" s="158" t="s">
        <v>121</v>
      </c>
    </row>
    <row r="4" spans="1:7" ht="12.75">
      <c r="A4" s="145" t="s">
        <v>90</v>
      </c>
      <c r="B4" s="146">
        <v>0.37737093999999993</v>
      </c>
      <c r="C4" s="147">
        <v>1.8807122</v>
      </c>
      <c r="D4" s="147">
        <v>0.79343237</v>
      </c>
      <c r="E4" s="147">
        <v>1.4886192</v>
      </c>
      <c r="F4" s="152">
        <v>-1.3212863</v>
      </c>
      <c r="G4" s="159">
        <v>0.8796669503011733</v>
      </c>
    </row>
    <row r="5" spans="1:7" ht="12.75">
      <c r="A5" s="140" t="s">
        <v>92</v>
      </c>
      <c r="B5" s="134">
        <v>0.064880544</v>
      </c>
      <c r="C5" s="118">
        <v>0.40075158</v>
      </c>
      <c r="D5" s="118">
        <v>-0.82454322</v>
      </c>
      <c r="E5" s="118">
        <v>0.012764080000000002</v>
      </c>
      <c r="F5" s="153">
        <v>0.14718686</v>
      </c>
      <c r="G5" s="160">
        <v>-0.0697887569886937</v>
      </c>
    </row>
    <row r="6" spans="1:7" ht="12.75">
      <c r="A6" s="140" t="s">
        <v>94</v>
      </c>
      <c r="B6" s="134">
        <v>-0.35653955099999995</v>
      </c>
      <c r="C6" s="118">
        <v>-0.22998806</v>
      </c>
      <c r="D6" s="118">
        <v>-0.44163668000000006</v>
      </c>
      <c r="E6" s="118">
        <v>-0.23850283999999994</v>
      </c>
      <c r="F6" s="153">
        <v>-1.20738806</v>
      </c>
      <c r="G6" s="160">
        <v>-0.4318405389062323</v>
      </c>
    </row>
    <row r="7" spans="1:7" ht="12.75">
      <c r="A7" s="140" t="s">
        <v>96</v>
      </c>
      <c r="B7" s="133">
        <v>3.4576178</v>
      </c>
      <c r="C7" s="117">
        <v>3.3339179999999997</v>
      </c>
      <c r="D7" s="117">
        <v>3.65471</v>
      </c>
      <c r="E7" s="117">
        <v>3.5635094</v>
      </c>
      <c r="F7" s="154">
        <v>14.046314999999998</v>
      </c>
      <c r="G7" s="160">
        <v>4.915558564700383</v>
      </c>
    </row>
    <row r="8" spans="1:7" ht="12.75">
      <c r="A8" s="140" t="s">
        <v>98</v>
      </c>
      <c r="B8" s="134">
        <v>0.13255517</v>
      </c>
      <c r="C8" s="118">
        <v>0.1844363</v>
      </c>
      <c r="D8" s="118">
        <v>0.1484616</v>
      </c>
      <c r="E8" s="118">
        <v>0.28746858</v>
      </c>
      <c r="F8" s="153">
        <v>-0.11131061500000002</v>
      </c>
      <c r="G8" s="160">
        <v>0.15355646619794439</v>
      </c>
    </row>
    <row r="9" spans="1:7" ht="12.75">
      <c r="A9" s="140" t="s">
        <v>100</v>
      </c>
      <c r="B9" s="134">
        <v>0.07754965899999999</v>
      </c>
      <c r="C9" s="118">
        <v>0.0537035819</v>
      </c>
      <c r="D9" s="118">
        <v>-0.115600383</v>
      </c>
      <c r="E9" s="118">
        <v>-0.008759044000000002</v>
      </c>
      <c r="F9" s="153">
        <v>-0.028419633</v>
      </c>
      <c r="G9" s="160">
        <v>-0.00957909793755906</v>
      </c>
    </row>
    <row r="10" spans="1:7" ht="12.75">
      <c r="A10" s="140" t="s">
        <v>102</v>
      </c>
      <c r="B10" s="134">
        <v>-0.052385216</v>
      </c>
      <c r="C10" s="118">
        <v>-0.0141983989</v>
      </c>
      <c r="D10" s="118">
        <v>0.00499150304</v>
      </c>
      <c r="E10" s="118">
        <v>-0.042353496</v>
      </c>
      <c r="F10" s="153">
        <v>-0.10483912799999999</v>
      </c>
      <c r="G10" s="160">
        <v>-0.03398741927884089</v>
      </c>
    </row>
    <row r="11" spans="1:7" ht="12.75">
      <c r="A11" s="140" t="s">
        <v>104</v>
      </c>
      <c r="B11" s="133">
        <v>-0.2757072</v>
      </c>
      <c r="C11" s="117">
        <v>-0.040933053</v>
      </c>
      <c r="D11" s="117">
        <v>0.016394806</v>
      </c>
      <c r="E11" s="117">
        <v>0.0036557923489999996</v>
      </c>
      <c r="F11" s="155">
        <v>-0.26189751</v>
      </c>
      <c r="G11" s="160">
        <v>-0.0798752854085248</v>
      </c>
    </row>
    <row r="12" spans="1:7" ht="12.75">
      <c r="A12" s="140" t="s">
        <v>106</v>
      </c>
      <c r="B12" s="134">
        <v>0.0105969227</v>
      </c>
      <c r="C12" s="118">
        <v>0.0023787651999999998</v>
      </c>
      <c r="D12" s="118">
        <v>0.0150750378</v>
      </c>
      <c r="E12" s="118">
        <v>0.032774472</v>
      </c>
      <c r="F12" s="153">
        <v>0.0054606881099999996</v>
      </c>
      <c r="G12" s="160">
        <v>0.014346141493839575</v>
      </c>
    </row>
    <row r="13" spans="1:7" ht="12.75">
      <c r="A13" s="140" t="s">
        <v>108</v>
      </c>
      <c r="B13" s="134">
        <v>-0.008302671581000001</v>
      </c>
      <c r="C13" s="118">
        <v>-0.0029803311800000003</v>
      </c>
      <c r="D13" s="118">
        <v>0.0105281596</v>
      </c>
      <c r="E13" s="118">
        <v>0.0009965326700000002</v>
      </c>
      <c r="F13" s="153">
        <v>-0.022505433</v>
      </c>
      <c r="G13" s="160">
        <v>-0.0021520898139423096</v>
      </c>
    </row>
    <row r="14" spans="1:7" ht="12.75">
      <c r="A14" s="140" t="s">
        <v>110</v>
      </c>
      <c r="B14" s="134">
        <v>0.031756945</v>
      </c>
      <c r="C14" s="118">
        <v>0.029661956</v>
      </c>
      <c r="D14" s="118">
        <v>0.029999608</v>
      </c>
      <c r="E14" s="118">
        <v>0.016082815700000003</v>
      </c>
      <c r="F14" s="153">
        <v>-0.0177557796</v>
      </c>
      <c r="G14" s="160">
        <v>0.020443007437201448</v>
      </c>
    </row>
    <row r="15" spans="1:7" ht="12.75">
      <c r="A15" s="140" t="s">
        <v>112</v>
      </c>
      <c r="B15" s="135">
        <v>-0.19950294</v>
      </c>
      <c r="C15" s="120">
        <v>-0.18142315000000003</v>
      </c>
      <c r="D15" s="120">
        <v>-0.18798952</v>
      </c>
      <c r="E15" s="120">
        <v>-0.18604086</v>
      </c>
      <c r="F15" s="156">
        <v>-0.14932551</v>
      </c>
      <c r="G15" s="161">
        <v>-0.18243851152895948</v>
      </c>
    </row>
    <row r="16" spans="1:7" ht="12.75">
      <c r="A16" s="140" t="s">
        <v>114</v>
      </c>
      <c r="B16" s="134">
        <v>0.0011536264999999998</v>
      </c>
      <c r="C16" s="118">
        <v>0.0009744631199999999</v>
      </c>
      <c r="D16" s="118">
        <v>0.001017722842</v>
      </c>
      <c r="E16" s="118">
        <v>0.00145984451</v>
      </c>
      <c r="F16" s="153">
        <v>0.0047573666</v>
      </c>
      <c r="G16" s="160">
        <v>0.0016330109540296804</v>
      </c>
    </row>
    <row r="17" spans="1:7" ht="12.75">
      <c r="A17" s="140" t="s">
        <v>91</v>
      </c>
      <c r="B17" s="133">
        <v>2.0533967</v>
      </c>
      <c r="C17" s="117">
        <v>-0.20431353000000002</v>
      </c>
      <c r="D17" s="117">
        <v>-0.6255655900000001</v>
      </c>
      <c r="E17" s="117">
        <v>-0.35704565000000005</v>
      </c>
      <c r="F17" s="154">
        <v>5.7072591</v>
      </c>
      <c r="G17" s="160">
        <v>0.7738387150542926</v>
      </c>
    </row>
    <row r="18" spans="1:7" ht="12.75">
      <c r="A18" s="140" t="s">
        <v>93</v>
      </c>
      <c r="B18" s="134">
        <v>1.6643326000000003</v>
      </c>
      <c r="C18" s="118">
        <v>-0.06075127</v>
      </c>
      <c r="D18" s="118">
        <v>-1.5540612</v>
      </c>
      <c r="E18" s="118">
        <v>0.66353926</v>
      </c>
      <c r="F18" s="153">
        <v>1.6088160999999999</v>
      </c>
      <c r="G18" s="160">
        <v>0.2267324449982165</v>
      </c>
    </row>
    <row r="19" spans="1:7" ht="12.75">
      <c r="A19" s="140" t="s">
        <v>95</v>
      </c>
      <c r="B19" s="134">
        <v>0.150272597</v>
      </c>
      <c r="C19" s="118">
        <v>-0.133348124</v>
      </c>
      <c r="D19" s="118">
        <v>-0.044282474200000005</v>
      </c>
      <c r="E19" s="118">
        <v>0.06979625920000002</v>
      </c>
      <c r="F19" s="153">
        <v>-0.9098533300000001</v>
      </c>
      <c r="G19" s="160">
        <v>-0.12580027834327617</v>
      </c>
    </row>
    <row r="20" spans="1:7" ht="12.75">
      <c r="A20" s="140" t="s">
        <v>97</v>
      </c>
      <c r="B20" s="133">
        <v>0.68810361</v>
      </c>
      <c r="C20" s="117">
        <v>0.37774353</v>
      </c>
      <c r="D20" s="117">
        <v>0.17531281999999998</v>
      </c>
      <c r="E20" s="117">
        <v>0.0112919333</v>
      </c>
      <c r="F20" s="155">
        <v>1.2198956</v>
      </c>
      <c r="G20" s="160">
        <v>0.3982641417374892</v>
      </c>
    </row>
    <row r="21" spans="1:7" ht="12.75">
      <c r="A21" s="140" t="s">
        <v>99</v>
      </c>
      <c r="B21" s="134">
        <v>-0.116858757</v>
      </c>
      <c r="C21" s="118">
        <v>-0.044605290000000006</v>
      </c>
      <c r="D21" s="118">
        <v>-0.27052578</v>
      </c>
      <c r="E21" s="118">
        <v>-0.1585107</v>
      </c>
      <c r="F21" s="153">
        <v>0.50267987</v>
      </c>
      <c r="G21" s="160">
        <v>-0.06367739482990925</v>
      </c>
    </row>
    <row r="22" spans="1:7" ht="12.75">
      <c r="A22" s="140" t="s">
        <v>101</v>
      </c>
      <c r="B22" s="134">
        <v>0.038888984</v>
      </c>
      <c r="C22" s="118">
        <v>-0.009347740000000002</v>
      </c>
      <c r="D22" s="118">
        <v>-0.05146318999999999</v>
      </c>
      <c r="E22" s="118">
        <v>0.07456800000000001</v>
      </c>
      <c r="F22" s="153">
        <v>0.25412718</v>
      </c>
      <c r="G22" s="160">
        <v>0.042888872311890425</v>
      </c>
    </row>
    <row r="23" spans="1:7" ht="12.75">
      <c r="A23" s="140" t="s">
        <v>103</v>
      </c>
      <c r="B23" s="134">
        <v>0.0142624605</v>
      </c>
      <c r="C23" s="118">
        <v>-0.048762145</v>
      </c>
      <c r="D23" s="118">
        <v>0.039225511000000005</v>
      </c>
      <c r="E23" s="118">
        <v>0.073495574</v>
      </c>
      <c r="F23" s="153">
        <v>-0.061638565</v>
      </c>
      <c r="G23" s="160">
        <v>0.009210033036683121</v>
      </c>
    </row>
    <row r="24" spans="1:7" ht="12.75">
      <c r="A24" s="140" t="s">
        <v>105</v>
      </c>
      <c r="B24" s="133">
        <v>0.10564370199999999</v>
      </c>
      <c r="C24" s="117">
        <v>0.091558059</v>
      </c>
      <c r="D24" s="117">
        <v>0.102450208</v>
      </c>
      <c r="E24" s="117">
        <v>0.015170462400000001</v>
      </c>
      <c r="F24" s="155">
        <v>0.21344002</v>
      </c>
      <c r="G24" s="160">
        <v>0.09412037798023938</v>
      </c>
    </row>
    <row r="25" spans="1:7" ht="12.75">
      <c r="A25" s="140" t="s">
        <v>107</v>
      </c>
      <c r="B25" s="134">
        <v>-0.0013962857</v>
      </c>
      <c r="C25" s="118">
        <v>-0.028056671</v>
      </c>
      <c r="D25" s="118">
        <v>-0.015996690600000002</v>
      </c>
      <c r="E25" s="118">
        <v>-0.0029788705</v>
      </c>
      <c r="F25" s="153">
        <v>0.025000825999999997</v>
      </c>
      <c r="G25" s="160">
        <v>-0.00817849081468327</v>
      </c>
    </row>
    <row r="26" spans="1:7" ht="12.75">
      <c r="A26" s="140" t="s">
        <v>109</v>
      </c>
      <c r="B26" s="134">
        <v>0.00790422</v>
      </c>
      <c r="C26" s="118">
        <v>-0.0034005750000000003</v>
      </c>
      <c r="D26" s="118">
        <v>-0.0011163920000000001</v>
      </c>
      <c r="E26" s="118">
        <v>0.018112722000000005</v>
      </c>
      <c r="F26" s="153">
        <v>0.022769302600000003</v>
      </c>
      <c r="G26" s="160">
        <v>0.007456001092138678</v>
      </c>
    </row>
    <row r="27" spans="1:7" ht="12.75">
      <c r="A27" s="140" t="s">
        <v>111</v>
      </c>
      <c r="B27" s="134">
        <v>0.046777022</v>
      </c>
      <c r="C27" s="118">
        <v>0.018193229999999998</v>
      </c>
      <c r="D27" s="118">
        <v>0.010606172700000001</v>
      </c>
      <c r="E27" s="118">
        <v>0.039665847000000004</v>
      </c>
      <c r="F27" s="153">
        <v>0.03161283</v>
      </c>
      <c r="G27" s="160">
        <v>0.027459459552749622</v>
      </c>
    </row>
    <row r="28" spans="1:7" ht="12.75">
      <c r="A28" s="140" t="s">
        <v>113</v>
      </c>
      <c r="B28" s="134">
        <v>0.023649322</v>
      </c>
      <c r="C28" s="118">
        <v>0.027143578</v>
      </c>
      <c r="D28" s="118">
        <v>0.026672695999999996</v>
      </c>
      <c r="E28" s="118">
        <v>0.018906464</v>
      </c>
      <c r="F28" s="153">
        <v>-0.019916848000000004</v>
      </c>
      <c r="G28" s="160">
        <v>0.018255264973837775</v>
      </c>
    </row>
    <row r="29" spans="1:7" ht="13.5" thickBot="1">
      <c r="A29" s="141" t="s">
        <v>115</v>
      </c>
      <c r="B29" s="136">
        <v>-0.000811430723</v>
      </c>
      <c r="C29" s="119">
        <v>-0.0036725349099999997</v>
      </c>
      <c r="D29" s="119">
        <v>0.0006532633</v>
      </c>
      <c r="E29" s="119">
        <v>0.00117598549</v>
      </c>
      <c r="F29" s="157">
        <v>-0.000402064328</v>
      </c>
      <c r="G29" s="162">
        <v>-0.0006147685815964945</v>
      </c>
    </row>
    <row r="30" spans="1:7" ht="13.5" thickTop="1">
      <c r="A30" s="142" t="s">
        <v>116</v>
      </c>
      <c r="B30" s="137">
        <v>-0.035532191597248526</v>
      </c>
      <c r="C30" s="126">
        <v>0.07118536791879271</v>
      </c>
      <c r="D30" s="126">
        <v>0.2535331962477599</v>
      </c>
      <c r="E30" s="126">
        <v>0.4014675804290185</v>
      </c>
      <c r="F30" s="122">
        <v>0.6175766602261912</v>
      </c>
      <c r="G30" s="163" t="s">
        <v>127</v>
      </c>
    </row>
    <row r="31" spans="1:7" ht="13.5" thickBot="1">
      <c r="A31" s="143" t="s">
        <v>117</v>
      </c>
      <c r="B31" s="132">
        <v>18.688965</v>
      </c>
      <c r="C31" s="123">
        <v>18.777466</v>
      </c>
      <c r="D31" s="123">
        <v>18.865967</v>
      </c>
      <c r="E31" s="123">
        <v>18.978882</v>
      </c>
      <c r="F31" s="124">
        <v>19.097901</v>
      </c>
      <c r="G31" s="165">
        <v>-209.49</v>
      </c>
    </row>
    <row r="32" spans="1:7" ht="15.75" thickBot="1" thickTop="1">
      <c r="A32" s="144" t="s">
        <v>118</v>
      </c>
      <c r="B32" s="138">
        <v>0.28849999606609344</v>
      </c>
      <c r="C32" s="127">
        <v>-0.3609999865293503</v>
      </c>
      <c r="D32" s="127">
        <v>0.3999999910593033</v>
      </c>
      <c r="E32" s="127">
        <v>-0.3060000091791153</v>
      </c>
      <c r="F32" s="125">
        <v>0.3334999978542328</v>
      </c>
      <c r="G32" s="130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5.66015625" style="166" bestFit="1" customWidth="1"/>
    <col min="2" max="2" width="15.66015625" style="166" bestFit="1" customWidth="1"/>
    <col min="3" max="3" width="15.33203125" style="166" bestFit="1" customWidth="1"/>
    <col min="4" max="4" width="16" style="166" bestFit="1" customWidth="1"/>
    <col min="5" max="5" width="22.16015625" style="166" bestFit="1" customWidth="1"/>
    <col min="6" max="7" width="15.3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128</v>
      </c>
      <c r="B1" s="166" t="s">
        <v>129</v>
      </c>
      <c r="C1" s="166" t="s">
        <v>130</v>
      </c>
      <c r="D1" s="166" t="s">
        <v>131</v>
      </c>
      <c r="E1" s="166" t="s">
        <v>28</v>
      </c>
    </row>
    <row r="3" spans="1:7" ht="12.75">
      <c r="A3" s="166" t="s">
        <v>132</v>
      </c>
      <c r="B3" s="166" t="s">
        <v>83</v>
      </c>
      <c r="C3" s="166" t="s">
        <v>84</v>
      </c>
      <c r="D3" s="166" t="s">
        <v>85</v>
      </c>
      <c r="E3" s="166" t="s">
        <v>86</v>
      </c>
      <c r="F3" s="166" t="s">
        <v>87</v>
      </c>
      <c r="G3" s="166" t="s">
        <v>133</v>
      </c>
    </row>
    <row r="4" spans="1:7" ht="12.75">
      <c r="A4" s="166" t="s">
        <v>134</v>
      </c>
      <c r="B4" s="166">
        <f>0.002252*1.0033</f>
        <v>0.0022594316000000003</v>
      </c>
      <c r="C4" s="166">
        <f>0.003749*1.0033</f>
        <v>0.0037613717000000006</v>
      </c>
      <c r="D4" s="166">
        <f>0.003748*1.0033</f>
        <v>0.0037603684</v>
      </c>
      <c r="E4" s="166">
        <f>0.003748*1.0033</f>
        <v>0.0037603684</v>
      </c>
      <c r="F4" s="166">
        <f>0.002082*1.0033</f>
        <v>0.0020888706000000003</v>
      </c>
      <c r="G4" s="166">
        <f>0.011682*1.0033</f>
        <v>0.0117205506</v>
      </c>
    </row>
    <row r="5" spans="1:7" ht="12.75">
      <c r="A5" s="166" t="s">
        <v>135</v>
      </c>
      <c r="B5" s="166">
        <v>5.385059</v>
      </c>
      <c r="C5" s="166">
        <v>2.860573</v>
      </c>
      <c r="D5" s="166">
        <v>0.305012</v>
      </c>
      <c r="E5" s="166">
        <v>-2.993848</v>
      </c>
      <c r="F5" s="166">
        <v>-6.107722</v>
      </c>
      <c r="G5" s="166">
        <v>4.380966</v>
      </c>
    </row>
    <row r="6" spans="1:7" ht="12.75">
      <c r="A6" s="166" t="s">
        <v>136</v>
      </c>
      <c r="B6" s="167">
        <v>6.870155</v>
      </c>
      <c r="C6" s="167">
        <v>-10.71412</v>
      </c>
      <c r="D6" s="167">
        <v>-22.69059</v>
      </c>
      <c r="E6" s="167">
        <v>4.713897</v>
      </c>
      <c r="F6" s="167">
        <v>44.22778</v>
      </c>
      <c r="G6" s="167">
        <v>-0.0007991555</v>
      </c>
    </row>
    <row r="7" spans="1:7" ht="12.75">
      <c r="A7" s="166" t="s">
        <v>137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90</v>
      </c>
      <c r="B8" s="167">
        <v>0.3825935</v>
      </c>
      <c r="C8" s="167">
        <v>1.891673</v>
      </c>
      <c r="D8" s="167">
        <v>0.8557597</v>
      </c>
      <c r="E8" s="167">
        <v>1.503811</v>
      </c>
      <c r="F8" s="167">
        <v>-1.133251</v>
      </c>
      <c r="G8" s="167">
        <v>0.9268706</v>
      </c>
    </row>
    <row r="9" spans="1:7" ht="12.75">
      <c r="A9" s="166" t="s">
        <v>92</v>
      </c>
      <c r="B9" s="167">
        <v>0.02316348</v>
      </c>
      <c r="C9" s="167">
        <v>0.4024028</v>
      </c>
      <c r="D9" s="167">
        <v>-0.8225031</v>
      </c>
      <c r="E9" s="167">
        <v>0.01865844</v>
      </c>
      <c r="F9" s="167">
        <v>0.06655328</v>
      </c>
      <c r="G9" s="167">
        <v>-0.08428816</v>
      </c>
    </row>
    <row r="10" spans="1:7" ht="12.75">
      <c r="A10" s="166" t="s">
        <v>94</v>
      </c>
      <c r="B10" s="167">
        <v>-0.3231855</v>
      </c>
      <c r="C10" s="167">
        <v>-0.2574616</v>
      </c>
      <c r="D10" s="167">
        <v>-0.4913484</v>
      </c>
      <c r="E10" s="167">
        <v>-0.2287346</v>
      </c>
      <c r="F10" s="167">
        <v>-0.8611757</v>
      </c>
      <c r="G10" s="167">
        <v>-0.3969794</v>
      </c>
    </row>
    <row r="11" spans="1:7" ht="12.75">
      <c r="A11" s="166" t="s">
        <v>96</v>
      </c>
      <c r="B11" s="167">
        <v>3.428706</v>
      </c>
      <c r="C11" s="167">
        <v>3.327426</v>
      </c>
      <c r="D11" s="167">
        <v>3.669647</v>
      </c>
      <c r="E11" s="167">
        <v>3.5587</v>
      </c>
      <c r="F11" s="167">
        <v>14.11892</v>
      </c>
      <c r="G11" s="167">
        <v>4.921859</v>
      </c>
    </row>
    <row r="12" spans="1:7" ht="12.75">
      <c r="A12" s="166" t="s">
        <v>98</v>
      </c>
      <c r="B12" s="167">
        <v>0.1291467</v>
      </c>
      <c r="C12" s="167">
        <v>0.1772508</v>
      </c>
      <c r="D12" s="167">
        <v>0.1469613</v>
      </c>
      <c r="E12" s="167">
        <v>0.2783182</v>
      </c>
      <c r="F12" s="167">
        <v>-0.07812193</v>
      </c>
      <c r="G12" s="167">
        <v>0.1532074</v>
      </c>
    </row>
    <row r="13" spans="1:7" ht="12.75">
      <c r="A13" s="166" t="s">
        <v>100</v>
      </c>
      <c r="B13" s="167">
        <v>0.07820671</v>
      </c>
      <c r="C13" s="167">
        <v>0.05702602</v>
      </c>
      <c r="D13" s="167">
        <v>-0.1182696</v>
      </c>
      <c r="E13" s="167">
        <v>-0.004077732</v>
      </c>
      <c r="F13" s="167">
        <v>-0.02214821</v>
      </c>
      <c r="G13" s="167">
        <v>-0.007361773</v>
      </c>
    </row>
    <row r="14" spans="1:7" ht="12.75">
      <c r="A14" s="166" t="s">
        <v>102</v>
      </c>
      <c r="B14" s="167">
        <v>-0.04855891</v>
      </c>
      <c r="C14" s="167">
        <v>-0.01671122</v>
      </c>
      <c r="D14" s="167">
        <v>-0.004477749</v>
      </c>
      <c r="E14" s="167">
        <v>-0.03975181</v>
      </c>
      <c r="F14" s="167">
        <v>-0.08844751</v>
      </c>
      <c r="G14" s="167">
        <v>-0.03349938</v>
      </c>
    </row>
    <row r="15" spans="1:7" ht="12.75">
      <c r="A15" s="166" t="s">
        <v>104</v>
      </c>
      <c r="B15" s="167">
        <v>-0.2813802</v>
      </c>
      <c r="C15" s="167">
        <v>-0.04219027</v>
      </c>
      <c r="D15" s="167">
        <v>0.01678266</v>
      </c>
      <c r="E15" s="167">
        <v>0.004276696</v>
      </c>
      <c r="F15" s="167">
        <v>-0.2433144</v>
      </c>
      <c r="G15" s="167">
        <v>-0.0782648</v>
      </c>
    </row>
    <row r="16" spans="1:7" ht="12.75">
      <c r="A16" s="166" t="s">
        <v>106</v>
      </c>
      <c r="B16" s="167">
        <v>0.01130972</v>
      </c>
      <c r="C16" s="167">
        <v>0.005148926</v>
      </c>
      <c r="D16" s="167">
        <v>0.0164295</v>
      </c>
      <c r="E16" s="167">
        <v>0.03518251</v>
      </c>
      <c r="F16" s="167">
        <v>0.01097164</v>
      </c>
      <c r="G16" s="167">
        <v>0.01675741</v>
      </c>
    </row>
    <row r="17" spans="1:7" ht="12.75">
      <c r="A17" s="166" t="s">
        <v>108</v>
      </c>
      <c r="B17" s="167">
        <v>-0.004211584</v>
      </c>
      <c r="C17" s="167">
        <v>-0.004358881</v>
      </c>
      <c r="D17" s="167">
        <v>0.008994796</v>
      </c>
      <c r="E17" s="167">
        <v>0.004165578</v>
      </c>
      <c r="F17" s="167">
        <v>-0.01531762</v>
      </c>
      <c r="G17" s="167">
        <v>-0.0005377949</v>
      </c>
    </row>
    <row r="18" spans="1:7" ht="12.75">
      <c r="A18" s="166" t="s">
        <v>110</v>
      </c>
      <c r="B18" s="167">
        <v>0.02826804</v>
      </c>
      <c r="C18" s="167">
        <v>0.02933989</v>
      </c>
      <c r="D18" s="167">
        <v>0.03069324</v>
      </c>
      <c r="E18" s="167">
        <v>0.01786397</v>
      </c>
      <c r="F18" s="167">
        <v>-0.01818891</v>
      </c>
      <c r="G18" s="167">
        <v>0.02040054</v>
      </c>
    </row>
    <row r="19" spans="1:7" ht="12.75">
      <c r="A19" s="166" t="s">
        <v>112</v>
      </c>
      <c r="B19" s="167">
        <v>-0.2007404</v>
      </c>
      <c r="C19" s="167">
        <v>-0.1823585</v>
      </c>
      <c r="D19" s="167">
        <v>-0.1881111</v>
      </c>
      <c r="E19" s="167">
        <v>-0.1850707</v>
      </c>
      <c r="F19" s="167">
        <v>-0.1505025</v>
      </c>
      <c r="G19" s="167">
        <v>-0.1827949</v>
      </c>
    </row>
    <row r="20" spans="1:7" ht="12.75">
      <c r="A20" s="166" t="s">
        <v>114</v>
      </c>
      <c r="B20" s="167">
        <v>0.001211501</v>
      </c>
      <c r="C20" s="167">
        <v>0.001122618</v>
      </c>
      <c r="D20" s="167">
        <v>0.001029988</v>
      </c>
      <c r="E20" s="167">
        <v>0.001500717</v>
      </c>
      <c r="F20" s="167">
        <v>0.004693268</v>
      </c>
      <c r="G20" s="167">
        <v>0.00168118</v>
      </c>
    </row>
    <row r="21" spans="1:7" ht="12.75">
      <c r="A21" s="166" t="s">
        <v>138</v>
      </c>
      <c r="B21" s="167">
        <v>-62.13367</v>
      </c>
      <c r="C21" s="167">
        <v>58.64212</v>
      </c>
      <c r="D21" s="167">
        <v>100.8946</v>
      </c>
      <c r="E21" s="167">
        <v>-46.70066</v>
      </c>
      <c r="F21" s="167">
        <v>-135.9737</v>
      </c>
      <c r="G21" s="167">
        <v>0.0004914884</v>
      </c>
    </row>
    <row r="22" spans="1:7" ht="12.75">
      <c r="A22" s="166" t="s">
        <v>139</v>
      </c>
      <c r="B22" s="167">
        <v>107.7053</v>
      </c>
      <c r="C22" s="167">
        <v>57.21209</v>
      </c>
      <c r="D22" s="167">
        <v>6.100235</v>
      </c>
      <c r="E22" s="167">
        <v>-59.87768</v>
      </c>
      <c r="F22" s="167">
        <v>-122.1605</v>
      </c>
      <c r="G22" s="167">
        <v>0</v>
      </c>
    </row>
    <row r="23" spans="1:7" ht="12.75">
      <c r="A23" s="166" t="s">
        <v>91</v>
      </c>
      <c r="B23" s="167">
        <v>2.071362</v>
      </c>
      <c r="C23" s="167">
        <v>-0.1735421</v>
      </c>
      <c r="D23" s="167">
        <v>-0.6319679</v>
      </c>
      <c r="E23" s="167">
        <v>-0.362316</v>
      </c>
      <c r="F23" s="167">
        <v>5.755924</v>
      </c>
      <c r="G23" s="167">
        <v>0.7874509</v>
      </c>
    </row>
    <row r="24" spans="1:7" ht="12.75">
      <c r="A24" s="166" t="s">
        <v>93</v>
      </c>
      <c r="B24" s="167">
        <v>1.680912</v>
      </c>
      <c r="C24" s="167">
        <v>-0.0592039</v>
      </c>
      <c r="D24" s="167">
        <v>-1.572161</v>
      </c>
      <c r="E24" s="167">
        <v>0.6696344</v>
      </c>
      <c r="F24" s="167">
        <v>1.655853</v>
      </c>
      <c r="G24" s="167">
        <v>0.2328654</v>
      </c>
    </row>
    <row r="25" spans="1:7" ht="12.75">
      <c r="A25" s="166" t="s">
        <v>95</v>
      </c>
      <c r="B25" s="167">
        <v>0.03409965</v>
      </c>
      <c r="C25" s="167">
        <v>-0.0415921</v>
      </c>
      <c r="D25" s="167">
        <v>0.1373256</v>
      </c>
      <c r="E25" s="167">
        <v>-0.01044406</v>
      </c>
      <c r="F25" s="167">
        <v>-1.813803</v>
      </c>
      <c r="G25" s="167">
        <v>-0.2168858</v>
      </c>
    </row>
    <row r="26" spans="1:7" ht="12.75">
      <c r="A26" s="166" t="s">
        <v>97</v>
      </c>
      <c r="B26" s="167">
        <v>0.7927856</v>
      </c>
      <c r="C26" s="167">
        <v>0.4413596</v>
      </c>
      <c r="D26" s="167">
        <v>0.1945295</v>
      </c>
      <c r="E26" s="167">
        <v>-0.06162622</v>
      </c>
      <c r="F26" s="167">
        <v>0.7214703</v>
      </c>
      <c r="G26" s="167">
        <v>0.3490656</v>
      </c>
    </row>
    <row r="27" spans="1:7" ht="12.75">
      <c r="A27" s="166" t="s">
        <v>99</v>
      </c>
      <c r="B27" s="167">
        <v>-0.1265989</v>
      </c>
      <c r="C27" s="167">
        <v>-0.04830418</v>
      </c>
      <c r="D27" s="167">
        <v>-0.2871484</v>
      </c>
      <c r="E27" s="167">
        <v>-0.1738175</v>
      </c>
      <c r="F27" s="167">
        <v>0.50815</v>
      </c>
      <c r="G27" s="167">
        <v>-0.07293768</v>
      </c>
    </row>
    <row r="28" spans="1:7" ht="12.75">
      <c r="A28" s="166" t="s">
        <v>101</v>
      </c>
      <c r="B28" s="167">
        <v>0.04256374</v>
      </c>
      <c r="C28" s="167">
        <v>-0.008499623</v>
      </c>
      <c r="D28" s="167">
        <v>-0.05247927</v>
      </c>
      <c r="E28" s="167">
        <v>0.07654337</v>
      </c>
      <c r="F28" s="167">
        <v>0.2620569</v>
      </c>
      <c r="G28" s="167">
        <v>0.04491185</v>
      </c>
    </row>
    <row r="29" spans="1:7" ht="12.75">
      <c r="A29" s="166" t="s">
        <v>103</v>
      </c>
      <c r="B29" s="167">
        <v>0.02776467</v>
      </c>
      <c r="C29" s="167">
        <v>-0.0522852</v>
      </c>
      <c r="D29" s="167">
        <v>0.03872324</v>
      </c>
      <c r="E29" s="167">
        <v>0.07491747</v>
      </c>
      <c r="F29" s="167">
        <v>-0.01756233</v>
      </c>
      <c r="G29" s="167">
        <v>0.01642602</v>
      </c>
    </row>
    <row r="30" spans="1:7" ht="12.75">
      <c r="A30" s="166" t="s">
        <v>105</v>
      </c>
      <c r="B30" s="167">
        <v>0.0890565</v>
      </c>
      <c r="C30" s="167">
        <v>0.09059788</v>
      </c>
      <c r="D30" s="167">
        <v>0.1040761</v>
      </c>
      <c r="E30" s="167">
        <v>0.01304399</v>
      </c>
      <c r="F30" s="167">
        <v>0.2281669</v>
      </c>
      <c r="G30" s="167">
        <v>0.0933403</v>
      </c>
    </row>
    <row r="31" spans="1:7" ht="12.75">
      <c r="A31" s="166" t="s">
        <v>107</v>
      </c>
      <c r="B31" s="167">
        <v>0.005169934</v>
      </c>
      <c r="C31" s="167">
        <v>-0.02358376</v>
      </c>
      <c r="D31" s="167">
        <v>-0.01051168</v>
      </c>
      <c r="E31" s="167">
        <v>0.0002668755</v>
      </c>
      <c r="F31" s="167">
        <v>0.03335255</v>
      </c>
      <c r="G31" s="167">
        <v>-0.002937744</v>
      </c>
    </row>
    <row r="32" spans="1:7" ht="12.75">
      <c r="A32" s="166" t="s">
        <v>109</v>
      </c>
      <c r="B32" s="167">
        <v>0.005947684</v>
      </c>
      <c r="C32" s="167">
        <v>-0.001514799</v>
      </c>
      <c r="D32" s="167">
        <v>0.00240877</v>
      </c>
      <c r="E32" s="167">
        <v>0.01730703</v>
      </c>
      <c r="F32" s="167">
        <v>0.02907718</v>
      </c>
      <c r="G32" s="167">
        <v>0.009123792</v>
      </c>
    </row>
    <row r="33" spans="1:7" ht="12.75">
      <c r="A33" s="166" t="s">
        <v>111</v>
      </c>
      <c r="B33" s="167">
        <v>0.05385409</v>
      </c>
      <c r="C33" s="167">
        <v>0.01484115</v>
      </c>
      <c r="D33" s="167">
        <v>0.002775047</v>
      </c>
      <c r="E33" s="167">
        <v>0.04250998</v>
      </c>
      <c r="F33" s="167">
        <v>0.04107778</v>
      </c>
      <c r="G33" s="167">
        <v>0.0277394</v>
      </c>
    </row>
    <row r="34" spans="1:7" ht="12.75">
      <c r="A34" s="166" t="s">
        <v>113</v>
      </c>
      <c r="B34" s="167">
        <v>0.008567285</v>
      </c>
      <c r="C34" s="167">
        <v>0.0198804</v>
      </c>
      <c r="D34" s="167">
        <v>0.02589453</v>
      </c>
      <c r="E34" s="167">
        <v>0.02669322</v>
      </c>
      <c r="F34" s="167">
        <v>-0.007146513</v>
      </c>
      <c r="G34" s="167">
        <v>0.01773</v>
      </c>
    </row>
    <row r="35" spans="1:7" ht="12.75">
      <c r="A35" s="166" t="s">
        <v>115</v>
      </c>
      <c r="B35" s="167">
        <v>-0.0007157483</v>
      </c>
      <c r="C35" s="167">
        <v>-0.003627799</v>
      </c>
      <c r="D35" s="167">
        <v>0.0006591136</v>
      </c>
      <c r="E35" s="167">
        <v>0.001109703</v>
      </c>
      <c r="F35" s="167">
        <v>-0.0008357271</v>
      </c>
      <c r="G35" s="167">
        <v>-0.0006627472</v>
      </c>
    </row>
    <row r="36" spans="1:6" ht="12.75">
      <c r="A36" s="166" t="s">
        <v>140</v>
      </c>
      <c r="B36" s="167">
        <v>19.0979</v>
      </c>
      <c r="C36" s="167">
        <v>19.104</v>
      </c>
      <c r="D36" s="167">
        <v>19.11926</v>
      </c>
      <c r="E36" s="167">
        <v>19.12842</v>
      </c>
      <c r="F36" s="167">
        <v>19.14063</v>
      </c>
    </row>
    <row r="37" spans="1:6" ht="12.75">
      <c r="A37" s="166" t="s">
        <v>141</v>
      </c>
      <c r="B37" s="167">
        <v>0.3351847</v>
      </c>
      <c r="C37" s="167">
        <v>0.3250122</v>
      </c>
      <c r="D37" s="167">
        <v>0.319926</v>
      </c>
      <c r="E37" s="167">
        <v>0.3128052</v>
      </c>
      <c r="F37" s="167">
        <v>0.3102621</v>
      </c>
    </row>
    <row r="38" spans="1:7" ht="12.75">
      <c r="A38" s="166" t="s">
        <v>142</v>
      </c>
      <c r="B38" s="167">
        <v>-1.054038E-05</v>
      </c>
      <c r="C38" s="167">
        <v>1.764308E-05</v>
      </c>
      <c r="D38" s="167">
        <v>3.846936E-05</v>
      </c>
      <c r="E38" s="167">
        <v>0</v>
      </c>
      <c r="F38" s="167">
        <v>-7.799938E-05</v>
      </c>
      <c r="G38" s="167">
        <v>0.0002572514</v>
      </c>
    </row>
    <row r="39" spans="1:7" ht="12.75">
      <c r="A39" s="166" t="s">
        <v>143</v>
      </c>
      <c r="B39" s="167">
        <v>0.0001057408</v>
      </c>
      <c r="C39" s="167">
        <v>-9.979254E-05</v>
      </c>
      <c r="D39" s="167">
        <v>-0.0001715442</v>
      </c>
      <c r="E39" s="167">
        <v>7.934029E-05</v>
      </c>
      <c r="F39" s="167">
        <v>0.0002302025</v>
      </c>
      <c r="G39" s="167">
        <v>0.0003225838</v>
      </c>
    </row>
    <row r="40" spans="2:5" ht="12.75">
      <c r="B40" s="166" t="s">
        <v>144</v>
      </c>
      <c r="C40" s="166">
        <v>0.003748</v>
      </c>
      <c r="D40" s="166" t="s">
        <v>145</v>
      </c>
      <c r="E40" s="166">
        <v>3.116652</v>
      </c>
    </row>
    <row r="42" ht="12.75">
      <c r="A42" s="166" t="s">
        <v>146</v>
      </c>
    </row>
    <row r="50" spans="1:7" ht="12.75">
      <c r="A50" s="166" t="s">
        <v>147</v>
      </c>
      <c r="B50" s="166">
        <f>-0.017/(B7*B7+B22*B22)*(B21*B22+B6*B7)</f>
        <v>-1.0540379424022799E-05</v>
      </c>
      <c r="C50" s="166">
        <f>-0.017/(C7*C7+C22*C22)*(C21*C22+C6*C7)</f>
        <v>1.7643070000902864E-05</v>
      </c>
      <c r="D50" s="166">
        <f>-0.017/(D7*D7+D22*D22)*(D21*D22+D6*D7)</f>
        <v>3.846935695351007E-05</v>
      </c>
      <c r="E50" s="166">
        <f>-0.017/(E7*E7+E22*E22)*(E21*E22+E6*E7)</f>
        <v>-8.488696171468208E-06</v>
      </c>
      <c r="F50" s="166">
        <f>-0.017/(F7*F7+F22*F22)*(F21*F22+F6*F7)</f>
        <v>-7.799939058489568E-05</v>
      </c>
      <c r="G50" s="166">
        <f>(B50*B$4+C50*C$4+D50*D$4+E50*E$4+F50*F$4)/SUM(B$4:F$4)</f>
        <v>-4.891379174641758E-07</v>
      </c>
    </row>
    <row r="51" spans="1:7" ht="12.75">
      <c r="A51" s="166" t="s">
        <v>148</v>
      </c>
      <c r="B51" s="166">
        <f>-0.017/(B7*B7+B22*B22)*(B21*B7-B6*B22)</f>
        <v>0.00010574076447279784</v>
      </c>
      <c r="C51" s="166">
        <f>-0.017/(C7*C7+C22*C22)*(C21*C7-C6*C22)</f>
        <v>-9.979254369087681E-05</v>
      </c>
      <c r="D51" s="166">
        <f>-0.017/(D7*D7+D22*D22)*(D21*D7-D6*D22)</f>
        <v>-0.00017154428721177152</v>
      </c>
      <c r="E51" s="166">
        <f>-0.017/(E7*E7+E22*E22)*(E21*E7-E6*E22)</f>
        <v>7.934029365670276E-05</v>
      </c>
      <c r="F51" s="166">
        <f>-0.017/(F7*F7+F22*F22)*(F21*F7-F6*F22)</f>
        <v>0.00023020244554464538</v>
      </c>
      <c r="G51" s="166">
        <f>(B51*B$4+C51*C$4+D51*D$4+E51*E$4+F51*F$4)/SUM(B$4:F$4)</f>
        <v>-1.4719307560192302E-07</v>
      </c>
    </row>
    <row r="58" ht="12.75">
      <c r="A58" s="166" t="s">
        <v>150</v>
      </c>
    </row>
    <row r="60" spans="2:6" ht="12.75">
      <c r="B60" s="166" t="s">
        <v>83</v>
      </c>
      <c r="C60" s="166" t="s">
        <v>84</v>
      </c>
      <c r="D60" s="166" t="s">
        <v>85</v>
      </c>
      <c r="E60" s="166" t="s">
        <v>86</v>
      </c>
      <c r="F60" s="166" t="s">
        <v>87</v>
      </c>
    </row>
    <row r="61" spans="1:6" ht="12.75">
      <c r="A61" s="166" t="s">
        <v>152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155</v>
      </c>
      <c r="B62" s="166">
        <f>B7+(2/0.017)*(B8*B50-B23*B51)</f>
        <v>9999.973757637408</v>
      </c>
      <c r="C62" s="166">
        <f>C7+(2/0.017)*(C8*C50-C23*C51)</f>
        <v>10000.00188902489</v>
      </c>
      <c r="D62" s="166">
        <f>D7+(2/0.017)*(D8*D50-D23*D51)</f>
        <v>9999.99111882852</v>
      </c>
      <c r="E62" s="166">
        <f>E7+(2/0.017)*(E8*E50-E23*E51)</f>
        <v>10000.001880101549</v>
      </c>
      <c r="F62" s="166">
        <f>F7+(2/0.017)*(F8*F50-F23*F51)</f>
        <v>9999.854513541906</v>
      </c>
    </row>
    <row r="63" spans="1:6" ht="12.75">
      <c r="A63" s="166" t="s">
        <v>156</v>
      </c>
      <c r="B63" s="166">
        <f>B8+(3/0.017)*(B9*B50-B24*B51)</f>
        <v>0.35118436968950345</v>
      </c>
      <c r="C63" s="166">
        <f>C8+(3/0.017)*(C9*C50-C24*C51)</f>
        <v>1.8918832669985068</v>
      </c>
      <c r="D63" s="166">
        <f>D8+(3/0.017)*(D9*D50-D24*D51)</f>
        <v>0.8025826876218092</v>
      </c>
      <c r="E63" s="166">
        <f>E8+(3/0.017)*(E9*E50-E24*E51)</f>
        <v>1.4944073454529134</v>
      </c>
      <c r="F63" s="166">
        <f>F8+(3/0.017)*(F9*F50-F24*F51)</f>
        <v>-1.2014343868253876</v>
      </c>
    </row>
    <row r="64" spans="1:6" ht="12.75">
      <c r="A64" s="166" t="s">
        <v>157</v>
      </c>
      <c r="B64" s="166">
        <f>B9+(4/0.017)*(B10*B50-B25*B51)</f>
        <v>0.023116603467079454</v>
      </c>
      <c r="C64" s="166">
        <f>C9+(4/0.017)*(C10*C50-C25*C51)</f>
        <v>0.4003573895322848</v>
      </c>
      <c r="D64" s="166">
        <f>D9+(4/0.017)*(D10*D50-D25*D51)</f>
        <v>-0.8214076728988723</v>
      </c>
      <c r="E64" s="166">
        <f>E9+(4/0.017)*(E10*E50-E25*E51)</f>
        <v>0.01931027372015777</v>
      </c>
      <c r="F64" s="166">
        <f>F9+(4/0.017)*(F10*F50-F25*F51)</f>
        <v>0.1806034132053495</v>
      </c>
    </row>
    <row r="65" spans="1:6" ht="12.75">
      <c r="A65" s="166" t="s">
        <v>158</v>
      </c>
      <c r="B65" s="166">
        <f>B10+(5/0.017)*(B11*B50-B26*B51)</f>
        <v>-0.35847068164130863</v>
      </c>
      <c r="C65" s="166">
        <f>C10+(5/0.017)*(C11*C50-C26*C51)</f>
        <v>-0.22724089205670234</v>
      </c>
      <c r="D65" s="166">
        <f>D10+(5/0.017)*(D11*D50-D26*D51)</f>
        <v>-0.440013286836606</v>
      </c>
      <c r="E65" s="166">
        <f>E10+(5/0.017)*(E11*E50-E26*E51)</f>
        <v>-0.23618144725695628</v>
      </c>
      <c r="F65" s="166">
        <f>F10+(5/0.017)*(F11*F50-F26*F51)</f>
        <v>-1.2339261068131542</v>
      </c>
    </row>
    <row r="66" spans="1:6" ht="12.75">
      <c r="A66" s="166" t="s">
        <v>159</v>
      </c>
      <c r="B66" s="166">
        <f>B11+(6/0.017)*(B12*B50-B27*B51)</f>
        <v>3.432950262087549</v>
      </c>
      <c r="C66" s="166">
        <f>C11+(6/0.017)*(C12*C50-C27*C51)</f>
        <v>3.3268284180984757</v>
      </c>
      <c r="D66" s="166">
        <f>D11+(6/0.017)*(D12*D50-D27*D51)</f>
        <v>3.6542569432139005</v>
      </c>
      <c r="E66" s="166">
        <f>E11+(6/0.017)*(E12*E50-E27*E51)</f>
        <v>3.562733472771959</v>
      </c>
      <c r="F66" s="166">
        <f>F11+(6/0.017)*(F12*F50-F27*F51)</f>
        <v>14.079784502433341</v>
      </c>
    </row>
    <row r="67" spans="1:6" ht="12.75">
      <c r="A67" s="166" t="s">
        <v>160</v>
      </c>
      <c r="B67" s="166">
        <f>B12+(7/0.017)*(B13*B50-B28*B51)</f>
        <v>0.1269540320221599</v>
      </c>
      <c r="C67" s="166">
        <f>C12+(7/0.017)*(C13*C50-C28*C51)</f>
        <v>0.1773158238495321</v>
      </c>
      <c r="D67" s="166">
        <f>D12+(7/0.017)*(D13*D50-D28*D51)</f>
        <v>0.14138095170747936</v>
      </c>
      <c r="E67" s="166">
        <f>E12+(7/0.017)*(E13*E50-E28*E51)</f>
        <v>0.275831816954306</v>
      </c>
      <c r="F67" s="166">
        <f>F12+(7/0.017)*(F13*F50-F28*F51)</f>
        <v>-0.10225076215206565</v>
      </c>
    </row>
    <row r="68" spans="1:6" ht="12.75">
      <c r="A68" s="166" t="s">
        <v>161</v>
      </c>
      <c r="B68" s="166">
        <f>B13+(8/0.017)*(B14*B50-B29*B51)</f>
        <v>0.07706599089632095</v>
      </c>
      <c r="C68" s="166">
        <f>C13+(8/0.017)*(C14*C50-C29*C51)</f>
        <v>0.054431897491930954</v>
      </c>
      <c r="D68" s="166">
        <f>D13+(8/0.017)*(D14*D50-D29*D51)</f>
        <v>-0.11522466142131711</v>
      </c>
      <c r="E68" s="166">
        <f>E13+(8/0.017)*(E14*E50-E29*E51)</f>
        <v>-0.006716100485864135</v>
      </c>
      <c r="F68" s="166">
        <f>F13+(8/0.017)*(F14*F50-F29*F51)</f>
        <v>-0.016999154379193623</v>
      </c>
    </row>
    <row r="69" spans="1:6" ht="12.75">
      <c r="A69" s="166" t="s">
        <v>162</v>
      </c>
      <c r="B69" s="166">
        <f>B14+(9/0.017)*(B15*B50-B30*B51)</f>
        <v>-0.05197417087575169</v>
      </c>
      <c r="C69" s="166">
        <f>C14+(9/0.017)*(C15*C50-C30*C51)</f>
        <v>-0.01231888805287621</v>
      </c>
      <c r="D69" s="166">
        <f>D14+(9/0.017)*(D15*D50-D30*D51)</f>
        <v>0.005315986691532592</v>
      </c>
      <c r="E69" s="166">
        <f>E14+(9/0.017)*(E15*E50-E30*E51)</f>
        <v>-0.04031892518412655</v>
      </c>
      <c r="F69" s="166">
        <f>F14+(9/0.017)*(F15*F50-F30*F51)</f>
        <v>-0.10620726476860581</v>
      </c>
    </row>
    <row r="70" spans="1:6" ht="12.75">
      <c r="A70" s="166" t="s">
        <v>163</v>
      </c>
      <c r="B70" s="166">
        <f>B15+(10/0.017)*(B16*B50-B31*B51)</f>
        <v>-0.28177189500789024</v>
      </c>
      <c r="C70" s="166">
        <f>C15+(10/0.017)*(C16*C50-C31*C51)</f>
        <v>-0.04352123502255746</v>
      </c>
      <c r="D70" s="166">
        <f>D15+(10/0.017)*(D16*D50-D31*D51)</f>
        <v>0.016093726851217332</v>
      </c>
      <c r="E70" s="166">
        <f>E15+(10/0.017)*(E16*E50-E31*E51)</f>
        <v>0.004088562106776811</v>
      </c>
      <c r="F70" s="166">
        <f>F15+(10/0.017)*(F16*F50-F31*F51)</f>
        <v>-0.248334176358157</v>
      </c>
    </row>
    <row r="71" spans="1:6" ht="12.75">
      <c r="A71" s="166" t="s">
        <v>164</v>
      </c>
      <c r="B71" s="166">
        <f>B16+(11/0.017)*(B17*B50-B32*B51)</f>
        <v>0.010931500555509923</v>
      </c>
      <c r="C71" s="166">
        <f>C16+(11/0.017)*(C17*C50-C32*C51)</f>
        <v>0.005001351496000645</v>
      </c>
      <c r="D71" s="166">
        <f>D16+(11/0.017)*(D17*D50-D32*D51)</f>
        <v>0.016920769544606244</v>
      </c>
      <c r="E71" s="166">
        <f>E16+(11/0.017)*(E17*E50-E32*E51)</f>
        <v>0.03427112430270558</v>
      </c>
      <c r="F71" s="166">
        <f>F16+(11/0.017)*(F17*F50-F32*F51)</f>
        <v>0.007413545757432985</v>
      </c>
    </row>
    <row r="72" spans="1:6" ht="12.75">
      <c r="A72" s="166" t="s">
        <v>165</v>
      </c>
      <c r="B72" s="166">
        <f>B17+(12/0.017)*(B18*B50-B33*B51)</f>
        <v>-0.008441604127360218</v>
      </c>
      <c r="C72" s="166">
        <f>C17+(12/0.017)*(C18*C50-C33*C51)</f>
        <v>-0.0029480467579623675</v>
      </c>
      <c r="D72" s="166">
        <f>D17+(12/0.017)*(D18*D50-D33*D51)</f>
        <v>0.010164296704856883</v>
      </c>
      <c r="E72" s="166">
        <f>E17+(12/0.017)*(E18*E50-E33*E51)</f>
        <v>0.0016777689809740343</v>
      </c>
      <c r="F72" s="166">
        <f>F17+(12/0.017)*(F18*F50-F33*F51)</f>
        <v>-0.020991136365746878</v>
      </c>
    </row>
    <row r="73" spans="1:6" ht="12.75">
      <c r="A73" s="166" t="s">
        <v>166</v>
      </c>
      <c r="B73" s="166">
        <f>B18+(13/0.017)*(B19*B50-B34*B51)</f>
        <v>0.02919331019487406</v>
      </c>
      <c r="C73" s="166">
        <f>C18+(13/0.017)*(C19*C50-C34*C51)</f>
        <v>0.028396664986048353</v>
      </c>
      <c r="D73" s="166">
        <f>D18+(13/0.017)*(D19*D50-D34*D51)</f>
        <v>0.028556304311959605</v>
      </c>
      <c r="E73" s="166">
        <f>E18+(13/0.017)*(E19*E50-E34*E51)</f>
        <v>0.01744579902225139</v>
      </c>
      <c r="F73" s="166">
        <f>F18+(13/0.017)*(F19*F50-F34*F51)</f>
        <v>-0.007953896784361281</v>
      </c>
    </row>
    <row r="74" spans="1:6" ht="12.75">
      <c r="A74" s="166" t="s">
        <v>167</v>
      </c>
      <c r="B74" s="166">
        <f>B19+(14/0.017)*(B20*B50-B35*B51)</f>
        <v>-0.20068858839465922</v>
      </c>
      <c r="C74" s="166">
        <f>C19+(14/0.017)*(C20*C50-C35*C51)</f>
        <v>-0.18264032894538315</v>
      </c>
      <c r="D74" s="166">
        <f>D19+(14/0.017)*(D20*D50-D35*D51)</f>
        <v>-0.1879853551716313</v>
      </c>
      <c r="E74" s="166">
        <f>E19+(14/0.017)*(E20*E50-E35*E51)</f>
        <v>-0.18515369800562453</v>
      </c>
      <c r="F74" s="166">
        <f>F19+(14/0.017)*(F20*F50-F35*F51)</f>
        <v>-0.15064553521780774</v>
      </c>
    </row>
    <row r="75" spans="1:6" ht="12.75">
      <c r="A75" s="166" t="s">
        <v>168</v>
      </c>
      <c r="B75" s="167">
        <f>B20</f>
        <v>0.001211501</v>
      </c>
      <c r="C75" s="167">
        <f>C20</f>
        <v>0.001122618</v>
      </c>
      <c r="D75" s="167">
        <f>D20</f>
        <v>0.001029988</v>
      </c>
      <c r="E75" s="167">
        <f>E20</f>
        <v>0.001500717</v>
      </c>
      <c r="F75" s="167">
        <f>F20</f>
        <v>0.004693268</v>
      </c>
    </row>
    <row r="78" ht="12.75">
      <c r="A78" s="166" t="s">
        <v>150</v>
      </c>
    </row>
    <row r="80" spans="2:6" ht="12.75">
      <c r="B80" s="166" t="s">
        <v>83</v>
      </c>
      <c r="C80" s="166" t="s">
        <v>84</v>
      </c>
      <c r="D80" s="166" t="s">
        <v>85</v>
      </c>
      <c r="E80" s="166" t="s">
        <v>86</v>
      </c>
      <c r="F80" s="166" t="s">
        <v>87</v>
      </c>
    </row>
    <row r="81" spans="1:6" ht="12.75">
      <c r="A81" s="166" t="s">
        <v>169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170</v>
      </c>
      <c r="B82" s="166">
        <f>B22+(2/0.017)*(B8*B51+B23*B50)</f>
        <v>107.70749091620797</v>
      </c>
      <c r="C82" s="166">
        <f>C22+(2/0.017)*(C8*C51+C23*C50)</f>
        <v>57.18952097930356</v>
      </c>
      <c r="D82" s="166">
        <f>D22+(2/0.017)*(D8*D51+D23*D50)</f>
        <v>6.080104166295373</v>
      </c>
      <c r="E82" s="166">
        <f>E22+(2/0.017)*(E8*E51+E23*E50)</f>
        <v>-59.86328136508397</v>
      </c>
      <c r="F82" s="166">
        <f>F22+(2/0.017)*(F8*F51+F23*F50)</f>
        <v>-122.24401008421987</v>
      </c>
    </row>
    <row r="83" spans="1:6" ht="12.75">
      <c r="A83" s="166" t="s">
        <v>171</v>
      </c>
      <c r="B83" s="166">
        <f>B23+(3/0.017)*(B9*B51+B24*B50)</f>
        <v>2.0686676247925866</v>
      </c>
      <c r="C83" s="166">
        <f>C23+(3/0.017)*(C9*C51+C24*C50)</f>
        <v>-0.18081292427394546</v>
      </c>
      <c r="D83" s="166">
        <f>D23+(3/0.017)*(D9*D51+D24*D50)</f>
        <v>-0.6177416025903085</v>
      </c>
      <c r="E83" s="166">
        <f>E23+(3/0.017)*(E9*E51+E24*E50)</f>
        <v>-0.36305787473978607</v>
      </c>
      <c r="F83" s="166">
        <f>F23+(3/0.017)*(F9*F51+F24*F50)</f>
        <v>5.735835506397091</v>
      </c>
    </row>
    <row r="84" spans="1:6" ht="12.75">
      <c r="A84" s="166" t="s">
        <v>172</v>
      </c>
      <c r="B84" s="166">
        <f>B24+(4/0.017)*(B10*B51+B25*B50)</f>
        <v>1.6727865164504119</v>
      </c>
      <c r="C84" s="166">
        <f>C24+(4/0.017)*(C10*C51+C25*C50)</f>
        <v>-0.05333120926236741</v>
      </c>
      <c r="D84" s="166">
        <f>D24+(4/0.017)*(D10*D51+D25*D50)</f>
        <v>-1.5510855085703765</v>
      </c>
      <c r="E84" s="166">
        <f>E24+(4/0.017)*(E10*E51+E25*E50)</f>
        <v>0.6653851732043972</v>
      </c>
      <c r="F84" s="166">
        <f>F24+(4/0.017)*(F10*F51+F25*F50)</f>
        <v>1.6424955356370432</v>
      </c>
    </row>
    <row r="85" spans="1:6" ht="12.75">
      <c r="A85" s="166" t="s">
        <v>173</v>
      </c>
      <c r="B85" s="166">
        <f>B25+(5/0.017)*(B11*B51+B26*B50)</f>
        <v>0.13827545369604918</v>
      </c>
      <c r="C85" s="166">
        <f>C25+(5/0.017)*(C11*C51+C26*C50)</f>
        <v>-0.13696426651905558</v>
      </c>
      <c r="D85" s="166">
        <f>D25+(5/0.017)*(D11*D51+D26*D50)</f>
        <v>-0.04562250416480232</v>
      </c>
      <c r="E85" s="166">
        <f>E25+(5/0.017)*(E11*E51+E26*E50)</f>
        <v>0.07275341920408357</v>
      </c>
      <c r="F85" s="166">
        <f>F25+(5/0.017)*(F11*F51+F26*F50)</f>
        <v>-0.874410156257617</v>
      </c>
    </row>
    <row r="86" spans="1:6" ht="12.75">
      <c r="A86" s="166" t="s">
        <v>174</v>
      </c>
      <c r="B86" s="166">
        <f>B26+(6/0.017)*(B12*B51+B27*B50)</f>
        <v>0.7980763545509892</v>
      </c>
      <c r="C86" s="166">
        <f>C26+(6/0.017)*(C12*C51+C27*C50)</f>
        <v>0.4348158792121227</v>
      </c>
      <c r="D86" s="166">
        <f>D26+(6/0.017)*(D12*D51+D27*D50)</f>
        <v>0.18173298738078425</v>
      </c>
      <c r="E86" s="166">
        <f>E26+(6/0.017)*(E12*E51+E27*E50)</f>
        <v>-0.05331186764772149</v>
      </c>
      <c r="F86" s="166">
        <f>F26+(6/0.017)*(F12*F51+F27*F50)</f>
        <v>0.7011340942368063</v>
      </c>
    </row>
    <row r="87" spans="1:6" ht="12.75">
      <c r="A87" s="166" t="s">
        <v>175</v>
      </c>
      <c r="B87" s="166">
        <f>B27+(7/0.017)*(B13*B51+B28*B50)</f>
        <v>-0.12337848850994242</v>
      </c>
      <c r="C87" s="166">
        <f>C27+(7/0.017)*(C13*C51+C28*C50)</f>
        <v>-0.05070918689715057</v>
      </c>
      <c r="D87" s="166">
        <f>D27+(7/0.017)*(D13*D51+D28*D50)</f>
        <v>-0.2796256109868399</v>
      </c>
      <c r="E87" s="166">
        <f>E27+(7/0.017)*(E13*E51+E28*E50)</f>
        <v>-0.17421826312137798</v>
      </c>
      <c r="F87" s="166">
        <f>F27+(7/0.017)*(F13*F51+F28*F50)</f>
        <v>0.49763400269205743</v>
      </c>
    </row>
    <row r="88" spans="1:6" ht="12.75">
      <c r="A88" s="166" t="s">
        <v>176</v>
      </c>
      <c r="B88" s="166">
        <f>B28+(8/0.017)*(B14*B51+B29*B50)</f>
        <v>0.04000971344858891</v>
      </c>
      <c r="C88" s="166">
        <f>C28+(8/0.017)*(C14*C51+C29*C50)</f>
        <v>-0.008148948313709813</v>
      </c>
      <c r="D88" s="166">
        <f>D28+(8/0.017)*(D14*D51+D29*D50)</f>
        <v>-0.05141678039883545</v>
      </c>
      <c r="E88" s="166">
        <f>E28+(8/0.017)*(E14*E51+E29*E50)</f>
        <v>0.07475990086138798</v>
      </c>
      <c r="F88" s="166">
        <f>F28+(8/0.017)*(F14*F51+F29*F50)</f>
        <v>0.2531199672625489</v>
      </c>
    </row>
    <row r="89" spans="1:6" ht="12.75">
      <c r="A89" s="166" t="s">
        <v>177</v>
      </c>
      <c r="B89" s="166">
        <f>B29+(9/0.017)*(B15*B51+B30*B50)</f>
        <v>0.011515939364637757</v>
      </c>
      <c r="C89" s="166">
        <f>C29+(9/0.017)*(C15*C51+C30*C50)</f>
        <v>-0.04921000635825267</v>
      </c>
      <c r="D89" s="166">
        <f>D29+(9/0.017)*(D15*D51+D30*D50)</f>
        <v>0.039318707102712076</v>
      </c>
      <c r="E89" s="166">
        <f>E29+(9/0.017)*(E15*E51+E30*E50)</f>
        <v>0.07503848709628946</v>
      </c>
      <c r="F89" s="166">
        <f>F29+(9/0.017)*(F15*F51+F30*F50)</f>
        <v>-0.05663739127122683</v>
      </c>
    </row>
    <row r="90" spans="1:6" ht="12.75">
      <c r="A90" s="166" t="s">
        <v>178</v>
      </c>
      <c r="B90" s="166">
        <f>B30+(10/0.017)*(B16*B51+B31*B50)</f>
        <v>0.08972791492518596</v>
      </c>
      <c r="C90" s="166">
        <f>C30+(10/0.017)*(C16*C51+C31*C50)</f>
        <v>0.09005087155801143</v>
      </c>
      <c r="D90" s="166">
        <f>D30+(10/0.017)*(D16*D51+D31*D50)</f>
        <v>0.1021803562136195</v>
      </c>
      <c r="E90" s="166">
        <f>E30+(10/0.017)*(E16*E51+E31*E50)</f>
        <v>0.01468465191173222</v>
      </c>
      <c r="F90" s="166">
        <f>F30+(10/0.017)*(F16*F51+F31*F50)</f>
        <v>0.22812232340304894</v>
      </c>
    </row>
    <row r="91" spans="1:6" ht="12.75">
      <c r="A91" s="166" t="s">
        <v>179</v>
      </c>
      <c r="B91" s="166">
        <f>B31+(11/0.017)*(B17*B51+B32*B50)</f>
        <v>0.004841210674328734</v>
      </c>
      <c r="C91" s="166">
        <f>C31+(11/0.017)*(C17*C51+C32*C50)</f>
        <v>-0.023319592982573124</v>
      </c>
      <c r="D91" s="166">
        <f>D31+(11/0.017)*(D17*D51+D32*D50)</f>
        <v>-0.011450136611197075</v>
      </c>
      <c r="E91" s="166">
        <f>E31+(11/0.017)*(E17*E51+E32*E50)</f>
        <v>0.00038566518748020973</v>
      </c>
      <c r="F91" s="166">
        <f>F31+(11/0.017)*(F17*F51+F32*F50)</f>
        <v>0.02960339029750825</v>
      </c>
    </row>
    <row r="92" spans="1:6" ht="12.75">
      <c r="A92" s="166" t="s">
        <v>180</v>
      </c>
      <c r="B92" s="166">
        <f>B32+(12/0.017)*(B18*B51+B33*B50)</f>
        <v>0.007656936906549758</v>
      </c>
      <c r="C92" s="166">
        <f>C32+(12/0.017)*(C18*C51+C33*C50)</f>
        <v>-0.003396722863317614</v>
      </c>
      <c r="D92" s="166">
        <f>D32+(12/0.017)*(D18*D51+D33*D50)</f>
        <v>-0.0012325210854687526</v>
      </c>
      <c r="E92" s="166">
        <f>E32+(12/0.017)*(E18*E51+E33*E50)</f>
        <v>0.018052779403199534</v>
      </c>
      <c r="F92" s="166">
        <f>F32+(12/0.017)*(F18*F51+F33*F50)</f>
        <v>0.023859881150325737</v>
      </c>
    </row>
    <row r="93" spans="1:6" ht="12.75">
      <c r="A93" s="166" t="s">
        <v>181</v>
      </c>
      <c r="B93" s="166">
        <f>B33+(13/0.017)*(B19*B51+B34*B50)</f>
        <v>0.03755304910091667</v>
      </c>
      <c r="C93" s="166">
        <f>C33+(13/0.017)*(C19*C51+C34*C50)</f>
        <v>0.029025503428087247</v>
      </c>
      <c r="D93" s="166">
        <f>D33+(13/0.017)*(D19*D51+D34*D50)</f>
        <v>0.028213393840580196</v>
      </c>
      <c r="E93" s="166">
        <f>E33+(13/0.017)*(E19*E51+E34*E50)</f>
        <v>0.031108097284958468</v>
      </c>
      <c r="F93" s="166">
        <f>F33+(13/0.017)*(F19*F51+F34*F50)</f>
        <v>0.015010011839818385</v>
      </c>
    </row>
    <row r="94" spans="1:6" ht="12.75">
      <c r="A94" s="166" t="s">
        <v>182</v>
      </c>
      <c r="B94" s="166">
        <f>B34+(14/0.017)*(B20*B51+B35*B50)</f>
        <v>0.008678996188691248</v>
      </c>
      <c r="C94" s="166">
        <f>C34+(14/0.017)*(C20*C51+C35*C50)</f>
        <v>0.01973543047968993</v>
      </c>
      <c r="D94" s="166">
        <f>D34+(14/0.017)*(D20*D51+D35*D50)</f>
        <v>0.025769902921574404</v>
      </c>
      <c r="E94" s="166">
        <f>E34+(14/0.017)*(E20*E51+E35*E50)</f>
        <v>0.026783517855420737</v>
      </c>
      <c r="F94" s="166">
        <f>F34+(14/0.017)*(F20*F51+F35*F50)</f>
        <v>-0.006203087608253887</v>
      </c>
    </row>
    <row r="95" spans="1:6" ht="12.75">
      <c r="A95" s="166" t="s">
        <v>183</v>
      </c>
      <c r="B95" s="167">
        <f>B35</f>
        <v>-0.0007157483</v>
      </c>
      <c r="C95" s="167">
        <f>C35</f>
        <v>-0.003627799</v>
      </c>
      <c r="D95" s="167">
        <f>D35</f>
        <v>0.0006591136</v>
      </c>
      <c r="E95" s="167">
        <f>E35</f>
        <v>0.001109703</v>
      </c>
      <c r="F95" s="167">
        <f>F35</f>
        <v>-0.0008357271</v>
      </c>
    </row>
    <row r="98" ht="12.75">
      <c r="A98" s="166" t="s">
        <v>151</v>
      </c>
    </row>
    <row r="100" spans="2:11" ht="12.75">
      <c r="B100" s="166" t="s">
        <v>83</v>
      </c>
      <c r="C100" s="166" t="s">
        <v>84</v>
      </c>
      <c r="D100" s="166" t="s">
        <v>85</v>
      </c>
      <c r="E100" s="166" t="s">
        <v>86</v>
      </c>
      <c r="F100" s="166" t="s">
        <v>87</v>
      </c>
      <c r="G100" s="166" t="s">
        <v>153</v>
      </c>
      <c r="H100" s="166" t="s">
        <v>154</v>
      </c>
      <c r="I100" s="166" t="s">
        <v>149</v>
      </c>
      <c r="K100" s="166" t="s">
        <v>184</v>
      </c>
    </row>
    <row r="101" spans="1:9" ht="12.75">
      <c r="A101" s="166" t="s">
        <v>152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155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10000.000000000004</v>
      </c>
    </row>
    <row r="103" spans="1:11" ht="12.75">
      <c r="A103" s="166" t="s">
        <v>156</v>
      </c>
      <c r="B103" s="166">
        <f>B63*10000/B62</f>
        <v>0.35118529128267856</v>
      </c>
      <c r="C103" s="166">
        <f>C63*10000/C62</f>
        <v>1.8918829096171164</v>
      </c>
      <c r="D103" s="166">
        <f>D63*10000/D62</f>
        <v>0.8025834004098897</v>
      </c>
      <c r="E103" s="166">
        <f>E63*10000/E62</f>
        <v>1.4944070644892098</v>
      </c>
      <c r="F103" s="166">
        <f>F63*10000/F62</f>
        <v>-1.2014518663230478</v>
      </c>
      <c r="G103" s="166">
        <f>AVERAGE(C103:E103)</f>
        <v>1.3962911248387389</v>
      </c>
      <c r="H103" s="166">
        <f>STDEV(C103:E103)</f>
        <v>0.5512380687143235</v>
      </c>
      <c r="I103" s="166">
        <f>(B103*B4+C103*C4+D103*D4+E103*E4+F103*F4)/SUM(B4:F4)</f>
        <v>0.8980830464651389</v>
      </c>
      <c r="K103" s="166">
        <f>(LN(H103)+LN(H123))/2-LN(K114*K115^3)</f>
        <v>-4.934630224543813</v>
      </c>
    </row>
    <row r="104" spans="1:11" ht="12.75">
      <c r="A104" s="166" t="s">
        <v>157</v>
      </c>
      <c r="B104" s="166">
        <f>B64*10000/B62</f>
        <v>0.023116664130667656</v>
      </c>
      <c r="C104" s="166">
        <f>C64*10000/C62</f>
        <v>0.4003573139037917</v>
      </c>
      <c r="D104" s="166">
        <f>D64*10000/D62</f>
        <v>-0.82140840240576</v>
      </c>
      <c r="E104" s="166">
        <f>E64*10000/E62</f>
        <v>0.0193102700896309</v>
      </c>
      <c r="F104" s="166">
        <f>F64*10000/F62</f>
        <v>0.18060604077866782</v>
      </c>
      <c r="G104" s="166">
        <f>AVERAGE(C104:E104)</f>
        <v>-0.1339136061374458</v>
      </c>
      <c r="H104" s="166">
        <f>STDEV(C104:E104)</f>
        <v>0.6251288135831573</v>
      </c>
      <c r="I104" s="166">
        <f>(B104*B4+C104*C4+D104*D4+E104*E4+F104*F4)/SUM(B4:F4)</f>
        <v>-0.06914716769831736</v>
      </c>
      <c r="K104" s="166">
        <f>(LN(H104)+LN(H124))/2-LN(K114*K115^4)</f>
        <v>-3.4606633184915894</v>
      </c>
    </row>
    <row r="105" spans="1:11" ht="12.75">
      <c r="A105" s="166" t="s">
        <v>158</v>
      </c>
      <c r="B105" s="166">
        <f>B65*10000/B62</f>
        <v>-0.3584716223555379</v>
      </c>
      <c r="C105" s="166">
        <f>C65*10000/C62</f>
        <v>-0.22724084913034034</v>
      </c>
      <c r="D105" s="166">
        <f>D65*10000/D62</f>
        <v>-0.44001367762029847</v>
      </c>
      <c r="E105" s="166">
        <f>E65*10000/E62</f>
        <v>-0.23618140285245418</v>
      </c>
      <c r="F105" s="166">
        <f>F65*10000/F62</f>
        <v>-1.2339440590282176</v>
      </c>
      <c r="G105" s="166">
        <f>AVERAGE(C105:E105)</f>
        <v>-0.30114530986769766</v>
      </c>
      <c r="H105" s="166">
        <f>STDEV(C105:E105)</f>
        <v>0.12034658718434102</v>
      </c>
      <c r="I105" s="166">
        <f>(B105*B4+C105*C4+D105*D4+E105*E4+F105*F4)/SUM(B4:F4)</f>
        <v>-0.4340878573363466</v>
      </c>
      <c r="K105" s="166">
        <f>(LN(H105)+LN(H125))/2-LN(K114*K115^5)</f>
        <v>-4.880803782192386</v>
      </c>
    </row>
    <row r="106" spans="1:11" ht="12.75">
      <c r="A106" s="166" t="s">
        <v>159</v>
      </c>
      <c r="B106" s="166">
        <f>B66*10000/B62</f>
        <v>3.4329592709837438</v>
      </c>
      <c r="C106" s="166">
        <f>C66*10000/C62</f>
        <v>3.326827789652426</v>
      </c>
      <c r="D106" s="166">
        <f>D66*10000/D62</f>
        <v>3.6542601886250368</v>
      </c>
      <c r="E106" s="166">
        <f>E66*10000/E62</f>
        <v>3.5627328029420133</v>
      </c>
      <c r="F106" s="166">
        <f>F66*10000/F62</f>
        <v>14.079989347211354</v>
      </c>
      <c r="G106" s="166">
        <f>AVERAGE(C106:E106)</f>
        <v>3.514606927073159</v>
      </c>
      <c r="H106" s="166">
        <f>STDEV(C106:E106)</f>
        <v>0.16893806237892728</v>
      </c>
      <c r="I106" s="166">
        <f>(B106*B4+C106*C4+D106*D4+E106*E4+F106*F4)/SUM(B4:F4)</f>
        <v>4.9147653389145445</v>
      </c>
      <c r="K106" s="166">
        <f>(LN(H106)+LN(H126))/2-LN(K114*K115^6)</f>
        <v>-3.698772479376492</v>
      </c>
    </row>
    <row r="107" spans="1:11" ht="12.75">
      <c r="A107" s="166" t="s">
        <v>160</v>
      </c>
      <c r="B107" s="166">
        <f>B67*10000/B62</f>
        <v>0.12695436518040829</v>
      </c>
      <c r="C107" s="166">
        <f>C67*10000/C62</f>
        <v>0.17731579035413797</v>
      </c>
      <c r="D107" s="166">
        <f>D67*10000/D62</f>
        <v>0.14138107727043847</v>
      </c>
      <c r="E107" s="166">
        <f>E67*10000/E62</f>
        <v>0.27583176509513313</v>
      </c>
      <c r="F107" s="166">
        <f>F67*10000/F62</f>
        <v>-0.10225224978383096</v>
      </c>
      <c r="G107" s="166">
        <f>AVERAGE(C107:E107)</f>
        <v>0.19817621090656987</v>
      </c>
      <c r="H107" s="166">
        <f>STDEV(C107:E107)</f>
        <v>0.06961044981431753</v>
      </c>
      <c r="I107" s="166">
        <f>(B107*B4+C107*C4+D107*D4+E107*E4+F107*F4)/SUM(B4:F4)</f>
        <v>0.14772980791836252</v>
      </c>
      <c r="K107" s="166">
        <f>(LN(H107)+LN(H127))/2-LN(K114*K115^7)</f>
        <v>-3.928971006888162</v>
      </c>
    </row>
    <row r="108" spans="1:9" ht="12.75">
      <c r="A108" s="166" t="s">
        <v>161</v>
      </c>
      <c r="B108" s="166">
        <f>B68*10000/B62</f>
        <v>0.07706619313621935</v>
      </c>
      <c r="C108" s="166">
        <f>C68*10000/C62</f>
        <v>0.05443188720961198</v>
      </c>
      <c r="D108" s="166">
        <f>D68*10000/D62</f>
        <v>-0.11522476375440567</v>
      </c>
      <c r="E108" s="166">
        <f>E68*10000/E62</f>
        <v>-0.00671609922316928</v>
      </c>
      <c r="F108" s="166">
        <f>F68*10000/F62</f>
        <v>-0.01699940169746789</v>
      </c>
      <c r="G108" s="166">
        <f>AVERAGE(C108:E108)</f>
        <v>-0.022502991922654324</v>
      </c>
      <c r="H108" s="166">
        <f>STDEV(C108:E108)</f>
        <v>0.08592301373852304</v>
      </c>
      <c r="I108" s="166">
        <f>(B108*B4+C108*C4+D108*D4+E108*E4+F108*F4)/SUM(B4:F4)</f>
        <v>-0.007369465092912107</v>
      </c>
    </row>
    <row r="109" spans="1:9" ht="12.75">
      <c r="A109" s="166" t="s">
        <v>162</v>
      </c>
      <c r="B109" s="166">
        <f>B69*10000/B62</f>
        <v>-0.05197430726861337</v>
      </c>
      <c r="C109" s="166">
        <f>C69*10000/C62</f>
        <v>-0.012318885725808033</v>
      </c>
      <c r="D109" s="166">
        <f>D69*10000/D62</f>
        <v>0.005315991412755724</v>
      </c>
      <c r="E109" s="166">
        <f>E69*10000/E62</f>
        <v>-0.04031891760376061</v>
      </c>
      <c r="F109" s="166">
        <f>F69*10000/F62</f>
        <v>-0.10620880996296381</v>
      </c>
      <c r="G109" s="166">
        <f>AVERAGE(C109:E109)</f>
        <v>-0.015773937305604304</v>
      </c>
      <c r="H109" s="166">
        <f>STDEV(C109:E109)</f>
        <v>0.02301280657157489</v>
      </c>
      <c r="I109" s="166">
        <f>(B109*B4+C109*C4+D109*D4+E109*E4+F109*F4)/SUM(B4:F4)</f>
        <v>-0.03309245473148139</v>
      </c>
    </row>
    <row r="110" spans="1:11" ht="12.75">
      <c r="A110" s="166" t="s">
        <v>163</v>
      </c>
      <c r="B110" s="166">
        <f>B70*10000/B62</f>
        <v>-0.2817726344458544</v>
      </c>
      <c r="C110" s="166">
        <f>C70*10000/C62</f>
        <v>-0.04352122680128939</v>
      </c>
      <c r="D110" s="166">
        <f>D70*10000/D62</f>
        <v>0.016093741144344816</v>
      </c>
      <c r="E110" s="166">
        <f>E70*10000/E62</f>
        <v>0.00408856133808576</v>
      </c>
      <c r="F110" s="166">
        <f>F70*10000/F62</f>
        <v>-0.24833778933669515</v>
      </c>
      <c r="G110" s="166">
        <f>AVERAGE(C110:E110)</f>
        <v>-0.007779641439619606</v>
      </c>
      <c r="H110" s="166">
        <f>STDEV(C110:E110)</f>
        <v>0.031529776064369665</v>
      </c>
      <c r="I110" s="166">
        <f>(B110*B4+C110*C4+D110*D4+E110*E4+F110*F4)/SUM(B4:F4)</f>
        <v>-0.07953713715546233</v>
      </c>
      <c r="K110" s="166">
        <f>EXP(AVERAGE(K103:K107))</f>
        <v>0.015286760342454664</v>
      </c>
    </row>
    <row r="111" spans="1:9" ht="12.75">
      <c r="A111" s="166" t="s">
        <v>164</v>
      </c>
      <c r="B111" s="166">
        <f>B71*10000/B62</f>
        <v>0.01093152924242533</v>
      </c>
      <c r="C111" s="166">
        <f>C71*10000/C62</f>
        <v>0.005001350551233078</v>
      </c>
      <c r="D111" s="166">
        <f>D71*10000/D62</f>
        <v>0.01692078457224518</v>
      </c>
      <c r="E111" s="166">
        <f>E71*10000/E62</f>
        <v>0.034271117859387405</v>
      </c>
      <c r="F111" s="166">
        <f>F71*10000/F62</f>
        <v>0.007413653616053598</v>
      </c>
      <c r="G111" s="166">
        <f>AVERAGE(C111:E111)</f>
        <v>0.018731084327621886</v>
      </c>
      <c r="H111" s="166">
        <f>STDEV(C111:E111)</f>
        <v>0.014718617750033889</v>
      </c>
      <c r="I111" s="166">
        <f>(B111*B4+C111*C4+D111*D4+E111*E4+F111*F4)/SUM(B4:F4)</f>
        <v>0.016090271789774516</v>
      </c>
    </row>
    <row r="112" spans="1:9" ht="12.75">
      <c r="A112" s="166" t="s">
        <v>165</v>
      </c>
      <c r="B112" s="166">
        <f>B72*10000/B62</f>
        <v>-0.008441626280181988</v>
      </c>
      <c r="C112" s="166">
        <f>C72*10000/C62</f>
        <v>-0.002948046201069102</v>
      </c>
      <c r="D112" s="166">
        <f>D72*10000/D62</f>
        <v>0.010164305731951099</v>
      </c>
      <c r="E112" s="166">
        <f>E72*10000/E62</f>
        <v>0.0016777686655364875</v>
      </c>
      <c r="F112" s="166">
        <f>F72*10000/F62</f>
        <v>-0.020991441762798112</v>
      </c>
      <c r="G112" s="166">
        <f>AVERAGE(C112:E112)</f>
        <v>0.002964676065472828</v>
      </c>
      <c r="H112" s="166">
        <f>STDEV(C112:E112)</f>
        <v>0.006650228664929713</v>
      </c>
      <c r="I112" s="166">
        <f>(B112*B4+C112*C4+D112*D4+E112*E4+F112*F4)/SUM(B4:F4)</f>
        <v>-0.001886055234555498</v>
      </c>
    </row>
    <row r="113" spans="1:9" ht="12.75">
      <c r="A113" s="166" t="s">
        <v>166</v>
      </c>
      <c r="B113" s="166">
        <f>B73*10000/B62</f>
        <v>0.029193386805218245</v>
      </c>
      <c r="C113" s="166">
        <f>C73*10000/C62</f>
        <v>0.02839665962184867</v>
      </c>
      <c r="D113" s="166">
        <f>D73*10000/D62</f>
        <v>0.02855632967332567</v>
      </c>
      <c r="E113" s="166">
        <f>E73*10000/E62</f>
        <v>0.017445795742264632</v>
      </c>
      <c r="F113" s="166">
        <f>F73*10000/F62</f>
        <v>-0.007954012504471971</v>
      </c>
      <c r="G113" s="166">
        <f>AVERAGE(C113:E113)</f>
        <v>0.024799595012479653</v>
      </c>
      <c r="H113" s="166">
        <f>STDEV(C113:E113)</f>
        <v>0.006369077359500062</v>
      </c>
      <c r="I113" s="166">
        <f>(B113*B4+C113*C4+D113*D4+E113*E4+F113*F4)/SUM(B4:F4)</f>
        <v>0.021057724888053405</v>
      </c>
    </row>
    <row r="114" spans="1:11" ht="12.75">
      <c r="A114" s="166" t="s">
        <v>167</v>
      </c>
      <c r="B114" s="166">
        <f>B74*10000/B62</f>
        <v>-0.20068911505031176</v>
      </c>
      <c r="C114" s="166">
        <f>C74*10000/C62</f>
        <v>-0.18264029444417695</v>
      </c>
      <c r="D114" s="166">
        <f>D74*10000/D62</f>
        <v>-0.18798552212479708</v>
      </c>
      <c r="E114" s="166">
        <f>E74*10000/E62</f>
        <v>-0.18515366319485563</v>
      </c>
      <c r="F114" s="166">
        <f>F74*10000/F62</f>
        <v>-0.15064772693822895</v>
      </c>
      <c r="G114" s="166">
        <f>AVERAGE(C114:E114)</f>
        <v>-0.18525982658794324</v>
      </c>
      <c r="H114" s="166">
        <f>STDEV(C114:E114)</f>
        <v>0.0026741947832813707</v>
      </c>
      <c r="I114" s="166">
        <f>(B114*B4+C114*C4+D114*D4+E114*E4+F114*F4)/SUM(B4:F4)</f>
        <v>-0.18286440625380146</v>
      </c>
      <c r="J114" s="166" t="s">
        <v>185</v>
      </c>
      <c r="K114" s="166">
        <v>285</v>
      </c>
    </row>
    <row r="115" spans="1:11" ht="12.75">
      <c r="A115" s="166" t="s">
        <v>168</v>
      </c>
      <c r="B115" s="166">
        <f>B75*10000/B62</f>
        <v>0.0012115041792731954</v>
      </c>
      <c r="C115" s="166">
        <f>C75*10000/C62</f>
        <v>0.0011226177879347056</v>
      </c>
      <c r="D115" s="166">
        <f>D75*10000/D62</f>
        <v>0.0010299889147508173</v>
      </c>
      <c r="E115" s="166">
        <f>E75*10000/E62</f>
        <v>0.0015007167178500173</v>
      </c>
      <c r="F115" s="166">
        <f>F75*10000/F62</f>
        <v>0.004693336281687227</v>
      </c>
      <c r="G115" s="166">
        <f>AVERAGE(C115:E115)</f>
        <v>0.0012177744735118467</v>
      </c>
      <c r="H115" s="166">
        <f>STDEV(C115:E115)</f>
        <v>0.00024937374011745853</v>
      </c>
      <c r="I115" s="166">
        <f>(B115*B4+C115*C4+D115*D4+E115*E4+F115*F4)/SUM(B4:F4)</f>
        <v>0.0016813410583574803</v>
      </c>
      <c r="J115" s="166" t="s">
        <v>186</v>
      </c>
      <c r="K115" s="166">
        <v>0.5536</v>
      </c>
    </row>
    <row r="118" ht="12.75">
      <c r="A118" s="166" t="s">
        <v>151</v>
      </c>
    </row>
    <row r="120" spans="2:9" ht="12.75">
      <c r="B120" s="166" t="s">
        <v>83</v>
      </c>
      <c r="C120" s="166" t="s">
        <v>84</v>
      </c>
      <c r="D120" s="166" t="s">
        <v>85</v>
      </c>
      <c r="E120" s="166" t="s">
        <v>86</v>
      </c>
      <c r="F120" s="166" t="s">
        <v>87</v>
      </c>
      <c r="G120" s="166" t="s">
        <v>153</v>
      </c>
      <c r="H120" s="166" t="s">
        <v>154</v>
      </c>
      <c r="I120" s="166" t="s">
        <v>149</v>
      </c>
    </row>
    <row r="121" spans="1:9" ht="12.75">
      <c r="A121" s="166" t="s">
        <v>169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170</v>
      </c>
      <c r="B122" s="166">
        <f>B82*10000/B62</f>
        <v>107.70777356685275</v>
      </c>
      <c r="C122" s="166">
        <f>C82*10000/C62</f>
        <v>57.18951017606275</v>
      </c>
      <c r="D122" s="166">
        <f>D82*10000/D62</f>
        <v>6.080109566144941</v>
      </c>
      <c r="E122" s="166">
        <f>E82*10000/E62</f>
        <v>-59.86327011018129</v>
      </c>
      <c r="F122" s="166">
        <f>F82*10000/F62</f>
        <v>-122.2457885948998</v>
      </c>
      <c r="G122" s="166">
        <f>AVERAGE(C122:E122)</f>
        <v>1.1354498773421327</v>
      </c>
      <c r="H122" s="166">
        <f>STDEV(C122:E122)</f>
        <v>58.68283895453153</v>
      </c>
      <c r="I122" s="166">
        <f>(B122*B4+C122*C4+D122*D4+E122*E4+F122*F4)/SUM(B4:F4)</f>
        <v>0.05561089601271149</v>
      </c>
    </row>
    <row r="123" spans="1:9" ht="12.75">
      <c r="A123" s="166" t="s">
        <v>171</v>
      </c>
      <c r="B123" s="166">
        <f>B83*10000/B62</f>
        <v>2.0686730534794218</v>
      </c>
      <c r="C123" s="166">
        <f>C83*10000/C62</f>
        <v>-0.18081289011794047</v>
      </c>
      <c r="D123" s="166">
        <f>D83*10000/D62</f>
        <v>-0.617742151217706</v>
      </c>
      <c r="E123" s="166">
        <f>E83*10000/E62</f>
        <v>-0.36305780648123165</v>
      </c>
      <c r="F123" s="166">
        <f>F83*10000/F62</f>
        <v>5.735918956250377</v>
      </c>
      <c r="G123" s="166">
        <f>AVERAGE(C123:E123)</f>
        <v>-0.38720428260562606</v>
      </c>
      <c r="H123" s="166">
        <f>STDEV(C123:E123)</f>
        <v>0.21946317238483598</v>
      </c>
      <c r="I123" s="166">
        <f>(B123*B4+C123*C4+D123*D4+E123*E4+F123*F4)/SUM(B4:F4)</f>
        <v>0.7861178006830456</v>
      </c>
    </row>
    <row r="124" spans="1:9" ht="12.75">
      <c r="A124" s="166" t="s">
        <v>172</v>
      </c>
      <c r="B124" s="166">
        <f>B84*10000/B62</f>
        <v>1.6727909062489619</v>
      </c>
      <c r="C124" s="166">
        <f>C84*10000/C62</f>
        <v>-0.053331199187971134</v>
      </c>
      <c r="D124" s="166">
        <f>D84*10000/D62</f>
        <v>-1.551086886117238</v>
      </c>
      <c r="E124" s="166">
        <f>E84*10000/E62</f>
        <v>0.6653850481052512</v>
      </c>
      <c r="F124" s="166">
        <f>F84*10000/F62</f>
        <v>1.6425194320704954</v>
      </c>
      <c r="G124" s="166">
        <f>AVERAGE(C124:E124)</f>
        <v>-0.3130110123999859</v>
      </c>
      <c r="H124" s="166">
        <f>STDEV(C124:E124)</f>
        <v>1.1308236656708976</v>
      </c>
      <c r="I124" s="166">
        <f>(B124*B4+C124*C4+D124*D4+E124*E4+F124*F4)/SUM(B4:F4)</f>
        <v>0.23540030963597175</v>
      </c>
    </row>
    <row r="125" spans="1:9" ht="12.75">
      <c r="A125" s="166" t="s">
        <v>173</v>
      </c>
      <c r="B125" s="166">
        <f>B85*10000/B62</f>
        <v>0.13827581656446078</v>
      </c>
      <c r="C125" s="166">
        <f>C85*10000/C62</f>
        <v>-0.1369642406461696</v>
      </c>
      <c r="D125" s="166">
        <f>D85*10000/D62</f>
        <v>-0.04562254468296659</v>
      </c>
      <c r="E125" s="166">
        <f>E85*10000/E62</f>
        <v>0.07275340552570453</v>
      </c>
      <c r="F125" s="166">
        <f>F85*10000/F62</f>
        <v>-0.8744228779263555</v>
      </c>
      <c r="G125" s="166">
        <f>AVERAGE(C125:E125)</f>
        <v>-0.036611126601143885</v>
      </c>
      <c r="H125" s="166">
        <f>STDEV(C125:E125)</f>
        <v>0.10514883271274056</v>
      </c>
      <c r="I125" s="166">
        <f>(B125*B4+C125*C4+D125*D4+E125*E4+F125*F4)/SUM(B4:F4)</f>
        <v>-0.12330340616749565</v>
      </c>
    </row>
    <row r="126" spans="1:9" ht="12.75">
      <c r="A126" s="166" t="s">
        <v>174</v>
      </c>
      <c r="B126" s="166">
        <f>B86*10000/B62</f>
        <v>0.7980784488973925</v>
      </c>
      <c r="C126" s="166">
        <f>C86*10000/C62</f>
        <v>0.43481579707433643</v>
      </c>
      <c r="D126" s="166">
        <f>D86*10000/D62</f>
        <v>0.18173314878111002</v>
      </c>
      <c r="E126" s="166">
        <f>E86*10000/E62</f>
        <v>-0.053311857624550894</v>
      </c>
      <c r="F126" s="166">
        <f>F86*10000/F62</f>
        <v>0.7011442949368146</v>
      </c>
      <c r="G126" s="166">
        <f>AVERAGE(C126:E126)</f>
        <v>0.1877456960769652</v>
      </c>
      <c r="H126" s="166">
        <f>STDEV(C126:E126)</f>
        <v>0.2441193660162948</v>
      </c>
      <c r="I126" s="166">
        <f>(B126*B4+C126*C4+D126*D4+E126*E4+F126*F4)/SUM(B4:F4)</f>
        <v>0.3445986591862024</v>
      </c>
    </row>
    <row r="127" spans="1:9" ht="12.75">
      <c r="A127" s="166" t="s">
        <v>175</v>
      </c>
      <c r="B127" s="166">
        <f>B87*10000/B62</f>
        <v>-0.12337881228509523</v>
      </c>
      <c r="C127" s="166">
        <f>C87*10000/C62</f>
        <v>-0.05070917731806076</v>
      </c>
      <c r="D127" s="166">
        <f>D87*10000/D62</f>
        <v>-0.2796258593273606</v>
      </c>
      <c r="E127" s="166">
        <f>E87*10000/E62</f>
        <v>-0.17421823036658152</v>
      </c>
      <c r="F127" s="166">
        <f>F87*10000/F62</f>
        <v>0.49764124269823756</v>
      </c>
      <c r="G127" s="166">
        <f>AVERAGE(C127:E127)</f>
        <v>-0.1681844223373343</v>
      </c>
      <c r="H127" s="166">
        <f>STDEV(C127:E127)</f>
        <v>0.11457755868858915</v>
      </c>
      <c r="I127" s="166">
        <f>(B127*B4+C127*C4+D127*D4+E127*E4+F127*F4)/SUM(B4:F4)</f>
        <v>-0.07271817009478199</v>
      </c>
    </row>
    <row r="128" spans="1:9" ht="12.75">
      <c r="A128" s="166" t="s">
        <v>176</v>
      </c>
      <c r="B128" s="166">
        <f>B88*10000/B62</f>
        <v>0.0400098184438052</v>
      </c>
      <c r="C128" s="166">
        <f>C88*10000/C62</f>
        <v>-0.008148946774353485</v>
      </c>
      <c r="D128" s="166">
        <f>D88*10000/D62</f>
        <v>-0.051416826063000375</v>
      </c>
      <c r="E128" s="166">
        <f>E88*10000/E62</f>
        <v>0.07475988680577009</v>
      </c>
      <c r="F128" s="166">
        <f>F88*10000/F62</f>
        <v>0.2531236498688768</v>
      </c>
      <c r="G128" s="166">
        <f>AVERAGE(C128:E128)</f>
        <v>0.005064704656138744</v>
      </c>
      <c r="H128" s="166">
        <f>STDEV(C128:E128)</f>
        <v>0.06411779125708361</v>
      </c>
      <c r="I128" s="166">
        <f>(B128*B4+C128*C4+D128*D4+E128*E4+F128*F4)/SUM(B4:F4)</f>
        <v>0.04326625202961041</v>
      </c>
    </row>
    <row r="129" spans="1:9" ht="12.75">
      <c r="A129" s="166" t="s">
        <v>177</v>
      </c>
      <c r="B129" s="166">
        <f>B89*10000/B62</f>
        <v>0.011515969585262702</v>
      </c>
      <c r="C129" s="166">
        <f>C89*10000/C62</f>
        <v>-0.049209997062361746</v>
      </c>
      <c r="D129" s="166">
        <f>D89*10000/D62</f>
        <v>0.0393187420223611</v>
      </c>
      <c r="E129" s="166">
        <f>E89*10000/E62</f>
        <v>0.07503847298829454</v>
      </c>
      <c r="F129" s="166">
        <f>F89*10000/F62</f>
        <v>-0.05663821528056022</v>
      </c>
      <c r="G129" s="166">
        <f>AVERAGE(C129:E129)</f>
        <v>0.021715739316097965</v>
      </c>
      <c r="H129" s="166">
        <f>STDEV(C129:E129)</f>
        <v>0.06396733428625691</v>
      </c>
      <c r="I129" s="166">
        <f>(B129*B4+C129*C4+D129*D4+E129*E4+F129*F4)/SUM(B4:F4)</f>
        <v>0.009765438228707133</v>
      </c>
    </row>
    <row r="130" spans="1:9" ht="12.75">
      <c r="A130" s="166" t="s">
        <v>178</v>
      </c>
      <c r="B130" s="166">
        <f>B90*10000/B62</f>
        <v>0.0897281503930517</v>
      </c>
      <c r="C130" s="166">
        <f>C90*10000/C62</f>
        <v>0.09005085454718087</v>
      </c>
      <c r="D130" s="166">
        <f>D90*10000/D62</f>
        <v>0.10218044696182663</v>
      </c>
      <c r="E130" s="166">
        <f>E90*10000/E62</f>
        <v>0.01468464915086906</v>
      </c>
      <c r="F130" s="166">
        <f>F90*10000/F62</f>
        <v>0.22812564232221913</v>
      </c>
      <c r="G130" s="166">
        <f>AVERAGE(C130:E130)</f>
        <v>0.06897198355329219</v>
      </c>
      <c r="H130" s="166">
        <f>STDEV(C130:E130)</f>
        <v>0.04740377369394492</v>
      </c>
      <c r="I130" s="166">
        <f>(B130*B4+C130*C4+D130*D4+E130*E4+F130*F4)/SUM(B4:F4)</f>
        <v>0.09324323871415222</v>
      </c>
    </row>
    <row r="131" spans="1:9" ht="12.75">
      <c r="A131" s="166" t="s">
        <v>179</v>
      </c>
      <c r="B131" s="166">
        <f>B91*10000/B62</f>
        <v>0.004841223378842663</v>
      </c>
      <c r="C131" s="166">
        <f>C91*10000/C62</f>
        <v>-0.0233195885774448</v>
      </c>
      <c r="D131" s="166">
        <f>D91*10000/D62</f>
        <v>-0.011450146780268778</v>
      </c>
      <c r="E131" s="166">
        <f>E91*10000/E62</f>
        <v>0.00038566511497125175</v>
      </c>
      <c r="F131" s="166">
        <f>F91*10000/F62</f>
        <v>0.029603820993014483</v>
      </c>
      <c r="G131" s="166">
        <f>AVERAGE(C131:E131)</f>
        <v>-0.011461356747580774</v>
      </c>
      <c r="H131" s="166">
        <f>STDEV(C131:E131)</f>
        <v>0.011852630822014857</v>
      </c>
      <c r="I131" s="166">
        <f>(B131*B4+C131*C4+D131*D4+E131*E4+F131*F4)/SUM(B4:F4)</f>
        <v>-0.0036175123243960363</v>
      </c>
    </row>
    <row r="132" spans="1:9" ht="12.75">
      <c r="A132" s="166" t="s">
        <v>180</v>
      </c>
      <c r="B132" s="166">
        <f>B92*10000/B62</f>
        <v>0.007656957000213953</v>
      </c>
      <c r="C132" s="166">
        <f>C92*10000/C62</f>
        <v>-0.0033967222216683317</v>
      </c>
      <c r="D132" s="166">
        <f>D92*10000/D62</f>
        <v>-0.001232522180092836</v>
      </c>
      <c r="E132" s="166">
        <f>E92*10000/E62</f>
        <v>0.018052776009094322</v>
      </c>
      <c r="F132" s="166">
        <f>F92*10000/F62</f>
        <v>0.023860228284335976</v>
      </c>
      <c r="G132" s="166">
        <f>AVERAGE(C132:E132)</f>
        <v>0.004474510535777718</v>
      </c>
      <c r="H132" s="166">
        <f>STDEV(C132:E132)</f>
        <v>0.011808806476646368</v>
      </c>
      <c r="I132" s="166">
        <f>(B132*B4+C132*C4+D132*D4+E132*E4+F132*F4)/SUM(B4:F4)</f>
        <v>0.007524774516627018</v>
      </c>
    </row>
    <row r="133" spans="1:9" ht="12.75">
      <c r="A133" s="166" t="s">
        <v>181</v>
      </c>
      <c r="B133" s="166">
        <f>B93*10000/B62</f>
        <v>0.03755314764924837</v>
      </c>
      <c r="C133" s="166">
        <f>C93*10000/C62</f>
        <v>0.029025497945098438</v>
      </c>
      <c r="D133" s="166">
        <f>D93*10000/D62</f>
        <v>0.028213418897401317</v>
      </c>
      <c r="E133" s="166">
        <f>E93*10000/E62</f>
        <v>0.03110809143632138</v>
      </c>
      <c r="F133" s="166">
        <f>F93*10000/F62</f>
        <v>0.015010230218341348</v>
      </c>
      <c r="G133" s="166">
        <f>AVERAGE(C133:E133)</f>
        <v>0.029449002759607046</v>
      </c>
      <c r="H133" s="166">
        <f>STDEV(C133:E133)</f>
        <v>0.0014930838967814426</v>
      </c>
      <c r="I133" s="166">
        <f>(B133*B4+C133*C4+D133*D4+E133*E4+F133*F4)/SUM(B4:F4)</f>
        <v>0.028690840255963846</v>
      </c>
    </row>
    <row r="134" spans="1:9" ht="12.75">
      <c r="A134" s="166" t="s">
        <v>182</v>
      </c>
      <c r="B134" s="166">
        <f>B94*10000/B62</f>
        <v>0.008679018964487509</v>
      </c>
      <c r="C134" s="166">
        <f>C94*10000/C62</f>
        <v>0.01973542675161869</v>
      </c>
      <c r="D134" s="166">
        <f>D94*10000/D62</f>
        <v>0.025769925808287415</v>
      </c>
      <c r="E134" s="166">
        <f>E94*10000/E62</f>
        <v>0.026783512819848348</v>
      </c>
      <c r="F134" s="166">
        <f>F94*10000/F62</f>
        <v>-0.006203177856091408</v>
      </c>
      <c r="G134" s="166">
        <f>AVERAGE(C134:E134)</f>
        <v>0.024096288459918153</v>
      </c>
      <c r="H134" s="166">
        <f>STDEV(C134:E134)</f>
        <v>0.003810469234449422</v>
      </c>
      <c r="I134" s="166">
        <f>(B134*B4+C134*C4+D134*D4+E134*E4+F134*F4)/SUM(B4:F4)</f>
        <v>0.01781812293996501</v>
      </c>
    </row>
    <row r="135" spans="1:9" ht="12.75">
      <c r="A135" s="166" t="s">
        <v>183</v>
      </c>
      <c r="B135" s="166">
        <f>B95*10000/B62</f>
        <v>-0.0007157501782975704</v>
      </c>
      <c r="C135" s="166">
        <f>C95*10000/C62</f>
        <v>-0.003627798314699869</v>
      </c>
      <c r="D135" s="166">
        <f>D95*10000/D62</f>
        <v>0.0006591141853706105</v>
      </c>
      <c r="E135" s="166">
        <f>E95*10000/E62</f>
        <v>0.0011097027913646064</v>
      </c>
      <c r="F135" s="166">
        <f>F95*10000/F62</f>
        <v>-0.0008357392588744664</v>
      </c>
      <c r="G135" s="166">
        <f>AVERAGE(C135:E135)</f>
        <v>-0.0006196604459882173</v>
      </c>
      <c r="H135" s="166">
        <f>STDEV(C135:E135)</f>
        <v>0.0026148475291775065</v>
      </c>
      <c r="I135" s="166">
        <f>(B135*B4+C135*C4+D135*D4+E135*E4+F135*F4)/SUM(B4:F4)</f>
        <v>-0.0006626207324930345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2003-11-07T05:21:12Z</cp:lastPrinted>
  <dcterms:created xsi:type="dcterms:W3CDTF">1999-06-17T15:15:05Z</dcterms:created>
  <dcterms:modified xsi:type="dcterms:W3CDTF">2005-10-04T08:33:29Z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