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43_pos1ap2" sheetId="2" r:id="rId2"/>
    <sheet name="HCMQAP143_pos2ap2" sheetId="3" r:id="rId3"/>
    <sheet name="HCMQAP143_pos3ap2" sheetId="4" r:id="rId4"/>
    <sheet name="HCMQAP143_pos4ap2" sheetId="5" r:id="rId5"/>
    <sheet name="HCMQAP143_pos5ap2" sheetId="6" r:id="rId6"/>
    <sheet name="Lmag_hcmqap" sheetId="7" r:id="rId7"/>
    <sheet name="Result_HCMQAP" sheetId="8" r:id="rId8"/>
  </sheets>
  <definedNames>
    <definedName name="_xlnm.Print_Area" localSheetId="1">'HCMQAP143_pos1ap2'!$A$1:$N$28</definedName>
    <definedName name="_xlnm.Print_Area" localSheetId="2">'HCMQAP143_pos2ap2'!$A$1:$N$28</definedName>
    <definedName name="_xlnm.Print_Area" localSheetId="3">'HCMQAP143_pos3ap2'!$A$1:$N$28</definedName>
    <definedName name="_xlnm.Print_Area" localSheetId="4">'HCMQAP143_pos4ap2'!$A$1:$N$28</definedName>
    <definedName name="_xlnm.Print_Area" localSheetId="5">'HCMQAP143_pos5ap2'!$A$1:$N$28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<sst xmlns="http://schemas.openxmlformats.org/spreadsheetml/2006/main" count="505" uniqueCount="189">
  <si>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</si>
  <si>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</si>
  <si>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</si>
  <si>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</si>
  <si>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</si>
  <si>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</si>
  <si>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</si>
  <si>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</si>
  <si>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</si>
  <si>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</si>
  <si>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</si>
  <si>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</si>
  <si>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</si>
  <si>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</si>
  <si>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</si>
  <si>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</si>
  <si>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</si>
  <si>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</si>
  <si>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</si>
  <si>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</si>
  <si>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</si>
  <si>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</si>
  <si>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</si>
  <si>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</si>
  <si>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</si>
  <si>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</si>
  <si>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</si>
  <si>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</si>
  <si>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</si>
  <si>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</si>
  <si>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</si>
  <si>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</si>
  <si>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</si>
  <si>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</si>
  <si>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</si>
  <si>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</si>
  <si>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</si>
  <si>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</si>
  <si>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</si>
  <si>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</si>
  <si>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</si>
  <si>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</si>
  <si>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</si>
  <si>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</si>
  <si>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</si>
  <si>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</si>
  <si>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</si>
  <si>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</si>
  <si>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</si>
  <si>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</si>
  <si>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</si>
  <si>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</si>
  <si>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</si>
  <si>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</si>
  <si>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</si>
  <si>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</si>
  <si>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</si>
  <si>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</si>
  <si>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</si>
  <si>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</si>
  <si>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</si>
  <si>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</si>
  <si>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</si>
  <si>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</si>
  <si>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</si>
  <si>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</si>
  <si>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</si>
  <si>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</si>
  <si>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HCMQAP143_pos1ap2</t>
  </si>
  <si>
    <t>±12.5</t>
  </si>
  <si>
    <t>THCMQAP143_pos1ap2.xls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</si>
  <si>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</si>
  <si>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HCMQAP143_pos2ap2</t>
  </si>
  <si>
    <t>THCMQAP143_pos2ap2.xls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</si>
  <si>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-3.754 mT)</t>
    </r>
  </si>
  <si>
    <t>HCMQAP143_pos3ap2</t>
  </si>
  <si>
    <t>THCMQAP143_pos3ap2.xls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</si>
  <si>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</si>
  <si>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HCMQAP143_pos4ap2</t>
  </si>
  <si>
    <t>THCMQAP143_pos4ap2.xls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</si>
  <si>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-2.082 mT)</t>
    </r>
  </si>
  <si>
    <t>HCMQAP143_pos5ap2</t>
  </si>
  <si>
    <t>THCMQAP143_pos5ap2.xls</t>
  </si>
  <si>
    <t>Sommaire : Valeurs intégrales calculées avec les fichiers: HCMQAP143_pos1ap2+HCMQAP143_pos2ap2+HCMQAP143_pos3ap2+HCMQAP143_pos4ap2+HCMQAP143_pos5ap2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</si>
  <si>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</si>
  <si>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</si>
  <si>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</si>
  <si>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</si>
  <si>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</si>
  <si>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</si>
  <si>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</si>
  <si>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</si>
  <si>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</si>
  <si>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</si>
  <si>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</si>
  <si>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</si>
  <si>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</si>
  <si>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</si>
  <si>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</si>
  <si>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</si>
  <si>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</si>
  <si>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</si>
  <si>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</si>
  <si>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</si>
  <si>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</si>
  <si>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</si>
  <si>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</si>
  <si>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</si>
  <si>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</si>
  <si>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</si>
  <si>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</si>
  <si>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</si>
  <si>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</si>
  <si>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</si>
  <si>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</si>
  <si>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</si>
  <si>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</si>
  <si>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</si>
  <si>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</si>
  <si>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</si>
  <si>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</si>
  <si>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</si>
  <si>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</si>
  <si>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</si>
  <si>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</si>
  <si>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</si>
  <si>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</si>
  <si>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=-3.754</t>
    </r>
  </si>
  <si>
    <t>Gradient (T/m)</t>
  </si>
  <si>
    <t xml:space="preserve"> Thu 04/12/2003       08:23:52</t>
  </si>
  <si>
    <t>LISSNER</t>
  </si>
  <si>
    <t>HCMQAP143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</si>
  <si>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</si>
  <si>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</si>
  <si>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</si>
  <si>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</si>
  <si>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</si>
  <si>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</si>
  <si>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</si>
  <si>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</si>
  <si>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</si>
  <si>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a4!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</si>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</sst>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7303202"/>
        <c:axId val="23075635"/>
      </c:lineChart>
      <c:catAx>
        <c:axId val="473032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730320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37723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2765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37723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2765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37723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2765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37723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2765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37723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81</v>
      </c>
      <c r="H6" s="25">
        <v>2765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2.46421741E-05</v>
      </c>
      <c r="L2" s="55">
        <v>1.38862596834072E-07</v>
      </c>
      <c r="M2" s="55">
        <v>8.102693299999999E-05</v>
      </c>
      <c r="N2" s="56">
        <v>2.7255813832280523E-07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-3.2379365900000006E-05</v>
      </c>
      <c r="L3" s="55">
        <v>1.2258381033949214E-07</v>
      </c>
      <c r="M3" s="55">
        <v>1.5759896999999996E-05</v>
      </c>
      <c r="N3" s="56">
        <v>1.0887868288144512E-07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-0.002255299766062702</v>
      </c>
      <c r="L4" s="55">
        <v>9.786635709964361E-06</v>
      </c>
      <c r="M4" s="55">
        <v>5.353223606937862E-08</v>
      </c>
      <c r="N4" s="56">
        <v>-2.1696837</v>
      </c>
    </row>
    <row r="5" spans="1:14" ht="15" customHeight="1" thickBot="1">
      <c r="A5" t="s">
        <v>18</v>
      </c>
      <c r="B5" s="59">
        <v>37959.32871527778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2765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2.4763716000000002</v>
      </c>
      <c r="E8" s="78">
        <v>0.01601021170187784</v>
      </c>
      <c r="F8" s="78">
        <v>-1.24694963</v>
      </c>
      <c r="G8" s="78">
        <v>0.01275029124595554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0.20804583999999998</v>
      </c>
      <c r="E9" s="80">
        <v>0.015483669492772158</v>
      </c>
      <c r="F9" s="80">
        <v>-1.258524</v>
      </c>
      <c r="G9" s="80">
        <v>0.01863369886255099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-0.7187156800000001</v>
      </c>
      <c r="E10" s="80">
        <v>0.015370042687628841</v>
      </c>
      <c r="F10" s="80">
        <v>-0.9183610700000001</v>
      </c>
      <c r="G10" s="80">
        <v>0.014362065213244091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4.1316657999999995</v>
      </c>
      <c r="E11" s="78">
        <v>0.010886147140266308</v>
      </c>
      <c r="F11" s="78">
        <v>0.64264</v>
      </c>
      <c r="G11" s="78">
        <v>0.011026519496241487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0.25966097</v>
      </c>
      <c r="E12" s="80">
        <v>0.006132650689433309</v>
      </c>
      <c r="F12" s="80">
        <v>-0.13404347099999997</v>
      </c>
      <c r="G12" s="80">
        <v>0.005573623257678811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19.107056</v>
      </c>
      <c r="D13" s="83">
        <v>-0.007487600000000002</v>
      </c>
      <c r="E13" s="80">
        <v>0.007191936151412911</v>
      </c>
      <c r="F13" s="80">
        <v>0.057654686899999995</v>
      </c>
      <c r="G13" s="80">
        <v>0.0058906419620830515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-0.03382945</v>
      </c>
      <c r="E14" s="80">
        <v>0.004739784322591059</v>
      </c>
      <c r="F14" s="80">
        <v>-0.004321220000000001</v>
      </c>
      <c r="G14" s="80">
        <v>0.004107212011877401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-0.3378394</v>
      </c>
      <c r="E15" s="78">
        <v>0.0036453513853929006</v>
      </c>
      <c r="F15" s="78">
        <v>0.13403506699999998</v>
      </c>
      <c r="G15" s="78">
        <v>0.0026504893785468052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-0.0304823794</v>
      </c>
      <c r="E16" s="80">
        <v>0.0015374803135200603</v>
      </c>
      <c r="F16" s="80">
        <v>0.025321833</v>
      </c>
      <c r="G16" s="80">
        <v>0.002174735162649905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0.11999999731779099</v>
      </c>
      <c r="D17" s="83">
        <v>-0.025239153000000004</v>
      </c>
      <c r="E17" s="80">
        <v>0.0019236366253130774</v>
      </c>
      <c r="F17" s="80">
        <v>0.0384603982</v>
      </c>
      <c r="G17" s="80">
        <v>0.003133995048551711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6.104000091552734</v>
      </c>
      <c r="D18" s="83">
        <v>0.02197708785</v>
      </c>
      <c r="E18" s="80">
        <v>0.0028638627276048275</v>
      </c>
      <c r="F18" s="80">
        <v>0.065391994</v>
      </c>
      <c r="G18" s="80">
        <v>0.0019245040388302399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0.07199999690055847</v>
      </c>
      <c r="D19" s="86">
        <v>-0.20241701</v>
      </c>
      <c r="E19" s="80">
        <v>0.0005637578801143468</v>
      </c>
      <c r="F19" s="80">
        <v>0.0243955852</v>
      </c>
      <c r="G19" s="80">
        <v>0.002571513423459828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0.1883917</v>
      </c>
      <c r="D20" s="88">
        <v>-0.0039545389099999995</v>
      </c>
      <c r="E20" s="89">
        <v>0.0013333981709472147</v>
      </c>
      <c r="F20" s="89">
        <v>-0.00262691337</v>
      </c>
      <c r="G20" s="89">
        <v>0.0019253567304018857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0.6099333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-0.12431382389172363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-2.255321</v>
      </c>
      <c r="I25" s="101" t="s">
        <v>49</v>
      </c>
      <c r="J25" s="102"/>
      <c r="K25" s="101"/>
      <c r="L25" s="104">
        <v>4.181345292186432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2.772598002062993</v>
      </c>
      <c r="I26" s="106" t="s">
        <v>53</v>
      </c>
      <c r="J26" s="107"/>
      <c r="K26" s="106"/>
      <c r="L26" s="109">
        <v>0.3634568191381949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HCMQAP143_pos1ap2res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3.59382949E-05</v>
      </c>
      <c r="L2" s="55">
        <v>9.43178024923367E-08</v>
      </c>
      <c r="M2" s="55">
        <v>8.7723155E-05</v>
      </c>
      <c r="N2" s="56">
        <v>3.2400912163191415E-07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-2.9545755100000003E-05</v>
      </c>
      <c r="L3" s="55">
        <v>8.21814967919304E-08</v>
      </c>
      <c r="M3" s="55">
        <v>1.3227044999999997E-05</v>
      </c>
      <c r="N3" s="56">
        <v>2.142531094290963E-07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-0.003754437511507753</v>
      </c>
      <c r="L4" s="55">
        <v>-2.7646472251590182E-05</v>
      </c>
      <c r="M4" s="55">
        <v>3.99056780486266E-08</v>
      </c>
      <c r="N4" s="56">
        <v>3.6817729</v>
      </c>
    </row>
    <row r="5" spans="1:14" ht="15" customHeight="1" thickBot="1">
      <c r="A5" t="s">
        <v>18</v>
      </c>
      <c r="B5" s="59">
        <v>37959.33315972222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2765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0.7601953</v>
      </c>
      <c r="E8" s="78">
        <v>0.013817480925844387</v>
      </c>
      <c r="F8" s="78">
        <v>-1.532561</v>
      </c>
      <c r="G8" s="78">
        <v>0.011684539498825454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0.273344696</v>
      </c>
      <c r="E9" s="80">
        <v>0.010462941483874956</v>
      </c>
      <c r="F9" s="114">
        <v>4.5224486</v>
      </c>
      <c r="G9" s="80">
        <v>0.015507203666063247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-0.43315606000000006</v>
      </c>
      <c r="E10" s="80">
        <v>0.004017005426604447</v>
      </c>
      <c r="F10" s="80">
        <v>-0.7516314599999999</v>
      </c>
      <c r="G10" s="80">
        <v>0.004035329535192013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3.1370332</v>
      </c>
      <c r="E11" s="78">
        <v>0.0031158087172824503</v>
      </c>
      <c r="F11" s="78">
        <v>-0.30325974</v>
      </c>
      <c r="G11" s="78">
        <v>0.005401337040624965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0.068349562</v>
      </c>
      <c r="E12" s="80">
        <v>0.00188109603409175</v>
      </c>
      <c r="F12" s="80">
        <v>0.032902633</v>
      </c>
      <c r="G12" s="80">
        <v>0.006460067900600267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19.146729</v>
      </c>
      <c r="D13" s="83">
        <v>0.0902670528</v>
      </c>
      <c r="E13" s="80">
        <v>0.002558484296227196</v>
      </c>
      <c r="F13" s="80">
        <v>0.24424501999999998</v>
      </c>
      <c r="G13" s="80">
        <v>0.004443756261162459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-0.053856006</v>
      </c>
      <c r="E14" s="80">
        <v>0.00404306606897215</v>
      </c>
      <c r="F14" s="80">
        <v>-0.020765109999999996</v>
      </c>
      <c r="G14" s="80">
        <v>0.001702994684504326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-0.119000803</v>
      </c>
      <c r="E15" s="78">
        <v>0.001900865694616144</v>
      </c>
      <c r="F15" s="78">
        <v>0.057493671</v>
      </c>
      <c r="G15" s="78">
        <v>0.001622967277120298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12.514499999999998</v>
      </c>
      <c r="D16" s="83">
        <v>-0.0021504740000000003</v>
      </c>
      <c r="E16" s="80">
        <v>0.0009291833284255592</v>
      </c>
      <c r="F16" s="80">
        <v>0.016330333</v>
      </c>
      <c r="G16" s="80">
        <v>0.0014259675081140972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-0.25699999928474426</v>
      </c>
      <c r="D17" s="83">
        <v>-0.015501439999999997</v>
      </c>
      <c r="E17" s="80">
        <v>0.0010600715101680893</v>
      </c>
      <c r="F17" s="80">
        <v>-0.00021980400000000053</v>
      </c>
      <c r="G17" s="80">
        <v>0.0018293019884573455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34.58700180053711</v>
      </c>
      <c r="D18" s="83">
        <v>0.0186071808</v>
      </c>
      <c r="E18" s="80">
        <v>0.0011108624606978887</v>
      </c>
      <c r="F18" s="80">
        <v>0.038930714</v>
      </c>
      <c r="G18" s="80">
        <v>0.0005305699018546814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-0.31200000643730164</v>
      </c>
      <c r="D19" s="86">
        <v>-0.17875665</v>
      </c>
      <c r="E19" s="80">
        <v>0.0008431893168205446</v>
      </c>
      <c r="F19" s="80">
        <v>0.0140742074</v>
      </c>
      <c r="G19" s="80">
        <v>0.0005248748944427219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0.1597947</v>
      </c>
      <c r="D20" s="88">
        <v>0.00112919403</v>
      </c>
      <c r="E20" s="89">
        <v>0.00047962513839812794</v>
      </c>
      <c r="F20" s="89">
        <v>-0.0036264266500000003</v>
      </c>
      <c r="G20" s="89">
        <v>0.0012026643968189841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0.3983822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0.2109502264776753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-3.7545392999999994</v>
      </c>
      <c r="I25" s="101" t="s">
        <v>49</v>
      </c>
      <c r="J25" s="102"/>
      <c r="K25" s="101"/>
      <c r="L25" s="104">
        <v>3.1516573049440364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1.7107425618318761</v>
      </c>
      <c r="I26" s="106" t="s">
        <v>53</v>
      </c>
      <c r="J26" s="107"/>
      <c r="K26" s="106"/>
      <c r="L26" s="109">
        <v>0.13216169384394652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HCMQAP143_pos2ap2res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2.27221963E-05</v>
      </c>
      <c r="L2" s="55">
        <v>7.183845193587919E-08</v>
      </c>
      <c r="M2" s="55">
        <v>7.8497387E-05</v>
      </c>
      <c r="N2" s="56">
        <v>2.1536585480513727E-07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-2.7491901700000004E-05</v>
      </c>
      <c r="L3" s="55">
        <v>5.146793542228753E-07</v>
      </c>
      <c r="M3" s="55">
        <v>1.0627757000000003E-05</v>
      </c>
      <c r="N3" s="56">
        <v>1.4877410922606418E-07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-0.0037533569014396684</v>
      </c>
      <c r="L4" s="55">
        <v>-5.299425229412529E-05</v>
      </c>
      <c r="M4" s="55">
        <v>3.836011866687108E-08</v>
      </c>
      <c r="N4" s="56">
        <v>7.059111700000001</v>
      </c>
    </row>
    <row r="5" spans="1:14" ht="15" customHeight="1" thickBot="1">
      <c r="A5" t="s">
        <v>18</v>
      </c>
      <c r="B5" s="59">
        <v>37959.33770833333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2765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-0.13756488499999997</v>
      </c>
      <c r="E8" s="78">
        <v>0.016827144273372795</v>
      </c>
      <c r="F8" s="78">
        <v>-0.9961604699999999</v>
      </c>
      <c r="G8" s="78">
        <v>0.016394025481364996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-0.58467167</v>
      </c>
      <c r="E9" s="80">
        <v>0.013664621202235572</v>
      </c>
      <c r="F9" s="80">
        <v>1.7680177000000001</v>
      </c>
      <c r="G9" s="80">
        <v>0.01910781843537555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-0.23783307000000004</v>
      </c>
      <c r="E10" s="80">
        <v>0.006348984735104752</v>
      </c>
      <c r="F10" s="80">
        <v>-0.7320665399999999</v>
      </c>
      <c r="G10" s="80">
        <v>0.007346858757424138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3.4791327</v>
      </c>
      <c r="E11" s="78">
        <v>0.006645016196967623</v>
      </c>
      <c r="F11" s="78">
        <v>-0.023736643</v>
      </c>
      <c r="G11" s="78">
        <v>0.005818515815249279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0.06461631699999999</v>
      </c>
      <c r="E12" s="80">
        <v>0.00423468210444265</v>
      </c>
      <c r="F12" s="80">
        <v>0.141657786</v>
      </c>
      <c r="G12" s="80">
        <v>0.004315550116198713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19.189454</v>
      </c>
      <c r="D13" s="83">
        <v>0.013532660000000002</v>
      </c>
      <c r="E13" s="80">
        <v>0.0025674051981777195</v>
      </c>
      <c r="F13" s="80">
        <v>0.24262781000000003</v>
      </c>
      <c r="G13" s="80">
        <v>0.0028071635818729293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-0.11541892000000001</v>
      </c>
      <c r="E14" s="80">
        <v>0.001469002769932788</v>
      </c>
      <c r="F14" s="80">
        <v>-0.054319627599999996</v>
      </c>
      <c r="G14" s="80">
        <v>0.0032666635565424262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-0.055014626100000005</v>
      </c>
      <c r="E15" s="78">
        <v>0.0008567723665122015</v>
      </c>
      <c r="F15" s="78">
        <v>0.019755384100000002</v>
      </c>
      <c r="G15" s="78">
        <v>0.001551417046844656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12.514499999999998</v>
      </c>
      <c r="D16" s="83">
        <v>0.027905554099999997</v>
      </c>
      <c r="E16" s="80">
        <v>0.0018283855337316696</v>
      </c>
      <c r="F16" s="80">
        <v>0.010428475100000001</v>
      </c>
      <c r="G16" s="80">
        <v>0.0012186128601891664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0.46700000762939453</v>
      </c>
      <c r="D17" s="83">
        <v>-0.0007255729999999999</v>
      </c>
      <c r="E17" s="80">
        <v>0.0017895810904303836</v>
      </c>
      <c r="F17" s="80">
        <v>0.0224638456</v>
      </c>
      <c r="G17" s="80">
        <v>0.0013591530055328022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2.0350000858306885</v>
      </c>
      <c r="D18" s="83">
        <v>0.0050370411</v>
      </c>
      <c r="E18" s="80">
        <v>0.0009419765184161643</v>
      </c>
      <c r="F18" s="80">
        <v>0.03862733</v>
      </c>
      <c r="G18" s="80">
        <v>0.0013459366447608461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0.4000000059604645</v>
      </c>
      <c r="D19" s="86">
        <v>-0.180566</v>
      </c>
      <c r="E19" s="80">
        <v>0.0009531170709816681</v>
      </c>
      <c r="F19" s="80">
        <v>0.0137693974</v>
      </c>
      <c r="G19" s="80">
        <v>0.0013388568310613155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0.09787560000000002</v>
      </c>
      <c r="D20" s="88">
        <v>-0.00039229518999999997</v>
      </c>
      <c r="E20" s="89">
        <v>0.0007200714667300216</v>
      </c>
      <c r="F20" s="89">
        <v>-0.00396282511</v>
      </c>
      <c r="G20" s="89">
        <v>0.0010827269262888072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0.3569153000000001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0.40445764915218096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-3.7537310000000006</v>
      </c>
      <c r="I25" s="101" t="s">
        <v>49</v>
      </c>
      <c r="J25" s="102"/>
      <c r="K25" s="101"/>
      <c r="L25" s="104">
        <v>3.4792136715686492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1.005614130556887</v>
      </c>
      <c r="I26" s="106" t="s">
        <v>53</v>
      </c>
      <c r="J26" s="107"/>
      <c r="K26" s="106"/>
      <c r="L26" s="109">
        <v>0.05845412120510696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HCMQAP143_pos3ap2res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2.0019287799999997E-05</v>
      </c>
      <c r="L2" s="55">
        <v>8.245791865598223E-08</v>
      </c>
      <c r="M2" s="55">
        <v>0.0001277921</v>
      </c>
      <c r="N2" s="56">
        <v>2.0752236746602702E-07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-2.80106582E-05</v>
      </c>
      <c r="L3" s="55">
        <v>2.4216806415520076E-07</v>
      </c>
      <c r="M3" s="55">
        <v>9.726640000000002E-06</v>
      </c>
      <c r="N3" s="56">
        <v>1.546655727691023E-07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-0.003751871966293193</v>
      </c>
      <c r="L4" s="55">
        <v>-7.476360200985302E-05</v>
      </c>
      <c r="M4" s="55">
        <v>3.93225522766095E-08</v>
      </c>
      <c r="N4" s="56">
        <v>9.9621881</v>
      </c>
    </row>
    <row r="5" spans="1:14" ht="15" customHeight="1" thickBot="1">
      <c r="A5" t="s">
        <v>18</v>
      </c>
      <c r="B5" s="59">
        <v>37959.341875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2765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1.4922729999999997</v>
      </c>
      <c r="E8" s="78">
        <v>0.009126347862146927</v>
      </c>
      <c r="F8" s="78">
        <v>1.4603072000000001</v>
      </c>
      <c r="G8" s="78">
        <v>0.013042410534849683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-0.32811434300000003</v>
      </c>
      <c r="E9" s="80">
        <v>0.021294844047039952</v>
      </c>
      <c r="F9" s="80">
        <v>-0.027988920000000007</v>
      </c>
      <c r="G9" s="80">
        <v>0.007617553993809276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-0.33499782000000006</v>
      </c>
      <c r="E10" s="80">
        <v>0.00880041653057196</v>
      </c>
      <c r="F10" s="80">
        <v>0.30040006</v>
      </c>
      <c r="G10" s="80">
        <v>0.004791873327561123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3.3580848000000003</v>
      </c>
      <c r="E11" s="78">
        <v>0.0026141302682925653</v>
      </c>
      <c r="F11" s="78">
        <v>0.159787547</v>
      </c>
      <c r="G11" s="78">
        <v>0.004200692304622455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0.21522318999999998</v>
      </c>
      <c r="E12" s="80">
        <v>0.003360327902959066</v>
      </c>
      <c r="F12" s="80">
        <v>0.29133292</v>
      </c>
      <c r="G12" s="80">
        <v>0.0022752552741624418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19.241334</v>
      </c>
      <c r="D13" s="83">
        <v>-0.025336367000000005</v>
      </c>
      <c r="E13" s="80">
        <v>0.003996044539766289</v>
      </c>
      <c r="F13" s="80">
        <v>-0.088734347</v>
      </c>
      <c r="G13" s="80">
        <v>0.0035599571536165525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-0.04354004</v>
      </c>
      <c r="E14" s="80">
        <v>0.0015455254097231398</v>
      </c>
      <c r="F14" s="80">
        <v>-0.003013613999999999</v>
      </c>
      <c r="G14" s="80">
        <v>0.0011007766885676679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-0.07023557243</v>
      </c>
      <c r="E15" s="78">
        <v>0.0014205330515647</v>
      </c>
      <c r="F15" s="78">
        <v>-0.013774669</v>
      </c>
      <c r="G15" s="78">
        <v>0.0021985189294531837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12.514599999999998</v>
      </c>
      <c r="D16" s="83">
        <v>0.0015285688</v>
      </c>
      <c r="E16" s="80">
        <v>0.0023937191430206807</v>
      </c>
      <c r="F16" s="80">
        <v>0.0078607585</v>
      </c>
      <c r="G16" s="80">
        <v>0.0010794834248544964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0.44699999690055847</v>
      </c>
      <c r="D17" s="83">
        <v>-0.009062450000000001</v>
      </c>
      <c r="E17" s="80">
        <v>0.002575802533772722</v>
      </c>
      <c r="F17" s="80">
        <v>-0.011010113</v>
      </c>
      <c r="G17" s="80">
        <v>0.0017622154349244573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26.448999404907227</v>
      </c>
      <c r="D18" s="83">
        <v>0.0109288395</v>
      </c>
      <c r="E18" s="80">
        <v>0.0008392352737557476</v>
      </c>
      <c r="F18" s="80">
        <v>0.060606921999999994</v>
      </c>
      <c r="G18" s="80">
        <v>0.0006740155324669403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0.38199999928474426</v>
      </c>
      <c r="D19" s="86">
        <v>-0.18082305</v>
      </c>
      <c r="E19" s="80">
        <v>0.0011435336685003655</v>
      </c>
      <c r="F19" s="80">
        <v>0.015533360099999999</v>
      </c>
      <c r="G19" s="80">
        <v>0.0011947277993563119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0.0791306</v>
      </c>
      <c r="D20" s="88">
        <v>-0.0027214927799999998</v>
      </c>
      <c r="E20" s="89">
        <v>0.0008139115303529888</v>
      </c>
      <c r="F20" s="89">
        <v>-0.0038455974399999996</v>
      </c>
      <c r="G20" s="89">
        <v>0.001165940997246515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0.5806104999999999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0.5707918149726731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-3.7526167999999998</v>
      </c>
      <c r="I25" s="101" t="s">
        <v>49</v>
      </c>
      <c r="J25" s="102"/>
      <c r="K25" s="101"/>
      <c r="L25" s="104">
        <v>3.3618842312261914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2.087911833603335</v>
      </c>
      <c r="I26" s="106" t="s">
        <v>53</v>
      </c>
      <c r="J26" s="107"/>
      <c r="K26" s="106"/>
      <c r="L26" s="109">
        <v>0.07157357850931681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HCMQAP143_pos4ap2res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3.9202879699999994E-05</v>
      </c>
      <c r="L2" s="55">
        <v>1.4588901179296027E-07</v>
      </c>
      <c r="M2" s="55">
        <v>7.3124186E-05</v>
      </c>
      <c r="N2" s="56">
        <v>2.5468392535287133E-07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-3.0378438300000003E-05</v>
      </c>
      <c r="L3" s="55">
        <v>1.8613540837093054E-07</v>
      </c>
      <c r="M3" s="55">
        <v>9.469016E-06</v>
      </c>
      <c r="N3" s="56">
        <v>2.983800564280391E-07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-0.0020809678108991174</v>
      </c>
      <c r="L4" s="55">
        <v>-5.335123039160729E-05</v>
      </c>
      <c r="M4" s="55">
        <v>6.472742144600567E-08</v>
      </c>
      <c r="N4" s="56">
        <v>12.816042999999999</v>
      </c>
    </row>
    <row r="5" spans="1:14" ht="15" customHeight="1" thickBot="1">
      <c r="A5" t="s">
        <v>18</v>
      </c>
      <c r="B5" s="59">
        <v>37959.34638888889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2765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1.7377331000000003</v>
      </c>
      <c r="E8" s="78">
        <v>0.026374084688182527</v>
      </c>
      <c r="F8" s="115">
        <v>6.7524894</v>
      </c>
      <c r="G8" s="78">
        <v>0.026193956351280242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-1.57229704</v>
      </c>
      <c r="E9" s="80">
        <v>0.029276994651111415</v>
      </c>
      <c r="F9" s="114">
        <v>2.984293</v>
      </c>
      <c r="G9" s="80">
        <v>0.02431157854195278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-1.30599416</v>
      </c>
      <c r="E10" s="80">
        <v>0.016003811390266805</v>
      </c>
      <c r="F10" s="80">
        <v>-0.8567404100000001</v>
      </c>
      <c r="G10" s="80">
        <v>0.01602488938605001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13.763043999999999</v>
      </c>
      <c r="E11" s="78">
        <v>0.011848543538878346</v>
      </c>
      <c r="F11" s="78">
        <v>1.7366129000000001</v>
      </c>
      <c r="G11" s="78">
        <v>0.010801756706173555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-0.39938997</v>
      </c>
      <c r="E12" s="80">
        <v>0.00581269416274264</v>
      </c>
      <c r="F12" s="80">
        <v>0.38185748999999997</v>
      </c>
      <c r="G12" s="80">
        <v>0.005403510131795755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19.290162</v>
      </c>
      <c r="D13" s="83">
        <v>0.028156812999999996</v>
      </c>
      <c r="E13" s="80">
        <v>0.008070758354179999</v>
      </c>
      <c r="F13" s="80">
        <v>0.09577112200000001</v>
      </c>
      <c r="G13" s="80">
        <v>0.0036011158421002097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-0.025408821000000005</v>
      </c>
      <c r="E14" s="80">
        <v>0.004943018543942951</v>
      </c>
      <c r="F14" s="80">
        <v>-0.048726952000000004</v>
      </c>
      <c r="G14" s="80">
        <v>0.002805702394297359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-0.34086727</v>
      </c>
      <c r="E15" s="78">
        <v>0.007332435369617818</v>
      </c>
      <c r="F15" s="78">
        <v>0.33995494000000004</v>
      </c>
      <c r="G15" s="78">
        <v>0.004234898077330026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12.514599999999998</v>
      </c>
      <c r="D16" s="83">
        <v>-0.068199318</v>
      </c>
      <c r="E16" s="80">
        <v>0.0035764325108837377</v>
      </c>
      <c r="F16" s="80">
        <v>0.0236773258</v>
      </c>
      <c r="G16" s="80">
        <v>0.0027015695001106482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0.43799999356269836</v>
      </c>
      <c r="D17" s="83">
        <v>-0.020513127</v>
      </c>
      <c r="E17" s="80">
        <v>0.0013625819584876166</v>
      </c>
      <c r="F17" s="80">
        <v>-0.0044329040000000005</v>
      </c>
      <c r="G17" s="80">
        <v>0.0029083945305535836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3.559999942779541</v>
      </c>
      <c r="D18" s="83">
        <v>0.0183145266</v>
      </c>
      <c r="E18" s="80">
        <v>0.0009829582197058964</v>
      </c>
      <c r="F18" s="80">
        <v>0.036914487</v>
      </c>
      <c r="G18" s="80">
        <v>0.0015220197115169082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0.3720000088214874</v>
      </c>
      <c r="D19" s="83">
        <v>-0.12737232999999998</v>
      </c>
      <c r="E19" s="80">
        <v>0.0019673969878000585</v>
      </c>
      <c r="F19" s="80">
        <v>-0.0027438339999999997</v>
      </c>
      <c r="G19" s="80">
        <v>0.0026937686778478217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0.30470610000000004</v>
      </c>
      <c r="D20" s="88">
        <v>0.0017292936500000002</v>
      </c>
      <c r="E20" s="89">
        <v>0.0020400023670002656</v>
      </c>
      <c r="F20" s="89">
        <v>0.0019995383</v>
      </c>
      <c r="G20" s="89">
        <v>0.001261663696613507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0.6051839000000001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0.7343057941997523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-2.0816516000000007</v>
      </c>
      <c r="I25" s="101" t="s">
        <v>49</v>
      </c>
      <c r="J25" s="102"/>
      <c r="K25" s="101"/>
      <c r="L25" s="104">
        <v>13.872173748565233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6.972505247323086</v>
      </c>
      <c r="I26" s="106" t="s">
        <v>53</v>
      </c>
      <c r="J26" s="107"/>
      <c r="K26" s="106"/>
      <c r="L26" s="109">
        <v>0.4814144337134654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HCMQAP143_pos5ap2res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72</v>
      </c>
      <c r="D1" s="121" t="s">
        <v>75</v>
      </c>
      <c r="E1" s="121" t="s">
        <v>78</v>
      </c>
      <c r="F1" s="128" t="s">
        <v>81</v>
      </c>
      <c r="G1" s="162" t="s">
        <v>121</v>
      </c>
    </row>
    <row r="2" spans="1:7" ht="13.5" thickBot="1">
      <c r="A2" s="140" t="s">
        <v>90</v>
      </c>
      <c r="B2" s="132">
        <v>-2.255321</v>
      </c>
      <c r="C2" s="123">
        <v>-3.7545392999999994</v>
      </c>
      <c r="D2" s="123">
        <v>-3.7537310000000006</v>
      </c>
      <c r="E2" s="123">
        <v>-3.7526167999999998</v>
      </c>
      <c r="F2" s="129">
        <v>-2.0816516000000007</v>
      </c>
      <c r="G2" s="163">
        <v>3.1161403764619933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2.4763716000000002</v>
      </c>
      <c r="C4" s="147">
        <v>0.7601953</v>
      </c>
      <c r="D4" s="147">
        <v>-0.13756488499999997</v>
      </c>
      <c r="E4" s="147">
        <v>1.4922729999999997</v>
      </c>
      <c r="F4" s="152">
        <v>1.7377331000000003</v>
      </c>
      <c r="G4" s="159">
        <v>1.0988749980516437</v>
      </c>
    </row>
    <row r="5" spans="1:7" ht="12.75">
      <c r="A5" s="140" t="s">
        <v>93</v>
      </c>
      <c r="B5" s="134">
        <v>0.20804583999999998</v>
      </c>
      <c r="C5" s="118">
        <v>0.273344696</v>
      </c>
      <c r="D5" s="118">
        <v>-0.58467167</v>
      </c>
      <c r="E5" s="118">
        <v>-0.32811434300000003</v>
      </c>
      <c r="F5" s="153">
        <v>-1.57229704</v>
      </c>
      <c r="G5" s="160">
        <v>-0.33360145314434425</v>
      </c>
    </row>
    <row r="6" spans="1:7" ht="12.75">
      <c r="A6" s="140" t="s">
        <v>95</v>
      </c>
      <c r="B6" s="134">
        <v>-0.7187156800000001</v>
      </c>
      <c r="C6" s="118">
        <v>-0.43315606000000006</v>
      </c>
      <c r="D6" s="118">
        <v>-0.23783307000000004</v>
      </c>
      <c r="E6" s="118">
        <v>-0.33499782000000006</v>
      </c>
      <c r="F6" s="153">
        <v>-1.30599416</v>
      </c>
      <c r="G6" s="160">
        <v>-0.5203111721905436</v>
      </c>
    </row>
    <row r="7" spans="1:7" ht="12.75">
      <c r="A7" s="140" t="s">
        <v>97</v>
      </c>
      <c r="B7" s="133">
        <v>4.1316657999999995</v>
      </c>
      <c r="C7" s="117">
        <v>3.1370332</v>
      </c>
      <c r="D7" s="117">
        <v>3.4791327</v>
      </c>
      <c r="E7" s="117">
        <v>3.3580848000000003</v>
      </c>
      <c r="F7" s="154">
        <v>13.763043999999999</v>
      </c>
      <c r="G7" s="160">
        <v>4.834480165724615</v>
      </c>
    </row>
    <row r="8" spans="1:7" ht="12.75">
      <c r="A8" s="140" t="s">
        <v>99</v>
      </c>
      <c r="B8" s="134">
        <v>0.25966097</v>
      </c>
      <c r="C8" s="118">
        <v>0.068349562</v>
      </c>
      <c r="D8" s="118">
        <v>0.06461631699999999</v>
      </c>
      <c r="E8" s="118">
        <v>0.21522318999999998</v>
      </c>
      <c r="F8" s="153">
        <v>-0.39938997</v>
      </c>
      <c r="G8" s="160">
        <v>0.0680254622296688</v>
      </c>
    </row>
    <row r="9" spans="1:7" ht="12.75">
      <c r="A9" s="140" t="s">
        <v>101</v>
      </c>
      <c r="B9" s="134">
        <v>-0.007487600000000002</v>
      </c>
      <c r="C9" s="118">
        <v>0.0902670528</v>
      </c>
      <c r="D9" s="118">
        <v>0.013532660000000002</v>
      </c>
      <c r="E9" s="118">
        <v>-0.025336367000000005</v>
      </c>
      <c r="F9" s="153">
        <v>0.028156812999999996</v>
      </c>
      <c r="G9" s="160">
        <v>0.021564318817717032</v>
      </c>
    </row>
    <row r="10" spans="1:7" ht="12.75">
      <c r="A10" s="140" t="s">
        <v>103</v>
      </c>
      <c r="B10" s="134">
        <v>-0.03382945</v>
      </c>
      <c r="C10" s="118">
        <v>-0.053856006</v>
      </c>
      <c r="D10" s="118">
        <v>-0.11541892000000001</v>
      </c>
      <c r="E10" s="118">
        <v>-0.04354004</v>
      </c>
      <c r="F10" s="153">
        <v>-0.025408821000000005</v>
      </c>
      <c r="G10" s="160">
        <v>-0.05949750506650867</v>
      </c>
    </row>
    <row r="11" spans="1:7" ht="12.75">
      <c r="A11" s="140" t="s">
        <v>105</v>
      </c>
      <c r="B11" s="133">
        <v>-0.3378394</v>
      </c>
      <c r="C11" s="117">
        <v>-0.119000803</v>
      </c>
      <c r="D11" s="117">
        <v>-0.055014626100000005</v>
      </c>
      <c r="E11" s="117">
        <v>-0.07023557243</v>
      </c>
      <c r="F11" s="155">
        <v>-0.34086727</v>
      </c>
      <c r="G11" s="160">
        <v>-0.15312188501919938</v>
      </c>
    </row>
    <row r="12" spans="1:7" ht="12.75">
      <c r="A12" s="140" t="s">
        <v>107</v>
      </c>
      <c r="B12" s="134">
        <v>-0.0304823794</v>
      </c>
      <c r="C12" s="118">
        <v>-0.0021504740000000003</v>
      </c>
      <c r="D12" s="118">
        <v>0.027905554099999997</v>
      </c>
      <c r="E12" s="118">
        <v>0.0015285688</v>
      </c>
      <c r="F12" s="153">
        <v>-0.068199318</v>
      </c>
      <c r="G12" s="160">
        <v>-0.006943435483962039</v>
      </c>
    </row>
    <row r="13" spans="1:7" ht="12.75">
      <c r="A13" s="140" t="s">
        <v>109</v>
      </c>
      <c r="B13" s="134">
        <v>-0.025239153000000004</v>
      </c>
      <c r="C13" s="118">
        <v>-0.015501439999999997</v>
      </c>
      <c r="D13" s="118">
        <v>-0.0007255729999999999</v>
      </c>
      <c r="E13" s="118">
        <v>-0.009062450000000001</v>
      </c>
      <c r="F13" s="153">
        <v>-0.020513127</v>
      </c>
      <c r="G13" s="160">
        <v>-0.012473240100517199</v>
      </c>
    </row>
    <row r="14" spans="1:7" ht="12.75">
      <c r="A14" s="140" t="s">
        <v>111</v>
      </c>
      <c r="B14" s="134">
        <v>0.02197708785</v>
      </c>
      <c r="C14" s="118">
        <v>0.0186071808</v>
      </c>
      <c r="D14" s="118">
        <v>0.0050370411</v>
      </c>
      <c r="E14" s="118">
        <v>0.0109288395</v>
      </c>
      <c r="F14" s="153">
        <v>0.0183145266</v>
      </c>
      <c r="G14" s="160">
        <v>0.013942341522692088</v>
      </c>
    </row>
    <row r="15" spans="1:7" ht="12.75">
      <c r="A15" s="140" t="s">
        <v>113</v>
      </c>
      <c r="B15" s="135">
        <v>-0.20241701</v>
      </c>
      <c r="C15" s="119">
        <v>-0.17875665</v>
      </c>
      <c r="D15" s="119">
        <v>-0.180566</v>
      </c>
      <c r="E15" s="119">
        <v>-0.18082305</v>
      </c>
      <c r="F15" s="153">
        <v>-0.12737232999999998</v>
      </c>
      <c r="G15" s="160">
        <v>-0.17625269590769707</v>
      </c>
    </row>
    <row r="16" spans="1:7" ht="12.75">
      <c r="A16" s="140" t="s">
        <v>115</v>
      </c>
      <c r="B16" s="134">
        <v>-0.0039545389099999995</v>
      </c>
      <c r="C16" s="118">
        <v>0.00112919403</v>
      </c>
      <c r="D16" s="118">
        <v>-0.00039229518999999997</v>
      </c>
      <c r="E16" s="118">
        <v>-0.0027214927799999998</v>
      </c>
      <c r="F16" s="153">
        <v>0.0017292936500000002</v>
      </c>
      <c r="G16" s="160">
        <v>-0.0008183593634867726</v>
      </c>
    </row>
    <row r="17" spans="1:7" ht="12.75">
      <c r="A17" s="140" t="s">
        <v>92</v>
      </c>
      <c r="B17" s="133">
        <v>-1.24694963</v>
      </c>
      <c r="C17" s="117">
        <v>-1.532561</v>
      </c>
      <c r="D17" s="117">
        <v>-0.9961604699999999</v>
      </c>
      <c r="E17" s="117">
        <v>1.4603072000000001</v>
      </c>
      <c r="F17" s="154">
        <v>6.7524894</v>
      </c>
      <c r="G17" s="160">
        <v>0.4635670025633008</v>
      </c>
    </row>
    <row r="18" spans="1:7" ht="12.75">
      <c r="A18" s="140" t="s">
        <v>94</v>
      </c>
      <c r="B18" s="134">
        <v>-1.258524</v>
      </c>
      <c r="C18" s="119">
        <v>4.5224486</v>
      </c>
      <c r="D18" s="118">
        <v>1.7680177000000001</v>
      </c>
      <c r="E18" s="118">
        <v>-0.027988920000000007</v>
      </c>
      <c r="F18" s="156">
        <v>2.984293</v>
      </c>
      <c r="G18" s="160">
        <v>1.7236483317437215</v>
      </c>
    </row>
    <row r="19" spans="1:7" ht="12.75">
      <c r="A19" s="140" t="s">
        <v>96</v>
      </c>
      <c r="B19" s="134">
        <v>-0.9183610700000001</v>
      </c>
      <c r="C19" s="118">
        <v>-0.7516314599999999</v>
      </c>
      <c r="D19" s="118">
        <v>-0.7320665399999999</v>
      </c>
      <c r="E19" s="118">
        <v>0.30040006</v>
      </c>
      <c r="F19" s="153">
        <v>-0.8567404100000001</v>
      </c>
      <c r="G19" s="160">
        <v>-0.5319549361688859</v>
      </c>
    </row>
    <row r="20" spans="1:7" ht="12.75">
      <c r="A20" s="140" t="s">
        <v>98</v>
      </c>
      <c r="B20" s="133">
        <v>0.64264</v>
      </c>
      <c r="C20" s="117">
        <v>-0.30325974</v>
      </c>
      <c r="D20" s="117">
        <v>-0.023736643</v>
      </c>
      <c r="E20" s="117">
        <v>0.159787547</v>
      </c>
      <c r="F20" s="155">
        <v>1.7366129000000001</v>
      </c>
      <c r="G20" s="160">
        <v>0.2844173779820456</v>
      </c>
    </row>
    <row r="21" spans="1:7" ht="12.75">
      <c r="A21" s="140" t="s">
        <v>100</v>
      </c>
      <c r="B21" s="134">
        <v>-0.13404347099999997</v>
      </c>
      <c r="C21" s="118">
        <v>0.032902633</v>
      </c>
      <c r="D21" s="118">
        <v>0.141657786</v>
      </c>
      <c r="E21" s="118">
        <v>0.29133292</v>
      </c>
      <c r="F21" s="153">
        <v>0.38185748999999997</v>
      </c>
      <c r="G21" s="160">
        <v>0.14368147325545516</v>
      </c>
    </row>
    <row r="22" spans="1:7" ht="12.75">
      <c r="A22" s="140" t="s">
        <v>102</v>
      </c>
      <c r="B22" s="134">
        <v>0.057654686899999995</v>
      </c>
      <c r="C22" s="118">
        <v>0.24424501999999998</v>
      </c>
      <c r="D22" s="118">
        <v>0.24262781000000003</v>
      </c>
      <c r="E22" s="118">
        <v>-0.088734347</v>
      </c>
      <c r="F22" s="153">
        <v>0.09577112200000001</v>
      </c>
      <c r="G22" s="160">
        <v>0.11695149382887811</v>
      </c>
    </row>
    <row r="23" spans="1:7" ht="12.75">
      <c r="A23" s="140" t="s">
        <v>104</v>
      </c>
      <c r="B23" s="134">
        <v>-0.004321220000000001</v>
      </c>
      <c r="C23" s="118">
        <v>-0.020765109999999996</v>
      </c>
      <c r="D23" s="118">
        <v>-0.054319627599999996</v>
      </c>
      <c r="E23" s="118">
        <v>-0.003013613999999999</v>
      </c>
      <c r="F23" s="153">
        <v>-0.048726952000000004</v>
      </c>
      <c r="G23" s="160">
        <v>-0.025923550647468447</v>
      </c>
    </row>
    <row r="24" spans="1:7" ht="12.75">
      <c r="A24" s="140" t="s">
        <v>106</v>
      </c>
      <c r="B24" s="133">
        <v>0.13403506699999998</v>
      </c>
      <c r="C24" s="117">
        <v>0.057493671</v>
      </c>
      <c r="D24" s="117">
        <v>0.019755384100000002</v>
      </c>
      <c r="E24" s="117">
        <v>-0.013774669</v>
      </c>
      <c r="F24" s="155">
        <v>0.33995494000000004</v>
      </c>
      <c r="G24" s="160">
        <v>0.08002940536773898</v>
      </c>
    </row>
    <row r="25" spans="1:7" ht="12.75">
      <c r="A25" s="140" t="s">
        <v>108</v>
      </c>
      <c r="B25" s="134">
        <v>0.025321833</v>
      </c>
      <c r="C25" s="118">
        <v>0.016330333</v>
      </c>
      <c r="D25" s="118">
        <v>0.010428475100000001</v>
      </c>
      <c r="E25" s="118">
        <v>0.0078607585</v>
      </c>
      <c r="F25" s="153">
        <v>0.0236773258</v>
      </c>
      <c r="G25" s="160">
        <v>0.01515296272107846</v>
      </c>
    </row>
    <row r="26" spans="1:7" ht="12.75">
      <c r="A26" s="140" t="s">
        <v>110</v>
      </c>
      <c r="B26" s="134">
        <v>0.0384603982</v>
      </c>
      <c r="C26" s="118">
        <v>-0.00021980400000000053</v>
      </c>
      <c r="D26" s="118">
        <v>0.0224638456</v>
      </c>
      <c r="E26" s="118">
        <v>-0.011010113</v>
      </c>
      <c r="F26" s="153">
        <v>-0.0044329040000000005</v>
      </c>
      <c r="G26" s="160">
        <v>0.007673746280876846</v>
      </c>
    </row>
    <row r="27" spans="1:7" ht="12.75">
      <c r="A27" s="140" t="s">
        <v>112</v>
      </c>
      <c r="B27" s="134">
        <v>0.065391994</v>
      </c>
      <c r="C27" s="118">
        <v>0.038930714</v>
      </c>
      <c r="D27" s="118">
        <v>0.03862733</v>
      </c>
      <c r="E27" s="118">
        <v>0.060606921999999994</v>
      </c>
      <c r="F27" s="153">
        <v>0.036914487</v>
      </c>
      <c r="G27" s="160">
        <v>0.04762968176195244</v>
      </c>
    </row>
    <row r="28" spans="1:7" ht="12.75">
      <c r="A28" s="140" t="s">
        <v>114</v>
      </c>
      <c r="B28" s="134">
        <v>0.0243955852</v>
      </c>
      <c r="C28" s="118">
        <v>0.0140742074</v>
      </c>
      <c r="D28" s="118">
        <v>0.0137693974</v>
      </c>
      <c r="E28" s="118">
        <v>0.015533360099999999</v>
      </c>
      <c r="F28" s="153">
        <v>-0.0027438339999999997</v>
      </c>
      <c r="G28" s="160">
        <v>0.01359979509981582</v>
      </c>
    </row>
    <row r="29" spans="1:7" ht="13.5" thickBot="1">
      <c r="A29" s="141" t="s">
        <v>116</v>
      </c>
      <c r="B29" s="136">
        <v>-0.00262691337</v>
      </c>
      <c r="C29" s="120">
        <v>-0.0036264266500000003</v>
      </c>
      <c r="D29" s="120">
        <v>-0.00396282511</v>
      </c>
      <c r="E29" s="120">
        <v>-0.0038455974399999996</v>
      </c>
      <c r="F29" s="157">
        <v>0.0019995383</v>
      </c>
      <c r="G29" s="161">
        <v>-0.0028647638871533276</v>
      </c>
    </row>
    <row r="30" spans="1:7" ht="13.5" thickTop="1">
      <c r="A30" s="142" t="s">
        <v>117</v>
      </c>
      <c r="B30" s="137">
        <v>-0.12431382389172363</v>
      </c>
      <c r="C30" s="126">
        <v>0.2109502264776753</v>
      </c>
      <c r="D30" s="126">
        <v>0.40445764915218096</v>
      </c>
      <c r="E30" s="126">
        <v>0.5707918149726731</v>
      </c>
      <c r="F30" s="122">
        <v>0.7343057941997523</v>
      </c>
      <c r="G30" s="162" t="s">
        <v>128</v>
      </c>
    </row>
    <row r="31" spans="1:7" ht="13.5" thickBot="1">
      <c r="A31" s="143" t="s">
        <v>118</v>
      </c>
      <c r="B31" s="132">
        <v>19.107056</v>
      </c>
      <c r="C31" s="123">
        <v>19.146729</v>
      </c>
      <c r="D31" s="123">
        <v>19.189454</v>
      </c>
      <c r="E31" s="123">
        <v>19.241334</v>
      </c>
      <c r="F31" s="124">
        <v>19.290162</v>
      </c>
      <c r="G31" s="164">
        <v>-209.67</v>
      </c>
    </row>
    <row r="32" spans="1:7" ht="15.75" thickBot="1" thickTop="1">
      <c r="A32" s="144" t="s">
        <v>119</v>
      </c>
      <c r="B32" s="138">
        <v>0.09599999710917473</v>
      </c>
      <c r="C32" s="127">
        <v>-0.28450000286102295</v>
      </c>
      <c r="D32" s="127">
        <v>0.4335000067949295</v>
      </c>
      <c r="E32" s="127">
        <v>0.41449999809265137</v>
      </c>
      <c r="F32" s="125">
        <v>0.4050000011920929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5" bestFit="1" customWidth="1"/>
    <col min="2" max="2" width="14.83203125" style="165" bestFit="1" customWidth="1"/>
    <col min="3" max="3" width="15.3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5" t="s">
        <v>131</v>
      </c>
      <c r="D1" s="165" t="s">
        <v>132</v>
      </c>
      <c r="E1" s="165" t="s">
        <v>28</v>
      </c>
    </row>
    <row r="3" spans="1:7" ht="12.75">
      <c r="A3" s="165" t="s">
        <v>133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134</v>
      </c>
    </row>
    <row r="4" spans="1:7" ht="12.75">
      <c r="A4" s="165" t="s">
        <v>135</v>
      </c>
      <c r="B4" s="165">
        <f>0.002253*1.0033</f>
        <v>0.0022604349</v>
      </c>
      <c r="C4" s="165">
        <f>0.00375*1.0033</f>
        <v>0.003762375</v>
      </c>
      <c r="D4" s="165">
        <f>0.003749*1.0033</f>
        <v>0.0037613717000000006</v>
      </c>
      <c r="E4" s="165">
        <f>0.003748*1.0033</f>
        <v>0.0037603684</v>
      </c>
      <c r="F4" s="165">
        <f>0.002079*1.0033</f>
        <v>0.0020858607000000004</v>
      </c>
      <c r="G4" s="165">
        <f>0.011683*1.0033</f>
        <v>0.011721553900000002</v>
      </c>
    </row>
    <row r="5" spans="1:7" ht="12.75">
      <c r="A5" s="165" t="s">
        <v>136</v>
      </c>
      <c r="B5" s="165">
        <v>8.889178</v>
      </c>
      <c r="C5" s="165">
        <v>2.688586</v>
      </c>
      <c r="D5" s="165">
        <v>-0.329935</v>
      </c>
      <c r="E5" s="165">
        <v>-3.913518</v>
      </c>
      <c r="F5" s="165">
        <v>-6.796035</v>
      </c>
      <c r="G5" s="165">
        <v>6.461885</v>
      </c>
    </row>
    <row r="6" spans="1:7" ht="12.75">
      <c r="A6" s="165" t="s">
        <v>137</v>
      </c>
      <c r="B6" s="166">
        <v>-22.42953</v>
      </c>
      <c r="C6" s="166">
        <v>-6.223958</v>
      </c>
      <c r="D6" s="166">
        <v>30.62036</v>
      </c>
      <c r="E6" s="166">
        <v>40.52111</v>
      </c>
      <c r="F6" s="166">
        <v>-92.76118</v>
      </c>
      <c r="G6" s="166">
        <v>-0.001457393</v>
      </c>
    </row>
    <row r="7" spans="1:7" ht="12.75">
      <c r="A7" s="165" t="s">
        <v>138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91</v>
      </c>
      <c r="B8" s="166">
        <v>2.451053</v>
      </c>
      <c r="C8" s="166">
        <v>0.6879222</v>
      </c>
      <c r="D8" s="166">
        <v>-0.1951287</v>
      </c>
      <c r="E8" s="166">
        <v>1.493927</v>
      </c>
      <c r="F8" s="166">
        <v>1.945247</v>
      </c>
      <c r="G8" s="166">
        <v>1.092018</v>
      </c>
    </row>
    <row r="9" spans="1:7" ht="12.75">
      <c r="A9" s="165" t="s">
        <v>93</v>
      </c>
      <c r="B9" s="166">
        <v>0.2209393</v>
      </c>
      <c r="C9" s="166">
        <v>0.2395587</v>
      </c>
      <c r="D9" s="166">
        <v>-0.5658572</v>
      </c>
      <c r="E9" s="166">
        <v>-0.3293919</v>
      </c>
      <c r="F9" s="166">
        <v>-1.486994</v>
      </c>
      <c r="G9" s="166">
        <v>-0.3242197</v>
      </c>
    </row>
    <row r="10" spans="1:7" ht="12.75">
      <c r="A10" s="165" t="s">
        <v>95</v>
      </c>
      <c r="B10" s="166">
        <v>-0.6651391</v>
      </c>
      <c r="C10" s="166">
        <v>-0.4150078</v>
      </c>
      <c r="D10" s="166">
        <v>-0.1753444</v>
      </c>
      <c r="E10" s="166">
        <v>-0.2476762</v>
      </c>
      <c r="F10" s="166">
        <v>-1.89537</v>
      </c>
      <c r="G10" s="166">
        <v>-0.5507952</v>
      </c>
    </row>
    <row r="11" spans="1:7" ht="12.75">
      <c r="A11" s="165" t="s">
        <v>97</v>
      </c>
      <c r="B11" s="166">
        <v>4.085051</v>
      </c>
      <c r="C11" s="166">
        <v>3.139908</v>
      </c>
      <c r="D11" s="166">
        <v>3.473085</v>
      </c>
      <c r="E11" s="166">
        <v>3.375819</v>
      </c>
      <c r="F11" s="166">
        <v>13.86025</v>
      </c>
      <c r="G11" s="166">
        <v>4.84408</v>
      </c>
    </row>
    <row r="12" spans="1:7" ht="12.75">
      <c r="A12" s="165" t="s">
        <v>99</v>
      </c>
      <c r="B12" s="166">
        <v>0.2529608</v>
      </c>
      <c r="C12" s="166">
        <v>0.05419658</v>
      </c>
      <c r="D12" s="166">
        <v>0.04875236</v>
      </c>
      <c r="E12" s="166">
        <v>0.2149717</v>
      </c>
      <c r="F12" s="166">
        <v>-0.3933522</v>
      </c>
      <c r="G12" s="166">
        <v>0.06058581</v>
      </c>
    </row>
    <row r="13" spans="1:7" ht="12.75">
      <c r="A13" s="165" t="s">
        <v>101</v>
      </c>
      <c r="B13" s="166">
        <v>-0.006747617</v>
      </c>
      <c r="C13" s="166">
        <v>0.0869784</v>
      </c>
      <c r="D13" s="166">
        <v>0.01576043</v>
      </c>
      <c r="E13" s="166">
        <v>-0.02862675</v>
      </c>
      <c r="F13" s="166">
        <v>0.03492293</v>
      </c>
      <c r="G13" s="166">
        <v>0.02153211</v>
      </c>
    </row>
    <row r="14" spans="1:7" ht="12.75">
      <c r="A14" s="165" t="s">
        <v>103</v>
      </c>
      <c r="B14" s="166">
        <v>-0.001256887</v>
      </c>
      <c r="C14" s="166">
        <v>-0.04917432</v>
      </c>
      <c r="D14" s="166">
        <v>-0.1133705</v>
      </c>
      <c r="E14" s="166">
        <v>-0.04127489</v>
      </c>
      <c r="F14" s="166">
        <v>0.03850795</v>
      </c>
      <c r="G14" s="166">
        <v>-0.04409621</v>
      </c>
    </row>
    <row r="15" spans="1:7" ht="12.75">
      <c r="A15" s="165" t="s">
        <v>105</v>
      </c>
      <c r="B15" s="166">
        <v>-0.3486815</v>
      </c>
      <c r="C15" s="166">
        <v>-0.1217209</v>
      </c>
      <c r="D15" s="166">
        <v>-0.05571722</v>
      </c>
      <c r="E15" s="166">
        <v>-0.07093432</v>
      </c>
      <c r="F15" s="166">
        <v>-0.3119257</v>
      </c>
      <c r="G15" s="166">
        <v>-0.1518096</v>
      </c>
    </row>
    <row r="16" spans="1:7" ht="12.75">
      <c r="A16" s="165" t="s">
        <v>107</v>
      </c>
      <c r="B16" s="166">
        <v>-0.0397735</v>
      </c>
      <c r="C16" s="166">
        <v>-0.006439158</v>
      </c>
      <c r="D16" s="166">
        <v>0.0226345</v>
      </c>
      <c r="E16" s="166">
        <v>-0.002835838</v>
      </c>
      <c r="F16" s="166">
        <v>-0.07576056</v>
      </c>
      <c r="G16" s="166">
        <v>-0.01264456</v>
      </c>
    </row>
    <row r="17" spans="1:7" ht="12.75">
      <c r="A17" s="165" t="s">
        <v>109</v>
      </c>
      <c r="B17" s="166">
        <v>-0.02119533</v>
      </c>
      <c r="C17" s="166">
        <v>-0.01723188</v>
      </c>
      <c r="D17" s="166">
        <v>-0.003080944</v>
      </c>
      <c r="E17" s="166">
        <v>-0.004019221</v>
      </c>
      <c r="F17" s="166">
        <v>-0.01768179</v>
      </c>
      <c r="G17" s="166">
        <v>-0.01128022</v>
      </c>
    </row>
    <row r="18" spans="1:7" ht="12.75">
      <c r="A18" s="165" t="s">
        <v>111</v>
      </c>
      <c r="B18" s="166">
        <v>0.01780705</v>
      </c>
      <c r="C18" s="166">
        <v>0.01804807</v>
      </c>
      <c r="D18" s="166">
        <v>0.002981227</v>
      </c>
      <c r="E18" s="166">
        <v>0.01206543</v>
      </c>
      <c r="F18" s="166">
        <v>0.02805622</v>
      </c>
      <c r="G18" s="166">
        <v>0.01428619</v>
      </c>
    </row>
    <row r="19" spans="1:7" ht="12.75">
      <c r="A19" s="165" t="s">
        <v>113</v>
      </c>
      <c r="B19" s="166">
        <v>-0.2039844</v>
      </c>
      <c r="C19" s="166">
        <v>-0.1791414</v>
      </c>
      <c r="D19" s="166">
        <v>-0.1805417</v>
      </c>
      <c r="E19" s="166">
        <v>-0.1796962</v>
      </c>
      <c r="F19" s="166">
        <v>-0.1270868</v>
      </c>
      <c r="G19" s="166">
        <v>-0.1762565</v>
      </c>
    </row>
    <row r="20" spans="1:7" ht="12.75">
      <c r="A20" s="165" t="s">
        <v>115</v>
      </c>
      <c r="B20" s="166">
        <v>-0.003575808</v>
      </c>
      <c r="C20" s="166">
        <v>0.001263936</v>
      </c>
      <c r="D20" s="166">
        <v>-0.0004300467</v>
      </c>
      <c r="E20" s="166">
        <v>-0.002945238</v>
      </c>
      <c r="F20" s="166">
        <v>0.001918039</v>
      </c>
      <c r="G20" s="166">
        <v>-0.0007690687</v>
      </c>
    </row>
    <row r="21" spans="1:7" ht="12.75">
      <c r="A21" s="165" t="s">
        <v>139</v>
      </c>
      <c r="B21" s="166">
        <v>-70.54465</v>
      </c>
      <c r="C21" s="166">
        <v>54.13922</v>
      </c>
      <c r="D21" s="166">
        <v>78.3311</v>
      </c>
      <c r="E21" s="166">
        <v>-53.66089</v>
      </c>
      <c r="F21" s="166">
        <v>-65.75536</v>
      </c>
      <c r="G21" s="166">
        <v>9.560317E-05</v>
      </c>
    </row>
    <row r="22" spans="1:7" ht="12.75">
      <c r="A22" s="165" t="s">
        <v>140</v>
      </c>
      <c r="B22" s="166">
        <v>177.8023</v>
      </c>
      <c r="C22" s="166">
        <v>53.77223</v>
      </c>
      <c r="D22" s="166">
        <v>-6.598702</v>
      </c>
      <c r="E22" s="166">
        <v>-78.27195</v>
      </c>
      <c r="F22" s="166">
        <v>-135.9291</v>
      </c>
      <c r="G22" s="166">
        <v>0</v>
      </c>
    </row>
    <row r="23" spans="1:7" ht="12.75">
      <c r="A23" s="165" t="s">
        <v>92</v>
      </c>
      <c r="B23" s="166">
        <v>-1.168383</v>
      </c>
      <c r="C23" s="166">
        <v>-1.530537</v>
      </c>
      <c r="D23" s="166">
        <v>-0.9929424</v>
      </c>
      <c r="E23" s="166">
        <v>1.446705</v>
      </c>
      <c r="F23" s="166">
        <v>6.665005</v>
      </c>
      <c r="G23" s="166">
        <v>0.4611234</v>
      </c>
    </row>
    <row r="24" spans="1:7" ht="12.75">
      <c r="A24" s="165" t="s">
        <v>141</v>
      </c>
      <c r="B24" s="166">
        <v>-1.225004</v>
      </c>
      <c r="C24" s="166">
        <v>4.515788</v>
      </c>
      <c r="D24" s="166">
        <v>1.751819</v>
      </c>
      <c r="E24" s="166">
        <v>-0.01512153</v>
      </c>
      <c r="F24" s="166">
        <v>3.109331</v>
      </c>
      <c r="G24" s="166">
        <v>1.74283</v>
      </c>
    </row>
    <row r="25" spans="1:7" ht="12.75">
      <c r="A25" s="165" t="s">
        <v>96</v>
      </c>
      <c r="B25" s="166">
        <v>-1.111917</v>
      </c>
      <c r="C25" s="166">
        <v>-0.6737839</v>
      </c>
      <c r="D25" s="166">
        <v>-0.5974672</v>
      </c>
      <c r="E25" s="166">
        <v>0.2177439</v>
      </c>
      <c r="F25" s="166">
        <v>-1.33272</v>
      </c>
      <c r="G25" s="166">
        <v>-0.5921925</v>
      </c>
    </row>
    <row r="26" spans="1:7" ht="12.75">
      <c r="A26" s="165" t="s">
        <v>98</v>
      </c>
      <c r="B26" s="166">
        <v>0.8628223</v>
      </c>
      <c r="C26" s="166">
        <v>-0.2471749</v>
      </c>
      <c r="D26" s="166">
        <v>-0.02186895</v>
      </c>
      <c r="E26" s="166">
        <v>0.08431088</v>
      </c>
      <c r="F26" s="166">
        <v>1.180936</v>
      </c>
      <c r="G26" s="166">
        <v>0.2377233</v>
      </c>
    </row>
    <row r="27" spans="1:7" ht="12.75">
      <c r="A27" s="165" t="s">
        <v>100</v>
      </c>
      <c r="B27" s="166">
        <v>-0.1156243</v>
      </c>
      <c r="C27" s="166">
        <v>0.03877558</v>
      </c>
      <c r="D27" s="166">
        <v>0.1499975</v>
      </c>
      <c r="E27" s="166">
        <v>0.285428</v>
      </c>
      <c r="F27" s="166">
        <v>0.3903147</v>
      </c>
      <c r="G27" s="166">
        <v>0.14947</v>
      </c>
    </row>
    <row r="28" spans="1:7" ht="12.75">
      <c r="A28" s="165" t="s">
        <v>102</v>
      </c>
      <c r="B28" s="166">
        <v>0.04575268</v>
      </c>
      <c r="C28" s="166">
        <v>0.2402574</v>
      </c>
      <c r="D28" s="166">
        <v>0.2309371</v>
      </c>
      <c r="E28" s="166">
        <v>-0.08958357</v>
      </c>
      <c r="F28" s="166">
        <v>0.08379368</v>
      </c>
      <c r="G28" s="166">
        <v>0.1096576</v>
      </c>
    </row>
    <row r="29" spans="1:7" ht="12.75">
      <c r="A29" s="165" t="s">
        <v>104</v>
      </c>
      <c r="B29" s="166">
        <v>0.01195417</v>
      </c>
      <c r="C29" s="166">
        <v>-0.0281216</v>
      </c>
      <c r="D29" s="166">
        <v>-0.05675671</v>
      </c>
      <c r="E29" s="166">
        <v>0.002162299</v>
      </c>
      <c r="F29" s="166">
        <v>-0.05618785</v>
      </c>
      <c r="G29" s="166">
        <v>-0.02567656</v>
      </c>
    </row>
    <row r="30" spans="1:7" ht="12.75">
      <c r="A30" s="165" t="s">
        <v>106</v>
      </c>
      <c r="B30" s="166">
        <v>0.1110459</v>
      </c>
      <c r="C30" s="166">
        <v>0.05609074</v>
      </c>
      <c r="D30" s="166">
        <v>0.02406807</v>
      </c>
      <c r="E30" s="166">
        <v>-0.009007996</v>
      </c>
      <c r="F30" s="166">
        <v>0.3700459</v>
      </c>
      <c r="G30" s="166">
        <v>0.08257023</v>
      </c>
    </row>
    <row r="31" spans="1:7" ht="12.75">
      <c r="A31" s="165" t="s">
        <v>108</v>
      </c>
      <c r="B31" s="166">
        <v>0.01875889</v>
      </c>
      <c r="C31" s="166">
        <v>0.01335873</v>
      </c>
      <c r="D31" s="166">
        <v>0.009355181</v>
      </c>
      <c r="E31" s="166">
        <v>0.005260563</v>
      </c>
      <c r="F31" s="166">
        <v>0.02668867</v>
      </c>
      <c r="G31" s="166">
        <v>0.01300711</v>
      </c>
    </row>
    <row r="32" spans="1:7" ht="12.75">
      <c r="A32" s="165" t="s">
        <v>110</v>
      </c>
      <c r="B32" s="166">
        <v>0.02767774</v>
      </c>
      <c r="C32" s="166">
        <v>-0.001375209</v>
      </c>
      <c r="D32" s="166">
        <v>0.02284614</v>
      </c>
      <c r="E32" s="166">
        <v>-0.009781427</v>
      </c>
      <c r="F32" s="166">
        <v>-0.01390045</v>
      </c>
      <c r="G32" s="166">
        <v>0.00496139</v>
      </c>
    </row>
    <row r="33" spans="1:7" ht="12.75">
      <c r="A33" s="165" t="s">
        <v>112</v>
      </c>
      <c r="B33" s="166">
        <v>0.07333384</v>
      </c>
      <c r="C33" s="166">
        <v>0.03571289</v>
      </c>
      <c r="D33" s="166">
        <v>0.03317825</v>
      </c>
      <c r="E33" s="166">
        <v>0.06435764</v>
      </c>
      <c r="F33" s="166">
        <v>0.03878359</v>
      </c>
      <c r="G33" s="166">
        <v>0.04784257</v>
      </c>
    </row>
    <row r="34" spans="1:7" ht="12.75">
      <c r="A34" s="165" t="s">
        <v>114</v>
      </c>
      <c r="B34" s="166">
        <v>-0.0008535811</v>
      </c>
      <c r="C34" s="166">
        <v>0.007361965</v>
      </c>
      <c r="D34" s="166">
        <v>0.01459834</v>
      </c>
      <c r="E34" s="166">
        <v>0.02542708</v>
      </c>
      <c r="F34" s="166">
        <v>0.009378294</v>
      </c>
      <c r="G34" s="166">
        <v>0.01254243</v>
      </c>
    </row>
    <row r="35" spans="1:7" ht="12.75">
      <c r="A35" s="165" t="s">
        <v>116</v>
      </c>
      <c r="B35" s="166">
        <v>-0.003129554</v>
      </c>
      <c r="C35" s="166">
        <v>-0.003578892</v>
      </c>
      <c r="D35" s="166">
        <v>-0.003962559</v>
      </c>
      <c r="E35" s="166">
        <v>-0.003679404</v>
      </c>
      <c r="F35" s="166">
        <v>0.001816644</v>
      </c>
      <c r="G35" s="166">
        <v>-0.002910385</v>
      </c>
    </row>
    <row r="36" spans="1:6" ht="12.75">
      <c r="A36" s="165" t="s">
        <v>142</v>
      </c>
      <c r="B36" s="166">
        <v>19.29016</v>
      </c>
      <c r="C36" s="166">
        <v>19.29627</v>
      </c>
      <c r="D36" s="166">
        <v>19.31152</v>
      </c>
      <c r="E36" s="166">
        <v>19.31763</v>
      </c>
      <c r="F36" s="166">
        <v>19.33594</v>
      </c>
    </row>
    <row r="37" spans="1:6" ht="12.75">
      <c r="A37" s="165" t="s">
        <v>143</v>
      </c>
      <c r="B37" s="166">
        <v>0.4002889</v>
      </c>
      <c r="C37" s="166">
        <v>0.3926595</v>
      </c>
      <c r="D37" s="166">
        <v>0.390625</v>
      </c>
      <c r="E37" s="166">
        <v>0.3855387</v>
      </c>
      <c r="F37" s="166">
        <v>0.3804525</v>
      </c>
    </row>
    <row r="38" spans="1:7" ht="12.75">
      <c r="A38" s="165" t="s">
        <v>144</v>
      </c>
      <c r="B38" s="166">
        <v>4.024979E-05</v>
      </c>
      <c r="C38" s="166">
        <v>1.008554E-05</v>
      </c>
      <c r="D38" s="166">
        <v>-5.196672E-05</v>
      </c>
      <c r="E38" s="166">
        <v>-6.959565E-05</v>
      </c>
      <c r="F38" s="166">
        <v>0.0001561457</v>
      </c>
      <c r="G38" s="166">
        <v>0.0001490849</v>
      </c>
    </row>
    <row r="39" spans="1:7" ht="12.75">
      <c r="A39" s="165" t="s">
        <v>145</v>
      </c>
      <c r="B39" s="166">
        <v>0.0001192103</v>
      </c>
      <c r="C39" s="166">
        <v>-9.20909E-05</v>
      </c>
      <c r="D39" s="166">
        <v>-0.0001331972</v>
      </c>
      <c r="E39" s="166">
        <v>9.067878E-05</v>
      </c>
      <c r="F39" s="166">
        <v>0.0001139066</v>
      </c>
      <c r="G39" s="166">
        <v>0.0004904184</v>
      </c>
    </row>
    <row r="40" spans="2:5" ht="12.75">
      <c r="B40" s="165" t="s">
        <v>146</v>
      </c>
      <c r="C40" s="165">
        <v>-0.003749</v>
      </c>
      <c r="D40" s="165" t="s">
        <v>147</v>
      </c>
      <c r="E40" s="165">
        <v>3.116146</v>
      </c>
    </row>
    <row r="42" ht="12.75">
      <c r="A42" s="165" t="s">
        <v>148</v>
      </c>
    </row>
    <row r="50" spans="1:7" ht="12.75">
      <c r="A50" s="165" t="s">
        <v>149</v>
      </c>
      <c r="B50" s="165">
        <f>-0.017/(B7*B7+B22*B22)*(B21*B22+B6*B7)</f>
        <v>4.024978674397735E-05</v>
      </c>
      <c r="C50" s="165">
        <f>-0.017/(C7*C7+C22*C22)*(C21*C22+C6*C7)</f>
        <v>1.0085535261240144E-05</v>
      </c>
      <c r="D50" s="165">
        <f>-0.017/(D7*D7+D22*D22)*(D21*D22+D6*D7)</f>
        <v>-5.1966719162540564E-05</v>
      </c>
      <c r="E50" s="165">
        <f>-0.017/(E7*E7+E22*E22)*(E21*E22+E6*E7)</f>
        <v>-6.959564744877787E-05</v>
      </c>
      <c r="F50" s="165">
        <f>-0.017/(F7*F7+F22*F22)*(F21*F22+F6*F7)</f>
        <v>0.00015614568402497054</v>
      </c>
      <c r="G50" s="165">
        <f>(B50*B$4+C50*C$4+D50*D$4+E50*E$4+F50*F$4)/SUM(B$4:F$4)</f>
        <v>-1.6286750925211763E-07</v>
      </c>
    </row>
    <row r="51" spans="1:7" ht="12.75">
      <c r="A51" s="165" t="s">
        <v>150</v>
      </c>
      <c r="B51" s="165">
        <f>-0.017/(B7*B7+B22*B22)*(B21*B7-B6*B22)</f>
        <v>0.00011921025453424114</v>
      </c>
      <c r="C51" s="165">
        <f>-0.017/(C7*C7+C22*C22)*(C21*C7-C6*C22)</f>
        <v>-9.209090617217408E-05</v>
      </c>
      <c r="D51" s="165">
        <f>-0.017/(D7*D7+D22*D22)*(D21*D7-D6*D22)</f>
        <v>-0.00013319716128936716</v>
      </c>
      <c r="E51" s="165">
        <f>-0.017/(E7*E7+E22*E22)*(E21*E7-E6*E22)</f>
        <v>9.067877429626717E-05</v>
      </c>
      <c r="F51" s="165">
        <f>-0.017/(F7*F7+F22*F22)*(F21*F7-F6*F22)</f>
        <v>0.00011390658622983986</v>
      </c>
      <c r="G51" s="165">
        <f>(B51*B$4+C51*C$4+D51*D$4+E51*E$4+F51*F$4)/SUM(B$4:F$4)</f>
        <v>3.591286221204253E-08</v>
      </c>
    </row>
    <row r="58" ht="12.75">
      <c r="A58" s="165" t="s">
        <v>152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154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157</v>
      </c>
      <c r="B62" s="165">
        <f>B7+(2/0.017)*(B8*B50-B23*B51)</f>
        <v>10000.027992658279</v>
      </c>
      <c r="C62" s="165">
        <f>C7+(2/0.017)*(C8*C50-C23*C51)</f>
        <v>9999.984234061687</v>
      </c>
      <c r="D62" s="165">
        <f>D7+(2/0.017)*(D8*D50-D23*D51)</f>
        <v>9999.98563330463</v>
      </c>
      <c r="E62" s="165">
        <f>E7+(2/0.017)*(E8*E50-E23*E51)</f>
        <v>9999.972334558473</v>
      </c>
      <c r="F62" s="165">
        <f>F7+(2/0.017)*(F8*F50-F23*F51)</f>
        <v>9999.946418112548</v>
      </c>
    </row>
    <row r="63" spans="1:6" ht="12.75">
      <c r="A63" s="165" t="s">
        <v>158</v>
      </c>
      <c r="B63" s="165">
        <f>B8+(3/0.017)*(B9*B50-B24*B51)</f>
        <v>2.4783928467683225</v>
      </c>
      <c r="C63" s="165">
        <f>C8+(3/0.017)*(C9*C50-C24*C51)</f>
        <v>0.7617361564795441</v>
      </c>
      <c r="D63" s="165">
        <f>D8+(3/0.017)*(D9*D50-D24*D51)</f>
        <v>-0.14876227763095068</v>
      </c>
      <c r="E63" s="165">
        <f>E8+(3/0.017)*(E9*E50-E24*E51)</f>
        <v>1.4982144313560177</v>
      </c>
      <c r="F63" s="165">
        <f>F8+(3/0.017)*(F9*F50-F24*F51)</f>
        <v>1.841771533834181</v>
      </c>
    </row>
    <row r="64" spans="1:6" ht="12.75">
      <c r="A64" s="165" t="s">
        <v>159</v>
      </c>
      <c r="B64" s="165">
        <f>B9+(4/0.017)*(B10*B50-B25*B51)</f>
        <v>0.24582875921432207</v>
      </c>
      <c r="C64" s="165">
        <f>C9+(4/0.017)*(C10*C50-C25*C51)</f>
        <v>0.22397400689039737</v>
      </c>
      <c r="D64" s="165">
        <f>D9+(4/0.017)*(D10*D50-D25*D51)</f>
        <v>-0.5824381086616429</v>
      </c>
      <c r="E64" s="165">
        <f>E9+(4/0.017)*(E10*E50-E25*E51)</f>
        <v>-0.329981915168432</v>
      </c>
      <c r="F64" s="165">
        <f>F9+(4/0.017)*(F10*F50-F25*F51)</f>
        <v>-1.520911237536512</v>
      </c>
    </row>
    <row r="65" spans="1:6" ht="12.75">
      <c r="A65" s="165" t="s">
        <v>160</v>
      </c>
      <c r="B65" s="165">
        <f>B10+(5/0.017)*(B11*B50-B26*B51)</f>
        <v>-0.6470316983566318</v>
      </c>
      <c r="C65" s="165">
        <f>C10+(5/0.017)*(C11*C50-C26*C51)</f>
        <v>-0.4123886551979313</v>
      </c>
      <c r="D65" s="165">
        <f>D10+(5/0.017)*(D11*D50-D26*D51)</f>
        <v>-0.22928490437735627</v>
      </c>
      <c r="E65" s="165">
        <f>E10+(5/0.017)*(E11*E50-E26*E51)</f>
        <v>-0.31902546948033106</v>
      </c>
      <c r="F65" s="165">
        <f>F10+(5/0.017)*(F11*F50-F26*F51)</f>
        <v>-1.2983988739143602</v>
      </c>
    </row>
    <row r="66" spans="1:6" ht="12.75">
      <c r="A66" s="165" t="s">
        <v>161</v>
      </c>
      <c r="B66" s="165">
        <f>B11+(6/0.017)*(B12*B50-B27*B51)</f>
        <v>4.093509313113387</v>
      </c>
      <c r="C66" s="165">
        <f>C11+(6/0.017)*(C12*C50-C27*C51)</f>
        <v>3.1413612281711227</v>
      </c>
      <c r="D66" s="165">
        <f>D11+(6/0.017)*(D12*D50-D27*D51)</f>
        <v>3.479242320352896</v>
      </c>
      <c r="E66" s="165">
        <f>E11+(6/0.017)*(E12*E50-E27*E51)</f>
        <v>3.361403697940765</v>
      </c>
      <c r="F66" s="165">
        <f>F11+(6/0.017)*(F12*F50-F27*F51)</f>
        <v>13.822880707047982</v>
      </c>
    </row>
    <row r="67" spans="1:6" ht="12.75">
      <c r="A67" s="165" t="s">
        <v>162</v>
      </c>
      <c r="B67" s="165">
        <f>B12+(7/0.017)*(B13*B50-B28*B51)</f>
        <v>0.2506031263872985</v>
      </c>
      <c r="C67" s="165">
        <f>C12+(7/0.017)*(C13*C50-C28*C51)</f>
        <v>0.06366829869442102</v>
      </c>
      <c r="D67" s="165">
        <f>D12+(7/0.017)*(D13*D50-D28*D51)</f>
        <v>0.06108106813040911</v>
      </c>
      <c r="E67" s="165">
        <f>E12+(7/0.017)*(E13*E50-E28*E51)</f>
        <v>0.2191369575692363</v>
      </c>
      <c r="F67" s="165">
        <f>F12+(7/0.017)*(F13*F50-F28*F51)</f>
        <v>-0.39503697121788267</v>
      </c>
    </row>
    <row r="68" spans="1:6" ht="12.75">
      <c r="A68" s="165" t="s">
        <v>163</v>
      </c>
      <c r="B68" s="165">
        <f>B13+(8/0.017)*(B14*B50-B29*B51)</f>
        <v>-0.007442040097485584</v>
      </c>
      <c r="C68" s="165">
        <f>C13+(8/0.017)*(C14*C50-C29*C51)</f>
        <v>0.0855263091927911</v>
      </c>
      <c r="D68" s="165">
        <f>D13+(8/0.017)*(D14*D50-D29*D51)</f>
        <v>0.014975328954679042</v>
      </c>
      <c r="E68" s="165">
        <f>E13+(8/0.017)*(E14*E50-E29*E51)</f>
        <v>-0.027367230908261157</v>
      </c>
      <c r="F68" s="165">
        <f>F13+(8/0.017)*(F14*F50-F29*F51)</f>
        <v>0.04076434947023232</v>
      </c>
    </row>
    <row r="69" spans="1:6" ht="12.75">
      <c r="A69" s="165" t="s">
        <v>164</v>
      </c>
      <c r="B69" s="165">
        <f>B14+(9/0.017)*(B15*B50-B30*B51)</f>
        <v>-0.015695092540293307</v>
      </c>
      <c r="C69" s="165">
        <f>C14+(9/0.017)*(C15*C50-C30*C51)</f>
        <v>-0.04708958824650639</v>
      </c>
      <c r="D69" s="165">
        <f>D14+(9/0.017)*(D15*D50-D30*D51)</f>
        <v>-0.11014043190977992</v>
      </c>
      <c r="E69" s="165">
        <f>E14+(9/0.017)*(E15*E50-E30*E51)</f>
        <v>-0.03822889084317881</v>
      </c>
      <c r="F69" s="165">
        <f>F14+(9/0.017)*(F15*F50-F30*F51)</f>
        <v>-0.00959255900466753</v>
      </c>
    </row>
    <row r="70" spans="1:6" ht="12.75">
      <c r="A70" s="165" t="s">
        <v>165</v>
      </c>
      <c r="B70" s="165">
        <f>B15+(10/0.017)*(B16*B50-B31*B51)</f>
        <v>-0.3509386334969067</v>
      </c>
      <c r="C70" s="165">
        <f>C15+(10/0.017)*(C16*C50-C31*C51)</f>
        <v>-0.12103544400238371</v>
      </c>
      <c r="D70" s="165">
        <f>D15+(10/0.017)*(D16*D50-D31*D51)</f>
        <v>-0.055676135971962526</v>
      </c>
      <c r="E70" s="165">
        <f>E15+(10/0.017)*(E16*E50-E31*E51)</f>
        <v>-0.07109882554310497</v>
      </c>
      <c r="F70" s="165">
        <f>F15+(10/0.017)*(F16*F50-F31*F51)</f>
        <v>-0.3206725822082527</v>
      </c>
    </row>
    <row r="71" spans="1:6" ht="12.75">
      <c r="A71" s="165" t="s">
        <v>166</v>
      </c>
      <c r="B71" s="165">
        <f>B16+(11/0.017)*(B17*B50-B32*B51)</f>
        <v>-0.04246046219828285</v>
      </c>
      <c r="C71" s="165">
        <f>C16+(11/0.017)*(C17*C50-C32*C51)</f>
        <v>-0.006633558396457616</v>
      </c>
      <c r="D71" s="165">
        <f>D16+(11/0.017)*(D17*D50-D32*D51)</f>
        <v>0.024707124882720748</v>
      </c>
      <c r="E71" s="165">
        <f>E16+(11/0.017)*(E17*E50-E32*E51)</f>
        <v>-0.0020809221712591456</v>
      </c>
      <c r="F71" s="165">
        <f>F16+(11/0.017)*(F17*F50-F32*F51)</f>
        <v>-0.07652252507444414</v>
      </c>
    </row>
    <row r="72" spans="1:6" ht="12.75">
      <c r="A72" s="165" t="s">
        <v>167</v>
      </c>
      <c r="B72" s="165">
        <f>B17+(12/0.017)*(B18*B50-B33*B51)</f>
        <v>-0.02686032936517692</v>
      </c>
      <c r="C72" s="165">
        <f>C17+(12/0.017)*(C18*C50-C33*C51)</f>
        <v>-0.014781863401052116</v>
      </c>
      <c r="D72" s="165">
        <f>D17+(12/0.017)*(D18*D50-D33*D51)</f>
        <v>-7.083284921400278E-05</v>
      </c>
      <c r="E72" s="165">
        <f>E17+(12/0.017)*(E18*E50-E33*E51)</f>
        <v>-0.00873139040545764</v>
      </c>
      <c r="F72" s="165">
        <f>F17+(12/0.017)*(F18*F50-F33*F51)</f>
        <v>-0.017707800829823078</v>
      </c>
    </row>
    <row r="73" spans="1:6" ht="12.75">
      <c r="A73" s="165" t="s">
        <v>168</v>
      </c>
      <c r="B73" s="165">
        <f>B18+(13/0.017)*(B19*B50-B34*B51)</f>
        <v>0.01160637654554587</v>
      </c>
      <c r="C73" s="165">
        <f>C18+(13/0.017)*(C19*C50-C34*C51)</f>
        <v>0.017184895328289925</v>
      </c>
      <c r="D73" s="165">
        <f>D18+(13/0.017)*(D19*D50-D34*D51)</f>
        <v>0.011642757852431806</v>
      </c>
      <c r="E73" s="165">
        <f>E18+(13/0.017)*(E19*E50-E34*E51)</f>
        <v>0.019865718244222078</v>
      </c>
      <c r="F73" s="165">
        <f>F18+(13/0.017)*(F19*F50-F34*F51)</f>
        <v>0.01206445752825427</v>
      </c>
    </row>
    <row r="74" spans="1:6" ht="12.75">
      <c r="A74" s="165" t="s">
        <v>169</v>
      </c>
      <c r="B74" s="165">
        <f>B19+(14/0.017)*(B20*B50-B35*B51)</f>
        <v>-0.2037956887133684</v>
      </c>
      <c r="C74" s="165">
        <f>C19+(14/0.017)*(C20*C50-C35*C51)</f>
        <v>-0.1794023237122276</v>
      </c>
      <c r="D74" s="165">
        <f>D19+(14/0.017)*(D20*D50-D35*D51)</f>
        <v>-0.18095795581871668</v>
      </c>
      <c r="E74" s="165">
        <f>E19+(14/0.017)*(E20*E50-E35*E51)</f>
        <v>-0.17925263092558463</v>
      </c>
      <c r="F74" s="165">
        <f>F19+(14/0.017)*(F20*F50-F35*F51)</f>
        <v>-0.12701056934512395</v>
      </c>
    </row>
    <row r="75" spans="1:6" ht="12.75">
      <c r="A75" s="165" t="s">
        <v>170</v>
      </c>
      <c r="B75" s="166">
        <f>B20</f>
        <v>-0.003575808</v>
      </c>
      <c r="C75" s="166">
        <f>C20</f>
        <v>0.001263936</v>
      </c>
      <c r="D75" s="166">
        <f>D20</f>
        <v>-0.0004300467</v>
      </c>
      <c r="E75" s="166">
        <f>E20</f>
        <v>-0.002945238</v>
      </c>
      <c r="F75" s="166">
        <f>F20</f>
        <v>0.001918039</v>
      </c>
    </row>
    <row r="78" ht="12.75">
      <c r="A78" s="165" t="s">
        <v>152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171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172</v>
      </c>
      <c r="B82" s="165">
        <f>B22+(2/0.017)*(B8*B51+B23*B50)</f>
        <v>177.8311427629908</v>
      </c>
      <c r="C82" s="165">
        <f>C22+(2/0.017)*(C8*C51+C23*C50)</f>
        <v>53.76296086309929</v>
      </c>
      <c r="D82" s="165">
        <f>D22+(2/0.017)*(D8*D51+D23*D50)</f>
        <v>-6.589573700262181</v>
      </c>
      <c r="E82" s="165">
        <f>E22+(2/0.017)*(E8*E51+E23*E50)</f>
        <v>-78.2678578708111</v>
      </c>
      <c r="F82" s="165">
        <f>F22+(2/0.017)*(F8*F51+F23*F50)</f>
        <v>-135.7805955047178</v>
      </c>
    </row>
    <row r="83" spans="1:6" ht="12.75">
      <c r="A83" s="165" t="s">
        <v>173</v>
      </c>
      <c r="B83" s="165">
        <f>B23+(3/0.017)*(B9*B51+B24*B50)</f>
        <v>-1.172436162277218</v>
      </c>
      <c r="C83" s="165">
        <f>C23+(3/0.017)*(C9*C51+C24*C50)</f>
        <v>-1.526392947998496</v>
      </c>
      <c r="D83" s="165">
        <f>D23+(3/0.017)*(D9*D51+D24*D50)</f>
        <v>-0.995706937634374</v>
      </c>
      <c r="E83" s="165">
        <f>E23+(3/0.017)*(E9*E51+E24*E50)</f>
        <v>1.4416197421615848</v>
      </c>
      <c r="F83" s="165">
        <f>F23+(3/0.017)*(F9*F51+F24*F50)</f>
        <v>6.720792683336022</v>
      </c>
    </row>
    <row r="84" spans="1:6" ht="12.75">
      <c r="A84" s="165" t="s">
        <v>174</v>
      </c>
      <c r="B84" s="165">
        <f>B24+(4/0.017)*(B10*B51+B25*B50)</f>
        <v>-1.2541912525973362</v>
      </c>
      <c r="C84" s="165">
        <f>C24+(4/0.017)*(C10*C51+C25*C50)</f>
        <v>4.523181640726732</v>
      </c>
      <c r="D84" s="165">
        <f>D24+(4/0.017)*(D10*D51+D25*D50)</f>
        <v>1.764619890945698</v>
      </c>
      <c r="E84" s="165">
        <f>E24+(4/0.017)*(E10*E51+E25*E50)</f>
        <v>-0.023971648102795076</v>
      </c>
      <c r="F84" s="165">
        <f>F24+(4/0.017)*(F10*F51+F25*F50)</f>
        <v>3.009567799445598</v>
      </c>
    </row>
    <row r="85" spans="1:6" ht="12.75">
      <c r="A85" s="165" t="s">
        <v>175</v>
      </c>
      <c r="B85" s="165">
        <f>B25+(5/0.017)*(B11*B51+B26*B50)</f>
        <v>-0.958473357921087</v>
      </c>
      <c r="C85" s="165">
        <f>C25+(5/0.017)*(C11*C51+C26*C50)</f>
        <v>-0.7595632718196771</v>
      </c>
      <c r="D85" s="165">
        <f>D25+(5/0.017)*(D11*D51+D26*D50)</f>
        <v>-0.7331932603922506</v>
      </c>
      <c r="E85" s="165">
        <f>E25+(5/0.017)*(E11*E51+E26*E50)</f>
        <v>0.3060519761427865</v>
      </c>
      <c r="F85" s="165">
        <f>F25+(5/0.017)*(F11*F51+F26*F50)</f>
        <v>-0.8141400525582791</v>
      </c>
    </row>
    <row r="86" spans="1:6" ht="12.75">
      <c r="A86" s="165" t="s">
        <v>176</v>
      </c>
      <c r="B86" s="165">
        <f>B26+(6/0.017)*(B12*B51+B27*B50)</f>
        <v>0.8718228886839166</v>
      </c>
      <c r="C86" s="165">
        <f>C26+(6/0.017)*(C12*C51+C27*C50)</f>
        <v>-0.2487984081238592</v>
      </c>
      <c r="D86" s="165">
        <f>D26+(6/0.017)*(D12*D51+D27*D50)</f>
        <v>-0.026911969029084874</v>
      </c>
      <c r="E86" s="165">
        <f>E26+(6/0.017)*(E12*E51+E27*E50)</f>
        <v>0.08417987663683828</v>
      </c>
      <c r="F86" s="165">
        <f>F26+(6/0.017)*(F12*F51+F27*F50)</f>
        <v>1.186632664539472</v>
      </c>
    </row>
    <row r="87" spans="1:6" ht="12.75">
      <c r="A87" s="165" t="s">
        <v>177</v>
      </c>
      <c r="B87" s="165">
        <f>B27+(7/0.017)*(B13*B51+B28*B50)</f>
        <v>-0.11519723804057229</v>
      </c>
      <c r="C87" s="165">
        <f>C27+(7/0.017)*(C13*C51+C28*C50)</f>
        <v>0.03647513492014567</v>
      </c>
      <c r="D87" s="165">
        <f>D27+(7/0.017)*(D13*D51+D28*D50)</f>
        <v>0.14419149907668946</v>
      </c>
      <c r="E87" s="165">
        <f>E27+(7/0.017)*(E13*E51+E28*E50)</f>
        <v>0.2869263244511683</v>
      </c>
      <c r="F87" s="165">
        <f>F27+(7/0.017)*(F13*F51+F28*F50)</f>
        <v>0.3973402183838878</v>
      </c>
    </row>
    <row r="88" spans="1:6" ht="12.75">
      <c r="A88" s="165" t="s">
        <v>178</v>
      </c>
      <c r="B88" s="165">
        <f>B28+(8/0.017)*(B14*B51+B29*B50)</f>
        <v>0.045908594811299046</v>
      </c>
      <c r="C88" s="165">
        <f>C28+(8/0.017)*(C14*C51+C29*C50)</f>
        <v>0.2422549935533167</v>
      </c>
      <c r="D88" s="165">
        <f>D28+(8/0.017)*(D14*D51+D29*D50)</f>
        <v>0.2394312594273487</v>
      </c>
      <c r="E88" s="165">
        <f>E28+(8/0.017)*(E14*E51+E29*E50)</f>
        <v>-0.09141568436860993</v>
      </c>
      <c r="F88" s="165">
        <f>F28+(8/0.017)*(F14*F51+F29*F50)</f>
        <v>0.08172912416709031</v>
      </c>
    </row>
    <row r="89" spans="1:6" ht="12.75">
      <c r="A89" s="165" t="s">
        <v>179</v>
      </c>
      <c r="B89" s="165">
        <f>B29+(9/0.017)*(B15*B51+B30*B50)</f>
        <v>-0.007685331714899508</v>
      </c>
      <c r="C89" s="165">
        <f>C29+(9/0.017)*(C15*C51+C30*C50)</f>
        <v>-0.021887727173251485</v>
      </c>
      <c r="D89" s="165">
        <f>D29+(9/0.017)*(D15*D51+D30*D50)</f>
        <v>-0.053489902227050176</v>
      </c>
      <c r="E89" s="165">
        <f>E29+(9/0.017)*(E15*E51+E30*E50)</f>
        <v>-0.0009111056419840407</v>
      </c>
      <c r="F89" s="165">
        <f>F29+(9/0.017)*(F15*F51+F30*F50)</f>
        <v>-0.04440807901258564</v>
      </c>
    </row>
    <row r="90" spans="1:6" ht="12.75">
      <c r="A90" s="165" t="s">
        <v>180</v>
      </c>
      <c r="B90" s="165">
        <f>B30+(10/0.017)*(B16*B51+B31*B50)</f>
        <v>0.1087009778019624</v>
      </c>
      <c r="C90" s="165">
        <f>C30+(10/0.017)*(C16*C51+C31*C50)</f>
        <v>0.05651880931627423</v>
      </c>
      <c r="D90" s="165">
        <f>D30+(10/0.017)*(D16*D51+D31*D50)</f>
        <v>0.02200865281709064</v>
      </c>
      <c r="E90" s="165">
        <f>E30+(10/0.017)*(E16*E51+E31*E50)</f>
        <v>-0.009374621059925214</v>
      </c>
      <c r="F90" s="165">
        <f>F30+(10/0.017)*(F16*F51+F31*F50)</f>
        <v>0.3674210140425916</v>
      </c>
    </row>
    <row r="91" spans="1:6" ht="12.75">
      <c r="A91" s="165" t="s">
        <v>181</v>
      </c>
      <c r="B91" s="165">
        <f>B31+(11/0.017)*(B17*B51+B32*B50)</f>
        <v>0.017844804525382243</v>
      </c>
      <c r="C91" s="165">
        <f>C31+(11/0.017)*(C17*C51+C32*C50)</f>
        <v>0.014376572763487055</v>
      </c>
      <c r="D91" s="165">
        <f>D31+(11/0.017)*(D17*D51+D32*D50)</f>
        <v>0.008852503034658687</v>
      </c>
      <c r="E91" s="165">
        <f>E31+(11/0.017)*(E17*E51+E32*E50)</f>
        <v>0.0054652191072031495</v>
      </c>
      <c r="F91" s="165">
        <f>F31+(11/0.017)*(F17*F51+F32*F50)</f>
        <v>0.023981008604752</v>
      </c>
    </row>
    <row r="92" spans="1:6" ht="12.75">
      <c r="A92" s="165" t="s">
        <v>182</v>
      </c>
      <c r="B92" s="165">
        <f>B32+(12/0.017)*(B18*B51+B33*B50)</f>
        <v>0.03125970780055594</v>
      </c>
      <c r="C92" s="165">
        <f>C32+(12/0.017)*(C18*C51+C33*C50)</f>
        <v>-0.0022941827714703807</v>
      </c>
      <c r="D92" s="165">
        <f>D32+(12/0.017)*(D18*D51+D33*D50)</f>
        <v>0.02134878298333145</v>
      </c>
      <c r="E92" s="165">
        <f>E32+(12/0.017)*(E18*E51+E33*E50)</f>
        <v>-0.012170791626106792</v>
      </c>
      <c r="F92" s="165">
        <f>F32+(12/0.017)*(F18*F51+F33*F50)</f>
        <v>-0.00736985345961833</v>
      </c>
    </row>
    <row r="93" spans="1:6" ht="12.75">
      <c r="A93" s="165" t="s">
        <v>183</v>
      </c>
      <c r="B93" s="165">
        <f>B33+(13/0.017)*(B19*B51+B34*B50)</f>
        <v>0.05471218981592024</v>
      </c>
      <c r="C93" s="165">
        <f>C33+(13/0.017)*(C19*C51+C34*C50)</f>
        <v>0.048385246577362845</v>
      </c>
      <c r="D93" s="165">
        <f>D33+(13/0.017)*(D19*D51+D34*D50)</f>
        <v>0.050987496075963784</v>
      </c>
      <c r="E93" s="165">
        <f>E33+(13/0.017)*(E19*E51+E34*E50)</f>
        <v>0.05054380539168389</v>
      </c>
      <c r="F93" s="165">
        <f>F33+(13/0.017)*(F19*F51+F34*F50)</f>
        <v>0.02883350974433278</v>
      </c>
    </row>
    <row r="94" spans="1:6" ht="12.75">
      <c r="A94" s="165" t="s">
        <v>184</v>
      </c>
      <c r="B94" s="165">
        <f>B34+(14/0.017)*(B20*B51+B35*B50)</f>
        <v>-0.001308364398899454</v>
      </c>
      <c r="C94" s="165">
        <f>C34+(14/0.017)*(C20*C51+C35*C50)</f>
        <v>0.007236383309256397</v>
      </c>
      <c r="D94" s="165">
        <f>D34+(14/0.017)*(D20*D51+D35*D50)</f>
        <v>0.014815094745018706</v>
      </c>
      <c r="E94" s="165">
        <f>E34+(14/0.017)*(E20*E51+E35*E50)</f>
        <v>0.025418021120268686</v>
      </c>
      <c r="F94" s="165">
        <f>F34+(14/0.017)*(F20*F51+F35*F50)</f>
        <v>0.009791819736857516</v>
      </c>
    </row>
    <row r="95" spans="1:6" ht="12.75">
      <c r="A95" s="165" t="s">
        <v>185</v>
      </c>
      <c r="B95" s="166">
        <f>B35</f>
        <v>-0.003129554</v>
      </c>
      <c r="C95" s="166">
        <f>C35</f>
        <v>-0.003578892</v>
      </c>
      <c r="D95" s="166">
        <f>D35</f>
        <v>-0.003962559</v>
      </c>
      <c r="E95" s="166">
        <f>E35</f>
        <v>-0.003679404</v>
      </c>
      <c r="F95" s="166">
        <f>F35</f>
        <v>0.001816644</v>
      </c>
    </row>
    <row r="98" ht="12.75">
      <c r="A98" s="165" t="s">
        <v>153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155</v>
      </c>
      <c r="H100" s="165" t="s">
        <v>156</v>
      </c>
      <c r="I100" s="165" t="s">
        <v>151</v>
      </c>
      <c r="K100" s="165" t="s">
        <v>186</v>
      </c>
    </row>
    <row r="101" spans="1:9" ht="12.75">
      <c r="A101" s="165" t="s">
        <v>154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157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10000.000000000002</v>
      </c>
    </row>
    <row r="103" spans="1:11" ht="12.75">
      <c r="A103" s="165" t="s">
        <v>158</v>
      </c>
      <c r="B103" s="165">
        <f>B63*10000/B62</f>
        <v>2.4783859091073386</v>
      </c>
      <c r="C103" s="165">
        <f>C63*10000/C62</f>
        <v>0.7617373574299628</v>
      </c>
      <c r="D103" s="165">
        <f>D63*10000/D62</f>
        <v>-0.14876249135349026</v>
      </c>
      <c r="E103" s="165">
        <f>E63*10000/E62</f>
        <v>1.4982185762438591</v>
      </c>
      <c r="F103" s="165">
        <f>F63*10000/F62</f>
        <v>1.8417814024465626</v>
      </c>
      <c r="G103" s="165">
        <f>AVERAGE(C103:E103)</f>
        <v>0.7037311474401106</v>
      </c>
      <c r="H103" s="165">
        <f>STDEV(C103:E103)</f>
        <v>0.8250213327872599</v>
      </c>
      <c r="I103" s="165">
        <f>(B103*B4+C103*C4+D103*D4+E103*E4+F103*F4)/SUM(B4:F4)</f>
        <v>1.1122019849120834</v>
      </c>
      <c r="K103" s="165">
        <f>(LN(H103)+LN(H123))/2-LN(K114*K115^3)</f>
        <v>-3.745128874087855</v>
      </c>
    </row>
    <row r="104" spans="1:11" ht="12.75">
      <c r="A104" s="165" t="s">
        <v>159</v>
      </c>
      <c r="B104" s="165">
        <f>B64*10000/B62</f>
        <v>0.24582807107620316</v>
      </c>
      <c r="C104" s="165">
        <f>C64*10000/C62</f>
        <v>0.22397436000699172</v>
      </c>
      <c r="D104" s="165">
        <f>D64*10000/D62</f>
        <v>-0.582438945433933</v>
      </c>
      <c r="E104" s="165">
        <f>E64*10000/E62</f>
        <v>-0.3299828280804955</v>
      </c>
      <c r="F104" s="165">
        <f>F64*10000/F62</f>
        <v>-1.5209193869096533</v>
      </c>
      <c r="G104" s="165">
        <f>AVERAGE(C104:E104)</f>
        <v>-0.22948247116914558</v>
      </c>
      <c r="H104" s="165">
        <f>STDEV(C104:E104)</f>
        <v>0.412493449769231</v>
      </c>
      <c r="I104" s="165">
        <f>(B104*B4+C104*C4+D104*D4+E104*E4+F104*F4)/SUM(B4:F4)</f>
        <v>-0.3330493714167648</v>
      </c>
      <c r="K104" s="165">
        <f>(LN(H104)+LN(H124))/2-LN(K114*K115^4)</f>
        <v>-3.315563833979503</v>
      </c>
    </row>
    <row r="105" spans="1:11" ht="12.75">
      <c r="A105" s="165" t="s">
        <v>160</v>
      </c>
      <c r="B105" s="165">
        <f>B65*10000/B62</f>
        <v>-0.647029887147979</v>
      </c>
      <c r="C105" s="165">
        <f>C65*10000/C62</f>
        <v>-0.4123893053683662</v>
      </c>
      <c r="D105" s="165">
        <f>D65*10000/D62</f>
        <v>-0.22928523378446694</v>
      </c>
      <c r="E105" s="165">
        <f>E65*10000/E62</f>
        <v>-0.3190263520808199</v>
      </c>
      <c r="F105" s="165">
        <f>F65*10000/F62</f>
        <v>-1.2984058310178708</v>
      </c>
      <c r="G105" s="165">
        <f>AVERAGE(C105:E105)</f>
        <v>-0.32023363041121766</v>
      </c>
      <c r="H105" s="165">
        <f>STDEV(C105:E105)</f>
        <v>0.09155800564874562</v>
      </c>
      <c r="I105" s="165">
        <f>(B105*B4+C105*C4+D105*D4+E105*E4+F105*F4)/SUM(B4:F4)</f>
        <v>-0.49803614241086097</v>
      </c>
      <c r="K105" s="165">
        <f>(LN(H105)+LN(H125))/2-LN(K114*K115^5)</f>
        <v>-4.14029953291953</v>
      </c>
    </row>
    <row r="106" spans="1:11" ht="12.75">
      <c r="A106" s="165" t="s">
        <v>161</v>
      </c>
      <c r="B106" s="165">
        <f>B66*10000/B62</f>
        <v>4.093497854324727</v>
      </c>
      <c r="C106" s="165">
        <f>C66*10000/C62</f>
        <v>3.141366180829665</v>
      </c>
      <c r="D106" s="165">
        <f>D66*10000/D62</f>
        <v>3.479247318881531</v>
      </c>
      <c r="E106" s="165">
        <f>E66*10000/E62</f>
        <v>3.3614129974382374</v>
      </c>
      <c r="F106" s="165">
        <f>F66*10000/F62</f>
        <v>13.822954773048671</v>
      </c>
      <c r="G106" s="165">
        <f>AVERAGE(C106:E106)</f>
        <v>3.327342165716478</v>
      </c>
      <c r="H106" s="165">
        <f>STDEV(C106:E106)</f>
        <v>0.17149790681948546</v>
      </c>
      <c r="I106" s="165">
        <f>(B106*B4+C106*C4+D106*D4+E106*E4+F106*F4)/SUM(B4:F4)</f>
        <v>4.838755435519508</v>
      </c>
      <c r="K106" s="165">
        <f>(LN(H106)+LN(H126))/2-LN(K114*K115^6)</f>
        <v>-3.8735556587559934</v>
      </c>
    </row>
    <row r="107" spans="1:11" ht="12.75">
      <c r="A107" s="165" t="s">
        <v>162</v>
      </c>
      <c r="B107" s="165">
        <f>B67*10000/B62</f>
        <v>0.2506024248844941</v>
      </c>
      <c r="C107" s="165">
        <f>C67*10000/C62</f>
        <v>0.06366839907362624</v>
      </c>
      <c r="D107" s="165">
        <f>D67*10000/D62</f>
        <v>0.06108115588384505</v>
      </c>
      <c r="E107" s="165">
        <f>E67*10000/E62</f>
        <v>0.21913756382298213</v>
      </c>
      <c r="F107" s="165">
        <f>F67*10000/F62</f>
        <v>-0.3950390879118775</v>
      </c>
      <c r="G107" s="165">
        <f>AVERAGE(C107:E107)</f>
        <v>0.11462903959348447</v>
      </c>
      <c r="H107" s="165">
        <f>STDEV(C107:E107)</f>
        <v>0.09051628132165725</v>
      </c>
      <c r="I107" s="165">
        <f>(B107*B4+C107*C4+D107*D4+E107*E4+F107*F4)/SUM(B4:F4)</f>
        <v>0.06626858839714632</v>
      </c>
      <c r="K107" s="165">
        <f>(LN(H107)+LN(H127))/2-LN(K114*K115^7)</f>
        <v>-3.7516056464126546</v>
      </c>
    </row>
    <row r="108" spans="1:9" ht="12.75">
      <c r="A108" s="165" t="s">
        <v>163</v>
      </c>
      <c r="B108" s="165">
        <f>B68*10000/B62</f>
        <v>-0.007442019265295364</v>
      </c>
      <c r="C108" s="165">
        <f>C68*10000/C62</f>
        <v>0.08552644403325517</v>
      </c>
      <c r="D108" s="165">
        <f>D68*10000/D62</f>
        <v>0.014975350469308868</v>
      </c>
      <c r="E108" s="165">
        <f>E68*10000/E62</f>
        <v>-0.02736730662112326</v>
      </c>
      <c r="F108" s="165">
        <f>F68*10000/F62</f>
        <v>0.04076456789448121</v>
      </c>
      <c r="G108" s="165">
        <f>AVERAGE(C108:E108)</f>
        <v>0.024378162627146926</v>
      </c>
      <c r="H108" s="165">
        <f>STDEV(C108:E108)</f>
        <v>0.057031214186267616</v>
      </c>
      <c r="I108" s="165">
        <f>(B108*B4+C108*C4+D108*D4+E108*E4+F108*F4)/SUM(B4:F4)</f>
        <v>0.021970393225886894</v>
      </c>
    </row>
    <row r="109" spans="1:9" ht="12.75">
      <c r="A109" s="165" t="s">
        <v>164</v>
      </c>
      <c r="B109" s="165">
        <f>B69*10000/B62</f>
        <v>-0.01569504860568008</v>
      </c>
      <c r="C109" s="165">
        <f>C69*10000/C62</f>
        <v>-0.047089662487777795</v>
      </c>
      <c r="D109" s="165">
        <f>D69*10000/D62</f>
        <v>-0.11014059014541056</v>
      </c>
      <c r="E109" s="165">
        <f>E69*10000/E62</f>
        <v>-0.03822899660538583</v>
      </c>
      <c r="F109" s="165">
        <f>F69*10000/F62</f>
        <v>-0.009592610403684634</v>
      </c>
      <c r="G109" s="165">
        <f>AVERAGE(C109:E109)</f>
        <v>-0.06515308307952473</v>
      </c>
      <c r="H109" s="165">
        <f>STDEV(C109:E109)</f>
        <v>0.039211410252274675</v>
      </c>
      <c r="I109" s="165">
        <f>(B109*B4+C109*C4+D109*D4+E109*E4+F109*F4)/SUM(B4:F4)</f>
        <v>-0.05058665945177192</v>
      </c>
    </row>
    <row r="110" spans="1:11" ht="12.75">
      <c r="A110" s="165" t="s">
        <v>165</v>
      </c>
      <c r="B110" s="165">
        <f>B70*10000/B62</f>
        <v>-0.35093765112913217</v>
      </c>
      <c r="C110" s="165">
        <f>C70*10000/C62</f>
        <v>-0.12103563482641894</v>
      </c>
      <c r="D110" s="165">
        <f>D70*10000/D62</f>
        <v>-0.05567621596028593</v>
      </c>
      <c r="E110" s="165">
        <f>E70*10000/E62</f>
        <v>-0.07109902224168921</v>
      </c>
      <c r="F110" s="165">
        <f>F70*10000/F62</f>
        <v>-0.3206743004416802</v>
      </c>
      <c r="G110" s="165">
        <f>AVERAGE(C110:E110)</f>
        <v>-0.08260362434279803</v>
      </c>
      <c r="H110" s="165">
        <f>STDEV(C110:E110)</f>
        <v>0.03416475246153969</v>
      </c>
      <c r="I110" s="165">
        <f>(B110*B4+C110*C4+D110*D4+E110*E4+F110*F4)/SUM(B4:F4)</f>
        <v>-0.15318295771283283</v>
      </c>
      <c r="K110" s="165">
        <f>EXP(AVERAGE(K103:K107))</f>
        <v>0.02316226786982055</v>
      </c>
    </row>
    <row r="111" spans="1:9" ht="12.75">
      <c r="A111" s="165" t="s">
        <v>166</v>
      </c>
      <c r="B111" s="165">
        <f>B71*10000/B62</f>
        <v>-0.0424603433404947</v>
      </c>
      <c r="C111" s="165">
        <f>C71*10000/C62</f>
        <v>-0.006633568854901352</v>
      </c>
      <c r="D111" s="165">
        <f>D71*10000/D62</f>
        <v>0.02470716037874541</v>
      </c>
      <c r="E111" s="165">
        <f>E71*10000/E62</f>
        <v>-0.0020809279282381376</v>
      </c>
      <c r="F111" s="165">
        <f>F71*10000/F62</f>
        <v>-0.07652293509877374</v>
      </c>
      <c r="G111" s="165">
        <f>AVERAGE(C111:E111)</f>
        <v>0.005330887865201973</v>
      </c>
      <c r="H111" s="165">
        <f>STDEV(C111:E111)</f>
        <v>0.016934036354074193</v>
      </c>
      <c r="I111" s="165">
        <f>(B111*B4+C111*C4+D111*D4+E111*E4+F111*F4)/SUM(B4:F4)</f>
        <v>-0.01250416537887446</v>
      </c>
    </row>
    <row r="112" spans="1:9" ht="12.75">
      <c r="A112" s="165" t="s">
        <v>167</v>
      </c>
      <c r="B112" s="165">
        <f>B72*10000/B62</f>
        <v>-0.026860254176185278</v>
      </c>
      <c r="C112" s="165">
        <f>C72*10000/C62</f>
        <v>-0.01478188670608351</v>
      </c>
      <c r="D112" s="165">
        <f>D72*10000/D62</f>
        <v>-7.083295097754567E-05</v>
      </c>
      <c r="E112" s="165">
        <f>E72*10000/E62</f>
        <v>-0.008731414561301538</v>
      </c>
      <c r="F112" s="165">
        <f>F72*10000/F62</f>
        <v>-0.017707895712070584</v>
      </c>
      <c r="G112" s="165">
        <f>AVERAGE(C112:E112)</f>
        <v>-0.00786137807278753</v>
      </c>
      <c r="H112" s="165">
        <f>STDEV(C112:E112)</f>
        <v>0.00739401773496072</v>
      </c>
      <c r="I112" s="165">
        <f>(B112*B4+C112*C4+D112*D4+E112*E4+F112*F4)/SUM(B4:F4)</f>
        <v>-0.01192334793639684</v>
      </c>
    </row>
    <row r="113" spans="1:9" ht="12.75">
      <c r="A113" s="165" t="s">
        <v>168</v>
      </c>
      <c r="B113" s="165">
        <f>B73*10000/B62</f>
        <v>0.011606344056303567</v>
      </c>
      <c r="C113" s="165">
        <f>C73*10000/C62</f>
        <v>0.01718492242193261</v>
      </c>
      <c r="D113" s="165">
        <f>D73*10000/D62</f>
        <v>0.01164277457925137</v>
      </c>
      <c r="E113" s="165">
        <f>E73*10000/E62</f>
        <v>0.019865773203760772</v>
      </c>
      <c r="F113" s="165">
        <f>F73*10000/F62</f>
        <v>0.01206452217224119</v>
      </c>
      <c r="G113" s="165">
        <f>AVERAGE(C113:E113)</f>
        <v>0.016231156734981583</v>
      </c>
      <c r="H113" s="165">
        <f>STDEV(C113:E113)</f>
        <v>0.004193647378342008</v>
      </c>
      <c r="I113" s="165">
        <f>(B113*B4+C113*C4+D113*D4+E113*E4+F113*F4)/SUM(B4:F4)</f>
        <v>0.015006121939951052</v>
      </c>
    </row>
    <row r="114" spans="1:11" ht="12.75">
      <c r="A114" s="165" t="s">
        <v>169</v>
      </c>
      <c r="B114" s="165">
        <f>B74*10000/B62</f>
        <v>-0.20379511823665802</v>
      </c>
      <c r="C114" s="165">
        <f>C74*10000/C62</f>
        <v>-0.17940260655727044</v>
      </c>
      <c r="D114" s="165">
        <f>D74*10000/D62</f>
        <v>-0.1809582157958728</v>
      </c>
      <c r="E114" s="165">
        <f>E74*10000/E62</f>
        <v>-0.17925312683727454</v>
      </c>
      <c r="F114" s="165">
        <f>F74*10000/F62</f>
        <v>-0.12701124989537366</v>
      </c>
      <c r="G114" s="165">
        <f>AVERAGE(C114:E114)</f>
        <v>-0.17987131639680595</v>
      </c>
      <c r="H114" s="165">
        <f>STDEV(C114:E114)</f>
        <v>0.0009442450817604171</v>
      </c>
      <c r="I114" s="165">
        <f>(B114*B4+C114*C4+D114*D4+E114*E4+F114*F4)/SUM(B4:F4)</f>
        <v>-0.17627701617011804</v>
      </c>
      <c r="J114" s="165" t="s">
        <v>187</v>
      </c>
      <c r="K114" s="165">
        <v>285</v>
      </c>
    </row>
    <row r="115" spans="1:11" ht="12.75">
      <c r="A115" s="165" t="s">
        <v>170</v>
      </c>
      <c r="B115" s="165">
        <f>B75*10000/B62</f>
        <v>-0.003575797990390878</v>
      </c>
      <c r="C115" s="165">
        <f>C75*10000/C62</f>
        <v>0.0012639379927168425</v>
      </c>
      <c r="D115" s="165">
        <f>D75*10000/D62</f>
        <v>-0.00043004731783588096</v>
      </c>
      <c r="E115" s="165">
        <f>E75*10000/E62</f>
        <v>-0.0029452461481535093</v>
      </c>
      <c r="F115" s="165">
        <f>F75*10000/F62</f>
        <v>0.0019180492772700502</v>
      </c>
      <c r="G115" s="165">
        <f>AVERAGE(C115:E115)</f>
        <v>-0.0007037851577575159</v>
      </c>
      <c r="H115" s="165">
        <f>STDEV(C115:E115)</f>
        <v>0.0021179015762523862</v>
      </c>
      <c r="I115" s="165">
        <f>(B115*B4+C115*C4+D115*D4+E115*E4+F115*F4)/SUM(B4:F4)</f>
        <v>-0.000768978169976515</v>
      </c>
      <c r="J115" s="165" t="s">
        <v>188</v>
      </c>
      <c r="K115" s="165">
        <v>0.5536</v>
      </c>
    </row>
    <row r="118" ht="12.75">
      <c r="A118" s="165" t="s">
        <v>153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155</v>
      </c>
      <c r="H120" s="165" t="s">
        <v>156</v>
      </c>
      <c r="I120" s="165" t="s">
        <v>151</v>
      </c>
    </row>
    <row r="121" spans="1:9" ht="12.75">
      <c r="A121" s="165" t="s">
        <v>171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172</v>
      </c>
      <c r="B122" s="165">
        <f>B82*10000/B62</f>
        <v>177.83064496774318</v>
      </c>
      <c r="C122" s="165">
        <f>C82*10000/C62</f>
        <v>53.76304562558537</v>
      </c>
      <c r="D122" s="165">
        <f>D82*10000/D62</f>
        <v>-6.589583167315579</v>
      </c>
      <c r="E122" s="165">
        <f>E82*10000/E62</f>
        <v>-78.26807440289467</v>
      </c>
      <c r="F122" s="165">
        <f>F82*10000/F62</f>
        <v>-135.78132304667477</v>
      </c>
      <c r="G122" s="165">
        <f>AVERAGE(C122:E122)</f>
        <v>-10.364870648208294</v>
      </c>
      <c r="H122" s="165">
        <f>STDEV(C122:E122)</f>
        <v>66.09647313333946</v>
      </c>
      <c r="I122" s="165">
        <f>(B122*B4+C122*C4+D122*D4+E122*E4+F122*F4)/SUM(B4:F4)</f>
        <v>0.12333291212004953</v>
      </c>
    </row>
    <row r="123" spans="1:9" ht="12.75">
      <c r="A123" s="165" t="s">
        <v>173</v>
      </c>
      <c r="B123" s="165">
        <f>B83*10000/B62</f>
        <v>-1.1724328803259205</v>
      </c>
      <c r="C123" s="165">
        <f>C83*10000/C62</f>
        <v>-1.5263953545039959</v>
      </c>
      <c r="D123" s="165">
        <f>D83*10000/D62</f>
        <v>-0.9957083681382541</v>
      </c>
      <c r="E123" s="165">
        <f>E83*10000/E62</f>
        <v>1.4416237304772868</v>
      </c>
      <c r="F123" s="165">
        <f>F83*10000/F62</f>
        <v>6.720828694804694</v>
      </c>
      <c r="G123" s="165">
        <f>AVERAGE(C123:E123)</f>
        <v>-0.3601599973883211</v>
      </c>
      <c r="H123" s="165">
        <f>STDEV(C123:E123)</f>
        <v>1.5827904538742497</v>
      </c>
      <c r="I123" s="165">
        <f>(B123*B4+C123*C4+D123*D4+E123*E4+F123*F4)/SUM(B4:F4)</f>
        <v>0.46713037212999764</v>
      </c>
    </row>
    <row r="124" spans="1:9" ht="12.75">
      <c r="A124" s="165" t="s">
        <v>174</v>
      </c>
      <c r="B124" s="165">
        <f>B84*10000/B62</f>
        <v>-1.254187741792449</v>
      </c>
      <c r="C124" s="165">
        <f>C84*10000/C62</f>
        <v>4.523188771958248</v>
      </c>
      <c r="D124" s="165">
        <f>D84*10000/D62</f>
        <v>1.7646224261249819</v>
      </c>
      <c r="E124" s="165">
        <f>E84*10000/E62</f>
        <v>-0.023971714421601436</v>
      </c>
      <c r="F124" s="165">
        <f>F84*10000/F62</f>
        <v>3.0095839253643146</v>
      </c>
      <c r="G124" s="165">
        <f>AVERAGE(C124:E124)</f>
        <v>2.087946494553876</v>
      </c>
      <c r="H124" s="165">
        <f>STDEV(C124:E124)</f>
        <v>2.2907577266360177</v>
      </c>
      <c r="I124" s="165">
        <f>(B124*B4+C124*C4+D124*D4+E124*E4+F124*F4)/SUM(B4:F4)</f>
        <v>1.7278978999491525</v>
      </c>
    </row>
    <row r="125" spans="1:9" ht="12.75">
      <c r="A125" s="165" t="s">
        <v>175</v>
      </c>
      <c r="B125" s="165">
        <f>B85*10000/B62</f>
        <v>-0.9584706749068796</v>
      </c>
      <c r="C125" s="165">
        <f>C85*10000/C62</f>
        <v>-0.759564469344334</v>
      </c>
      <c r="D125" s="165">
        <f>D85*10000/D62</f>
        <v>-0.7331943137501858</v>
      </c>
      <c r="E125" s="165">
        <f>E85*10000/E62</f>
        <v>0.306052822851434</v>
      </c>
      <c r="F125" s="165">
        <f>F85*10000/F62</f>
        <v>-0.81414441489772</v>
      </c>
      <c r="G125" s="165">
        <f>AVERAGE(C125:E125)</f>
        <v>-0.3955686534143619</v>
      </c>
      <c r="H125" s="165">
        <f>STDEV(C125:E125)</f>
        <v>0.6077650600721968</v>
      </c>
      <c r="I125" s="165">
        <f>(B125*B4+C125*C4+D125*D4+E125*E4+F125*F4)/SUM(B4:F4)</f>
        <v>-0.5329011445780272</v>
      </c>
    </row>
    <row r="126" spans="1:9" ht="12.75">
      <c r="A126" s="165" t="s">
        <v>176</v>
      </c>
      <c r="B126" s="165">
        <f>B86*10000/B62</f>
        <v>0.8718204482267279</v>
      </c>
      <c r="C126" s="165">
        <f>C86*10000/C62</f>
        <v>-0.2487988003785131</v>
      </c>
      <c r="D126" s="165">
        <f>D86*10000/D62</f>
        <v>-0.026912007692746504</v>
      </c>
      <c r="E126" s="165">
        <f>E86*10000/E62</f>
        <v>0.08418010952482805</v>
      </c>
      <c r="F126" s="165">
        <f>F86*10000/F62</f>
        <v>1.1866390227753285</v>
      </c>
      <c r="G126" s="165">
        <f>AVERAGE(C126:E126)</f>
        <v>-0.06384356618214385</v>
      </c>
      <c r="H126" s="165">
        <f>STDEV(C126:E126)</f>
        <v>0.1695337536287278</v>
      </c>
      <c r="I126" s="165">
        <f>(B126*B4+C126*C4+D126*D4+E126*E4+F126*F4)/SUM(B4:F4)</f>
        <v>0.23832418194006363</v>
      </c>
    </row>
    <row r="127" spans="1:9" ht="12.75">
      <c r="A127" s="165" t="s">
        <v>177</v>
      </c>
      <c r="B127" s="165">
        <f>B87*10000/B62</f>
        <v>-0.11519691557378303</v>
      </c>
      <c r="C127" s="165">
        <f>C87*10000/C62</f>
        <v>0.03647519242670904</v>
      </c>
      <c r="D127" s="165">
        <f>D87*10000/D62</f>
        <v>0.14419170623252128</v>
      </c>
      <c r="E127" s="165">
        <f>E87*10000/E62</f>
        <v>0.2869271182477095</v>
      </c>
      <c r="F127" s="165">
        <f>F87*10000/F62</f>
        <v>0.39734234741918173</v>
      </c>
      <c r="G127" s="165">
        <f>AVERAGE(C127:E127)</f>
        <v>0.15586467230231327</v>
      </c>
      <c r="H127" s="165">
        <f>STDEV(C127:E127)</f>
        <v>0.12563333709454616</v>
      </c>
      <c r="I127" s="165">
        <f>(B127*B4+C127*C4+D127*D4+E127*E4+F127*F4)/SUM(B4:F4)</f>
        <v>0.14887320155048736</v>
      </c>
    </row>
    <row r="128" spans="1:9" ht="12.75">
      <c r="A128" s="165" t="s">
        <v>178</v>
      </c>
      <c r="B128" s="165">
        <f>B88*10000/B62</f>
        <v>0.04590846630129812</v>
      </c>
      <c r="C128" s="165">
        <f>C88*10000/C62</f>
        <v>0.24225537549164733</v>
      </c>
      <c r="D128" s="165">
        <f>D88*10000/D62</f>
        <v>0.23943160341143951</v>
      </c>
      <c r="E128" s="165">
        <f>E88*10000/E62</f>
        <v>-0.09141593727483667</v>
      </c>
      <c r="F128" s="165">
        <f>F88*10000/F62</f>
        <v>0.08172956208951006</v>
      </c>
      <c r="G128" s="165">
        <f>AVERAGE(C128:E128)</f>
        <v>0.13009034720941673</v>
      </c>
      <c r="H128" s="165">
        <f>STDEV(C128:E128)</f>
        <v>0.1918352651930934</v>
      </c>
      <c r="I128" s="165">
        <f>(B128*B4+C128*C4+D128*D4+E128*E4+F128*F4)/SUM(B4:F4)</f>
        <v>0.11148387833224166</v>
      </c>
    </row>
    <row r="129" spans="1:9" ht="12.75">
      <c r="A129" s="165" t="s">
        <v>179</v>
      </c>
      <c r="B129" s="165">
        <f>B89*10000/B62</f>
        <v>-0.007685310201673283</v>
      </c>
      <c r="C129" s="165">
        <f>C89*10000/C62</f>
        <v>-0.021887761681361535</v>
      </c>
      <c r="D129" s="165">
        <f>D89*10000/D62</f>
        <v>-0.05348997907447364</v>
      </c>
      <c r="E129" s="165">
        <f>E89*10000/E62</f>
        <v>-0.0009111081626050004</v>
      </c>
      <c r="F129" s="165">
        <f>F89*10000/F62</f>
        <v>-0.04440831696072977</v>
      </c>
      <c r="G129" s="165">
        <f>AVERAGE(C129:E129)</f>
        <v>-0.025429616306146725</v>
      </c>
      <c r="H129" s="165">
        <f>STDEV(C129:E129)</f>
        <v>0.0264677722377436</v>
      </c>
      <c r="I129" s="165">
        <f>(B129*B4+C129*C4+D129*D4+E129*E4+F129*F4)/SUM(B4:F4)</f>
        <v>-0.025397507291512817</v>
      </c>
    </row>
    <row r="130" spans="1:9" ht="12.75">
      <c r="A130" s="165" t="s">
        <v>180</v>
      </c>
      <c r="B130" s="165">
        <f>B90*10000/B62</f>
        <v>0.10870067351988155</v>
      </c>
      <c r="C130" s="165">
        <f>C90*10000/C62</f>
        <v>0.056518898423620845</v>
      </c>
      <c r="D130" s="165">
        <f>D90*10000/D62</f>
        <v>0.022008684436297117</v>
      </c>
      <c r="E130" s="165">
        <f>E90*10000/E62</f>
        <v>-0.009374646995300042</v>
      </c>
      <c r="F130" s="165">
        <f>F90*10000/F62</f>
        <v>0.3674229827642826</v>
      </c>
      <c r="G130" s="165">
        <f>AVERAGE(C130:E130)</f>
        <v>0.023050978621539306</v>
      </c>
      <c r="H130" s="165">
        <f>STDEV(C130:E130)</f>
        <v>0.03295913552939898</v>
      </c>
      <c r="I130" s="165">
        <f>(B130*B4+C130*C4+D130*D4+E130*E4+F130*F4)/SUM(B4:F4)</f>
        <v>0.08139773083696697</v>
      </c>
    </row>
    <row r="131" spans="1:9" ht="12.75">
      <c r="A131" s="165" t="s">
        <v>181</v>
      </c>
      <c r="B131" s="165">
        <f>B91*10000/B62</f>
        <v>0.01784475457317056</v>
      </c>
      <c r="C131" s="165">
        <f>C91*10000/C62</f>
        <v>0.014376595429538725</v>
      </c>
      <c r="D131" s="165">
        <f>D91*10000/D62</f>
        <v>0.008852515752798395</v>
      </c>
      <c r="E131" s="165">
        <f>E91*10000/E62</f>
        <v>0.005465234227014943</v>
      </c>
      <c r="F131" s="165">
        <f>F91*10000/F62</f>
        <v>0.02398113710021091</v>
      </c>
      <c r="G131" s="165">
        <f>AVERAGE(C131:E131)</f>
        <v>0.009564781803117354</v>
      </c>
      <c r="H131" s="165">
        <f>STDEV(C131:E131)</f>
        <v>0.004498175387341993</v>
      </c>
      <c r="I131" s="165">
        <f>(B131*B4+C131*C4+D131*D4+E131*E4+F131*F4)/SUM(B4:F4)</f>
        <v>0.012686631259102327</v>
      </c>
    </row>
    <row r="132" spans="1:9" ht="12.75">
      <c r="A132" s="165" t="s">
        <v>182</v>
      </c>
      <c r="B132" s="165">
        <f>B92*10000/B62</f>
        <v>0.03125962029656905</v>
      </c>
      <c r="C132" s="165">
        <f>C92*10000/C62</f>
        <v>-0.0022941863884704886</v>
      </c>
      <c r="D132" s="165">
        <f>D92*10000/D62</f>
        <v>0.02134881365452168</v>
      </c>
      <c r="E132" s="165">
        <f>E92*10000/E62</f>
        <v>-0.012170825297232351</v>
      </c>
      <c r="F132" s="165">
        <f>F92*10000/F62</f>
        <v>-0.007369892948895783</v>
      </c>
      <c r="G132" s="165">
        <f>AVERAGE(C132:E132)</f>
        <v>0.002294600656272947</v>
      </c>
      <c r="H132" s="165">
        <f>STDEV(C132:E132)</f>
        <v>0.01722452535689998</v>
      </c>
      <c r="I132" s="165">
        <f>(B132*B4+C132*C4+D132*D4+E132*E4+F132*F4)/SUM(B4:F4)</f>
        <v>0.005194374947520786</v>
      </c>
    </row>
    <row r="133" spans="1:9" ht="12.75">
      <c r="A133" s="165" t="s">
        <v>183</v>
      </c>
      <c r="B133" s="165">
        <f>B93*10000/B62</f>
        <v>0.05471203666238563</v>
      </c>
      <c r="C133" s="165">
        <f>C93*10000/C62</f>
        <v>0.0483853228613644</v>
      </c>
      <c r="D133" s="165">
        <f>D93*10000/D62</f>
        <v>0.0509875693282514</v>
      </c>
      <c r="E133" s="165">
        <f>E93*10000/E62</f>
        <v>0.05054394522374</v>
      </c>
      <c r="F133" s="165">
        <f>F93*10000/F62</f>
        <v>0.028833664240548</v>
      </c>
      <c r="G133" s="165">
        <f>AVERAGE(C133:E133)</f>
        <v>0.049972279137785264</v>
      </c>
      <c r="H133" s="165">
        <f>STDEV(C133:E133)</f>
        <v>0.0013921290363970735</v>
      </c>
      <c r="I133" s="165">
        <f>(B133*B4+C133*C4+D133*D4+E133*E4+F133*F4)/SUM(B4:F4)</f>
        <v>0.04783666932388233</v>
      </c>
    </row>
    <row r="134" spans="1:9" ht="12.75">
      <c r="A134" s="165" t="s">
        <v>184</v>
      </c>
      <c r="B134" s="165">
        <f>B94*10000/B62</f>
        <v>-0.001308360736449954</v>
      </c>
      <c r="C134" s="165">
        <f>C94*10000/C62</f>
        <v>0.007236394718111671</v>
      </c>
      <c r="D134" s="165">
        <f>D94*10000/D62</f>
        <v>0.014815116029444592</v>
      </c>
      <c r="E134" s="165">
        <f>E94*10000/E62</f>
        <v>0.025418091440540934</v>
      </c>
      <c r="F134" s="165">
        <f>F94*10000/F62</f>
        <v>0.009791872203556953</v>
      </c>
      <c r="G134" s="165">
        <f>AVERAGE(C134:E134)</f>
        <v>0.015823200729365734</v>
      </c>
      <c r="H134" s="165">
        <f>STDEV(C134:E134)</f>
        <v>0.009132672117089286</v>
      </c>
      <c r="I134" s="165">
        <f>(B134*B4+C134*C4+D134*D4+E134*E4+F134*F4)/SUM(B4:F4)</f>
        <v>0.012539631714386492</v>
      </c>
    </row>
    <row r="135" spans="1:9" ht="12.75">
      <c r="A135" s="165" t="s">
        <v>185</v>
      </c>
      <c r="B135" s="165">
        <f>B95*10000/B62</f>
        <v>-0.0031295452395709543</v>
      </c>
      <c r="C135" s="165">
        <f>C95*10000/C62</f>
        <v>-0.0035788976424679466</v>
      </c>
      <c r="D135" s="165">
        <f>D95*10000/D62</f>
        <v>-0.003962564692895983</v>
      </c>
      <c r="E135" s="165">
        <f>E95*10000/E62</f>
        <v>-0.0036794141792617823</v>
      </c>
      <c r="F135" s="165">
        <f>F95*10000/F62</f>
        <v>0.0018166537339735914</v>
      </c>
      <c r="G135" s="165">
        <f>AVERAGE(C135:E135)</f>
        <v>-0.0037402921715419036</v>
      </c>
      <c r="H135" s="165">
        <f>STDEV(C135:E135)</f>
        <v>0.0001989464723338472</v>
      </c>
      <c r="I135" s="165">
        <f>(B135*B4+C135*C4+D135*D4+E135*E4+F135*F4)/SUM(B4:F4)</f>
        <v>-0.0029103926984156404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2003-12-04T07:42:21Z</cp:lastPrinted>
  <dcterms:created xsi:type="dcterms:W3CDTF">1999-06-17T15:15:05Z</dcterms:created>
  <dcterms:modified xsi:type="dcterms:W3CDTF">2005-10-05T15:06:34Z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