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<sst xmlns="http://schemas.openxmlformats.org/spreadsheetml/2006/main" count="204" uniqueCount="97">
  <si>
    <t xml:space="preserve"> Mon 05/01/2004       09:08:13</t>
  </si>
  <si>
    <t>LISSNER</t>
  </si>
  <si>
    <t>HCMQAP154</t>
  </si>
  <si>
    <t>Aperture2</t>
  </si>
  <si>
    <t>taupe_quadrupole#12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</si>
  <si>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</si>
  <si>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</si>
  <si>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</si>
  <si>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</si>
  <si>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</si>
  <si>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</si>
  <si>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</si>
  <si>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</si>
  <si>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</si>
  <si>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</si>
  <si>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</si>
  <si>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</si>
  <si>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</si>
  <si>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</si>
  <si>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</si>
  <si>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</si>
  <si>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</si>
  <si>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</si>
  <si>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</si>
  <si>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</si>
  <si>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</si>
  <si>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</si>
  <si>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</si>
  <si>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</si>
  <si>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</si>
  <si>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</si>
  <si>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</si>
  <si>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</si>
  <si>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</si>
  <si>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a6!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</si>
  <si>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</si>
  <si>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</si>
  <si>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</si>
  <si>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</si>
  <si>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</si>
  <si>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</si>
  <si>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</si>
  <si>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</si>
  <si>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</si>
  <si>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</si>
  <si>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</si>
  <si>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</si>
  <si>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-0.003742*</t>
  </si>
  <si>
    <t>Long. Mag. (m)</t>
  </si>
  <si>
    <t>* = Integral error  ! = Central error           Conclusion : CONTACT CEA           Duration : 30mn</t>
  </si>
  <si>
    <t>Number of measurement</t>
  </si>
  <si>
    <t>Mean real current</t>
  </si>
  <si>
    <t>Duration : 30mn</t>
  </si>
  <si>
    <t>Dx moy(m)</t>
  </si>
  <si>
    <t>Dy moy(m)</t>
  </si>
  <si>
    <t>Dx moy (mm)</t>
  </si>
  <si>
    <t>Dy moy (mm)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</si>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</sst>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5776352"/>
        <c:axId val="55116257"/>
      </c:lineChart>
      <c:catAx>
        <c:axId val="657763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5116257"/>
        <c:crosses val="autoZero"/>
        <c:auto val="1"/>
        <c:lblOffset val="100"/>
        <c:noMultiLvlLbl val="0"/>
      </c:catAx>
      <c:valAx>
        <c:axId val="55116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6577635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43</xdr:row>
      <xdr:rowOff>152400</xdr:rowOff>
    </xdr:from>
    <xdr:to>
      <xdr:col>6</xdr:col>
      <xdr:colOff>485775</xdr:colOff>
      <xdr:row>63</xdr:row>
      <xdr:rowOff>28575</xdr:rowOff>
    </xdr:to>
    <xdr:graphicFrame>
      <xdr:nvGraphicFramePr>
        <xdr:cNvPr id="1" name="Chart 1"/>
        <xdr:cNvGraphicFramePr/>
      </xdr:nvGraphicFramePr>
      <xdr:xfrm>
        <a:off x="171450" y="6781800"/>
        <a:ext cx="53816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f>-0.002251*1.0033</f>
        <v>-0.0022584283000000004</v>
      </c>
      <c r="C4" s="13">
        <f>-0.003743*1.0033</f>
        <v>-0.0037553519</v>
      </c>
      <c r="D4" s="13">
        <f>-0.003742*1.0033</f>
        <v>-0.0037543486000000004</v>
      </c>
      <c r="E4" s="13">
        <f>-0.003742*1.0033</f>
        <v>-0.0037543486000000004</v>
      </c>
      <c r="F4" s="24">
        <f>-0.002076*1.0033</f>
        <v>-0.0020828508000000005</v>
      </c>
      <c r="G4" s="34">
        <f>-0.011664*1.0033</f>
        <v>-0.011702491200000002</v>
      </c>
    </row>
    <row r="5" spans="1:7" ht="12.75" thickBot="1">
      <c r="A5" s="44" t="s">
        <v>13</v>
      </c>
      <c r="B5" s="45">
        <v>0.779008</v>
      </c>
      <c r="C5" s="46">
        <v>-1.621954</v>
      </c>
      <c r="D5" s="46">
        <v>-0.554602</v>
      </c>
      <c r="E5" s="46">
        <v>2.087157</v>
      </c>
      <c r="F5" s="47">
        <v>-0.663407</v>
      </c>
      <c r="G5" s="48">
        <v>6.114425</v>
      </c>
    </row>
    <row r="6" spans="1:7" ht="12.75" thickTop="1">
      <c r="A6" s="6" t="s">
        <v>14</v>
      </c>
      <c r="B6" s="39">
        <v>81.71923</v>
      </c>
      <c r="C6" s="40">
        <v>-16.37995</v>
      </c>
      <c r="D6" s="40">
        <v>-13.47649</v>
      </c>
      <c r="E6" s="40">
        <v>-10.60546</v>
      </c>
      <c r="F6" s="41">
        <v>-15.68775</v>
      </c>
      <c r="G6" s="42">
        <v>-0.0006553086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2.58733</v>
      </c>
      <c r="C8" s="14">
        <v>0.223702</v>
      </c>
      <c r="D8" s="14">
        <v>1.538228</v>
      </c>
      <c r="E8" s="14">
        <v>0.9878147</v>
      </c>
      <c r="F8" s="25">
        <v>-0.01586063</v>
      </c>
      <c r="G8" s="35">
        <v>1.033929</v>
      </c>
    </row>
    <row r="9" spans="1:7" ht="12">
      <c r="A9" s="20" t="s">
        <v>17</v>
      </c>
      <c r="B9" s="29">
        <v>0.9810753</v>
      </c>
      <c r="C9" s="14">
        <v>-0.0560992</v>
      </c>
      <c r="D9" s="14">
        <v>0.6829649</v>
      </c>
      <c r="E9" s="14">
        <v>0.02609509</v>
      </c>
      <c r="F9" s="25">
        <v>-1.818295</v>
      </c>
      <c r="G9" s="35">
        <v>0.05639652</v>
      </c>
    </row>
    <row r="10" spans="1:7" ht="12">
      <c r="A10" s="20" t="s">
        <v>18</v>
      </c>
      <c r="B10" s="29">
        <v>-0.3702764</v>
      </c>
      <c r="C10" s="14">
        <v>0.3461263</v>
      </c>
      <c r="D10" s="14">
        <v>0.01677134</v>
      </c>
      <c r="E10" s="14">
        <v>0.2013595</v>
      </c>
      <c r="F10" s="25">
        <v>-0.6910146</v>
      </c>
      <c r="G10" s="35">
        <v>-0.01006734</v>
      </c>
    </row>
    <row r="11" spans="1:7" ht="12">
      <c r="A11" s="21" t="s">
        <v>19</v>
      </c>
      <c r="B11" s="31">
        <v>3.39533</v>
      </c>
      <c r="C11" s="16">
        <v>3.318053</v>
      </c>
      <c r="D11" s="16">
        <v>3.574266</v>
      </c>
      <c r="E11" s="16">
        <v>3.197288</v>
      </c>
      <c r="F11" s="27">
        <v>14.21685</v>
      </c>
      <c r="G11" s="37">
        <v>4.816542</v>
      </c>
    </row>
    <row r="12" spans="1:7" ht="12">
      <c r="A12" s="20" t="s">
        <v>20</v>
      </c>
      <c r="B12" s="29">
        <v>0.2081081</v>
      </c>
      <c r="C12" s="14">
        <v>0.3239697</v>
      </c>
      <c r="D12" s="14">
        <v>0.5523706</v>
      </c>
      <c r="E12" s="14">
        <v>0.07485237</v>
      </c>
      <c r="F12" s="25">
        <v>-0.1054745</v>
      </c>
      <c r="G12" s="35">
        <v>0.2448998</v>
      </c>
    </row>
    <row r="13" spans="1:7" ht="12">
      <c r="A13" s="20" t="s">
        <v>21</v>
      </c>
      <c r="B13" s="29">
        <v>-0.04648373</v>
      </c>
      <c r="C13" s="14">
        <v>-0.02541144</v>
      </c>
      <c r="D13" s="14">
        <v>0.08889301</v>
      </c>
      <c r="E13" s="14">
        <v>-0.008370817</v>
      </c>
      <c r="F13" s="25">
        <v>-0.0672483</v>
      </c>
      <c r="G13" s="35">
        <v>-0.002449474</v>
      </c>
    </row>
    <row r="14" spans="1:7" ht="12">
      <c r="A14" s="20" t="s">
        <v>22</v>
      </c>
      <c r="B14" s="29">
        <v>-0.1211059</v>
      </c>
      <c r="C14" s="14">
        <v>-0.02400882</v>
      </c>
      <c r="D14" s="14">
        <v>0.01585981</v>
      </c>
      <c r="E14" s="14">
        <v>-0.04454512</v>
      </c>
      <c r="F14" s="25">
        <v>0.0707665</v>
      </c>
      <c r="G14" s="35">
        <v>-0.02076136</v>
      </c>
    </row>
    <row r="15" spans="1:7" ht="12">
      <c r="A15" s="21" t="s">
        <v>23</v>
      </c>
      <c r="B15" s="31">
        <v>-0.2808292</v>
      </c>
      <c r="C15" s="16">
        <v>-0.004903836</v>
      </c>
      <c r="D15" s="16">
        <v>0.02306812</v>
      </c>
      <c r="E15" s="16">
        <v>-0.03344102</v>
      </c>
      <c r="F15" s="27">
        <v>-0.320869</v>
      </c>
      <c r="G15" s="37">
        <v>-0.087149</v>
      </c>
    </row>
    <row r="16" spans="1:7" ht="12">
      <c r="A16" s="20" t="s">
        <v>24</v>
      </c>
      <c r="B16" s="29">
        <v>0.001957788</v>
      </c>
      <c r="C16" s="14">
        <v>0.02751396</v>
      </c>
      <c r="D16" s="14">
        <v>0.01413918</v>
      </c>
      <c r="E16" s="14">
        <v>-0.005944346</v>
      </c>
      <c r="F16" s="25">
        <v>-0.05071777</v>
      </c>
      <c r="G16" s="35">
        <v>0.002105798</v>
      </c>
    </row>
    <row r="17" spans="1:7" ht="12">
      <c r="A17" s="20" t="s">
        <v>25</v>
      </c>
      <c r="B17" s="29">
        <v>-0.02319481</v>
      </c>
      <c r="C17" s="14">
        <v>-0.007624817</v>
      </c>
      <c r="D17" s="14">
        <v>-0.01368846</v>
      </c>
      <c r="E17" s="14">
        <v>-0.005727643</v>
      </c>
      <c r="F17" s="25">
        <v>-0.003493617</v>
      </c>
      <c r="G17" s="35">
        <v>-0.01033016</v>
      </c>
    </row>
    <row r="18" spans="1:7" ht="12">
      <c r="A18" s="20" t="s">
        <v>26</v>
      </c>
      <c r="B18" s="29">
        <v>-7.651208E-05</v>
      </c>
      <c r="C18" s="14">
        <v>0.01891812</v>
      </c>
      <c r="D18" s="14">
        <v>0.01255764</v>
      </c>
      <c r="E18" s="14">
        <v>0.02245986</v>
      </c>
      <c r="F18" s="25">
        <v>-0.000557548</v>
      </c>
      <c r="G18" s="35">
        <v>0.01289228</v>
      </c>
    </row>
    <row r="19" spans="1:7" ht="12">
      <c r="A19" s="21" t="s">
        <v>27</v>
      </c>
      <c r="B19" s="31">
        <v>-0.1892183</v>
      </c>
      <c r="C19" s="16">
        <v>-0.173582</v>
      </c>
      <c r="D19" s="16">
        <v>-0.1767191</v>
      </c>
      <c r="E19" s="16">
        <v>-0.1728895</v>
      </c>
      <c r="F19" s="27">
        <v>-0.136168</v>
      </c>
      <c r="G19" s="37">
        <v>-0.1714392</v>
      </c>
    </row>
    <row r="20" spans="1:7" ht="12.75" thickBot="1">
      <c r="A20" s="44" t="s">
        <v>28</v>
      </c>
      <c r="B20" s="45">
        <v>0.00153283</v>
      </c>
      <c r="C20" s="46">
        <v>-0.0003868061</v>
      </c>
      <c r="D20" s="46">
        <v>-0.002871514</v>
      </c>
      <c r="E20" s="46">
        <v>0.0001327981</v>
      </c>
      <c r="F20" s="47">
        <v>-0.004294213</v>
      </c>
      <c r="G20" s="48">
        <v>-0.001103355</v>
      </c>
    </row>
    <row r="21" spans="1:7" ht="12.75" thickTop="1">
      <c r="A21" s="6" t="s">
        <v>29</v>
      </c>
      <c r="B21" s="39">
        <v>11.5366</v>
      </c>
      <c r="C21" s="40">
        <v>34.57494</v>
      </c>
      <c r="D21" s="40">
        <v>89.78112</v>
      </c>
      <c r="E21" s="40">
        <v>-45.25285</v>
      </c>
      <c r="F21" s="41">
        <v>-155.1117</v>
      </c>
      <c r="G21" s="43">
        <v>0.0007863205</v>
      </c>
    </row>
    <row r="22" spans="1:7" ht="12">
      <c r="A22" s="20" t="s">
        <v>30</v>
      </c>
      <c r="B22" s="29">
        <v>15.58017</v>
      </c>
      <c r="C22" s="14">
        <v>-32.4392</v>
      </c>
      <c r="D22" s="14">
        <v>-11.09204</v>
      </c>
      <c r="E22" s="14">
        <v>41.74338</v>
      </c>
      <c r="F22" s="25">
        <v>-13.26814</v>
      </c>
      <c r="G22" s="36">
        <v>0</v>
      </c>
    </row>
    <row r="23" spans="1:7" ht="12">
      <c r="A23" s="20" t="s">
        <v>31</v>
      </c>
      <c r="B23" s="29">
        <v>0.9861448</v>
      </c>
      <c r="C23" s="14">
        <v>-1.929076</v>
      </c>
      <c r="D23" s="14">
        <v>-0.05101115</v>
      </c>
      <c r="E23" s="14">
        <v>-1.471287</v>
      </c>
      <c r="F23" s="25">
        <v>2.099547</v>
      </c>
      <c r="G23" s="35">
        <v>-0.4074283</v>
      </c>
    </row>
    <row r="24" spans="1:7" ht="12">
      <c r="A24" s="20" t="s">
        <v>32</v>
      </c>
      <c r="B24" s="29">
        <v>-1.173692</v>
      </c>
      <c r="C24" s="14">
        <v>-0.5902663</v>
      </c>
      <c r="D24" s="14">
        <v>-1.230648</v>
      </c>
      <c r="E24" s="14">
        <v>-1.328214</v>
      </c>
      <c r="F24" s="25">
        <v>0.3407671</v>
      </c>
      <c r="G24" s="35">
        <v>-0.8820403</v>
      </c>
    </row>
    <row r="25" spans="1:7" ht="12">
      <c r="A25" s="20" t="s">
        <v>33</v>
      </c>
      <c r="B25" s="29">
        <v>0.172479</v>
      </c>
      <c r="C25" s="14">
        <v>0.2649299</v>
      </c>
      <c r="D25" s="14">
        <v>0.6220453</v>
      </c>
      <c r="E25" s="14">
        <v>0.08909804</v>
      </c>
      <c r="F25" s="25">
        <v>-2.493119</v>
      </c>
      <c r="G25" s="35">
        <v>-0.07295806</v>
      </c>
    </row>
    <row r="26" spans="1:7" ht="12">
      <c r="A26" s="21" t="s">
        <v>34</v>
      </c>
      <c r="B26" s="49">
        <v>0.08192748</v>
      </c>
      <c r="C26" s="50">
        <v>0.08208758</v>
      </c>
      <c r="D26" s="50">
        <v>-0.100669</v>
      </c>
      <c r="E26" s="50">
        <v>0.8121006</v>
      </c>
      <c r="F26" s="51">
        <v>0.8680879</v>
      </c>
      <c r="G26" s="37">
        <v>0.3185439</v>
      </c>
    </row>
    <row r="27" spans="1:7" ht="12">
      <c r="A27" s="20" t="s">
        <v>35</v>
      </c>
      <c r="B27" s="29">
        <v>-0.4030179</v>
      </c>
      <c r="C27" s="14">
        <v>-0.2275601</v>
      </c>
      <c r="D27" s="14">
        <v>-0.1035938</v>
      </c>
      <c r="E27" s="14">
        <v>-0.3374888</v>
      </c>
      <c r="F27" s="25">
        <v>0.07606886</v>
      </c>
      <c r="G27" s="35">
        <v>-0.2090534</v>
      </c>
    </row>
    <row r="28" spans="1:7" ht="12">
      <c r="A28" s="20" t="s">
        <v>36</v>
      </c>
      <c r="B28" s="29">
        <v>-0.3698341</v>
      </c>
      <c r="C28" s="14">
        <v>-0.07899271</v>
      </c>
      <c r="D28" s="14">
        <v>-0.3003203</v>
      </c>
      <c r="E28" s="14">
        <v>-0.1301287</v>
      </c>
      <c r="F28" s="25">
        <v>-0.2155163</v>
      </c>
      <c r="G28" s="35">
        <v>-0.2048642</v>
      </c>
    </row>
    <row r="29" spans="1:7" ht="12">
      <c r="A29" s="20" t="s">
        <v>37</v>
      </c>
      <c r="B29" s="29">
        <v>-0.05674937</v>
      </c>
      <c r="C29" s="14">
        <v>0.01734959</v>
      </c>
      <c r="D29" s="14">
        <v>-0.02831304</v>
      </c>
      <c r="E29" s="14">
        <v>0.03732112</v>
      </c>
      <c r="F29" s="25">
        <v>-0.09838714</v>
      </c>
      <c r="G29" s="35">
        <v>-0.01500491</v>
      </c>
    </row>
    <row r="30" spans="1:7" ht="12">
      <c r="A30" s="21" t="s">
        <v>38</v>
      </c>
      <c r="B30" s="31">
        <v>0.08185304</v>
      </c>
      <c r="C30" s="16">
        <v>-0.005099757</v>
      </c>
      <c r="D30" s="16">
        <v>-0.00792283</v>
      </c>
      <c r="E30" s="16">
        <v>0.06060792</v>
      </c>
      <c r="F30" s="27">
        <v>0.2499363</v>
      </c>
      <c r="G30" s="37">
        <v>0.05665665</v>
      </c>
    </row>
    <row r="31" spans="1:7" ht="12">
      <c r="A31" s="20" t="s">
        <v>39</v>
      </c>
      <c r="B31" s="29">
        <v>-0.01749125</v>
      </c>
      <c r="C31" s="14">
        <v>-0.00733478</v>
      </c>
      <c r="D31" s="14">
        <v>-0.03412053</v>
      </c>
      <c r="E31" s="14">
        <v>-0.01261965</v>
      </c>
      <c r="F31" s="25">
        <v>0.001289614</v>
      </c>
      <c r="G31" s="35">
        <v>-0.01536965</v>
      </c>
    </row>
    <row r="32" spans="1:7" ht="12">
      <c r="A32" s="20" t="s">
        <v>40</v>
      </c>
      <c r="B32" s="29">
        <v>-0.04037011</v>
      </c>
      <c r="C32" s="14">
        <v>-0.002839625</v>
      </c>
      <c r="D32" s="14">
        <v>-0.03685302</v>
      </c>
      <c r="E32" s="14">
        <v>-0.002512642</v>
      </c>
      <c r="F32" s="25">
        <v>-0.02517602</v>
      </c>
      <c r="G32" s="35">
        <v>-0.01935772</v>
      </c>
    </row>
    <row r="33" spans="1:7" ht="12">
      <c r="A33" s="20" t="s">
        <v>41</v>
      </c>
      <c r="B33" s="29">
        <v>0.04137199</v>
      </c>
      <c r="C33" s="14">
        <v>0.03281461</v>
      </c>
      <c r="D33" s="14">
        <v>0.02244614</v>
      </c>
      <c r="E33" s="14">
        <v>0.05458466</v>
      </c>
      <c r="F33" s="25">
        <v>0.04741886</v>
      </c>
      <c r="G33" s="35">
        <v>0.03874455</v>
      </c>
    </row>
    <row r="34" spans="1:7" ht="12">
      <c r="A34" s="21" t="s">
        <v>42</v>
      </c>
      <c r="B34" s="31">
        <v>0.01594136</v>
      </c>
      <c r="C34" s="16">
        <v>0.01783597</v>
      </c>
      <c r="D34" s="16">
        <v>0.01796696</v>
      </c>
      <c r="E34" s="16">
        <v>0.01538416</v>
      </c>
      <c r="F34" s="27">
        <v>-0.01888616</v>
      </c>
      <c r="G34" s="37">
        <v>0.01210819</v>
      </c>
    </row>
    <row r="35" spans="1:7" ht="12.75" thickBot="1">
      <c r="A35" s="22" t="s">
        <v>43</v>
      </c>
      <c r="B35" s="32">
        <v>-0.000666713</v>
      </c>
      <c r="C35" s="17">
        <v>-0.003307759</v>
      </c>
      <c r="D35" s="17">
        <v>-0.003626227</v>
      </c>
      <c r="E35" s="17">
        <v>0.001151951</v>
      </c>
      <c r="F35" s="28">
        <v>0.0004856402</v>
      </c>
      <c r="G35" s="38">
        <v>-0.001422903</v>
      </c>
    </row>
    <row r="36" spans="1:7" ht="12">
      <c r="A36" s="4" t="s">
        <v>44</v>
      </c>
      <c r="B36" s="3">
        <v>14.19983</v>
      </c>
      <c r="C36" s="3">
        <v>14.21204</v>
      </c>
      <c r="D36" s="3">
        <v>14.24561</v>
      </c>
      <c r="E36" s="3">
        <v>14.26392</v>
      </c>
      <c r="F36" s="3">
        <v>14.29443</v>
      </c>
      <c r="G36" s="3"/>
    </row>
    <row r="37" spans="1:6" ht="12">
      <c r="A37" s="4" t="s">
        <v>45</v>
      </c>
      <c r="B37" s="2">
        <v>0.1825968</v>
      </c>
      <c r="C37" s="2">
        <v>0.201416</v>
      </c>
      <c r="D37" s="2">
        <v>0.2131144</v>
      </c>
      <c r="E37" s="2">
        <v>0.2217611</v>
      </c>
      <c r="F37" s="2">
        <v>0.2309163</v>
      </c>
    </row>
    <row r="38" spans="1:7" ht="12">
      <c r="A38" s="4" t="s">
        <v>53</v>
      </c>
      <c r="B38" s="2">
        <v>-0.0001389529</v>
      </c>
      <c r="C38" s="2">
        <v>2.803629E-05</v>
      </c>
      <c r="D38" s="2">
        <v>2.30793E-05</v>
      </c>
      <c r="E38" s="2">
        <v>1.835009E-05</v>
      </c>
      <c r="F38" s="2">
        <v>2.631926E-05</v>
      </c>
      <c r="G38" s="2">
        <v>0.0002037628</v>
      </c>
    </row>
    <row r="39" spans="1:7" ht="12.75" thickBot="1">
      <c r="A39" s="4" t="s">
        <v>54</v>
      </c>
      <c r="B39" s="2">
        <v>-1.939573E-05</v>
      </c>
      <c r="C39" s="2">
        <v>-5.868646E-05</v>
      </c>
      <c r="D39" s="2">
        <v>-0.0001526023</v>
      </c>
      <c r="E39" s="2">
        <v>7.685325E-05</v>
      </c>
      <c r="F39" s="2">
        <v>0.0002637248</v>
      </c>
      <c r="G39" s="2">
        <v>0.0005569575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3.116877</v>
      </c>
    </row>
    <row r="41" spans="1:6" ht="12">
      <c r="A41" s="5" t="s">
        <v>49</v>
      </c>
      <c r="F41" s="1" t="s">
        <v>52</v>
      </c>
    </row>
    <row r="42" spans="1:6" ht="12">
      <c r="A42" s="4" t="s">
        <v>50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51</v>
      </c>
      <c r="B43" s="1">
        <v>12.514</v>
      </c>
      <c r="C43" s="1">
        <v>12.514</v>
      </c>
      <c r="D43" s="1">
        <v>12.514</v>
      </c>
      <c r="E43" s="1">
        <v>12.514</v>
      </c>
      <c r="F43" s="1">
        <v>12.514</v>
      </c>
      <c r="G43" s="1">
        <v>12.514</v>
      </c>
    </row>
  </sheetData>
  <printOptions/>
  <pageMargins left="0.708661417322835" right="0.708661417322835" top="0.590551181102362" bottom="0.590551181102362" header="0" footer="0.511811023622047"/>
  <pageSetup horizontalDpi="600" verticalDpi="600"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8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f>0.002251*1.0033</f>
        <v>0.0022584283000000004</v>
      </c>
      <c r="C4">
        <f>0.003743*1.0033</f>
        <v>0.0037553519</v>
      </c>
      <c r="D4">
        <f>0.003742*1.0033</f>
        <v>0.0037543486000000004</v>
      </c>
      <c r="E4">
        <f>0.003742*1.0033</f>
        <v>0.0037543486000000004</v>
      </c>
      <c r="F4">
        <f>0.002076*1.0033</f>
        <v>0.0020828508000000005</v>
      </c>
      <c r="G4">
        <f>0.011664*1.0033</f>
        <v>0.011702491200000002</v>
      </c>
    </row>
    <row r="5" spans="1:7" ht="12.75">
      <c r="A5" t="s">
        <v>13</v>
      </c>
      <c r="B5">
        <v>0.779008</v>
      </c>
      <c r="C5">
        <v>-1.621954</v>
      </c>
      <c r="D5">
        <v>-0.554602</v>
      </c>
      <c r="E5">
        <v>2.087157</v>
      </c>
      <c r="F5">
        <v>-0.663407</v>
      </c>
      <c r="G5">
        <v>6.114425</v>
      </c>
    </row>
    <row r="6" spans="1:7" ht="12.75">
      <c r="A6" t="s">
        <v>14</v>
      </c>
      <c r="B6" s="52">
        <v>81.71923</v>
      </c>
      <c r="C6" s="52">
        <v>-16.37995</v>
      </c>
      <c r="D6" s="52">
        <v>-13.47649</v>
      </c>
      <c r="E6" s="52">
        <v>-10.60546</v>
      </c>
      <c r="F6" s="52">
        <v>-15.68775</v>
      </c>
      <c r="G6" s="52">
        <v>-0.0006553086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2.58733</v>
      </c>
      <c r="C8" s="52">
        <v>0.223702</v>
      </c>
      <c r="D8" s="52">
        <v>1.538228</v>
      </c>
      <c r="E8" s="52">
        <v>0.9878147</v>
      </c>
      <c r="F8" s="52">
        <v>-0.01586063</v>
      </c>
      <c r="G8" s="52">
        <v>1.033929</v>
      </c>
    </row>
    <row r="9" spans="1:7" ht="12.75">
      <c r="A9" t="s">
        <v>17</v>
      </c>
      <c r="B9" s="52">
        <v>0.9810753</v>
      </c>
      <c r="C9" s="52">
        <v>-0.0560992</v>
      </c>
      <c r="D9" s="52">
        <v>0.6829649</v>
      </c>
      <c r="E9" s="52">
        <v>0.02609509</v>
      </c>
      <c r="F9" s="52">
        <v>-1.818295</v>
      </c>
      <c r="G9" s="52">
        <v>0.05639652</v>
      </c>
    </row>
    <row r="10" spans="1:7" ht="12.75">
      <c r="A10" t="s">
        <v>18</v>
      </c>
      <c r="B10" s="52">
        <v>-0.3702764</v>
      </c>
      <c r="C10" s="52">
        <v>0.3461263</v>
      </c>
      <c r="D10" s="52">
        <v>0.01677134</v>
      </c>
      <c r="E10" s="52">
        <v>0.2013595</v>
      </c>
      <c r="F10" s="52">
        <v>-0.6910146</v>
      </c>
      <c r="G10" s="52">
        <v>-0.01006734</v>
      </c>
    </row>
    <row r="11" spans="1:7" ht="12.75">
      <c r="A11" t="s">
        <v>19</v>
      </c>
      <c r="B11" s="52">
        <v>3.39533</v>
      </c>
      <c r="C11" s="52">
        <v>3.318053</v>
      </c>
      <c r="D11" s="52">
        <v>3.574266</v>
      </c>
      <c r="E11" s="52">
        <v>3.197288</v>
      </c>
      <c r="F11" s="52">
        <v>14.21685</v>
      </c>
      <c r="G11" s="52">
        <v>4.816542</v>
      </c>
    </row>
    <row r="12" spans="1:7" ht="12.75">
      <c r="A12" t="s">
        <v>20</v>
      </c>
      <c r="B12" s="52">
        <v>0.2081081</v>
      </c>
      <c r="C12" s="52">
        <v>0.3239697</v>
      </c>
      <c r="D12" s="52">
        <v>0.5523706</v>
      </c>
      <c r="E12" s="52">
        <v>0.07485237</v>
      </c>
      <c r="F12" s="52">
        <v>-0.1054745</v>
      </c>
      <c r="G12" s="52">
        <v>0.2448998</v>
      </c>
    </row>
    <row r="13" spans="1:7" ht="12.75">
      <c r="A13" t="s">
        <v>21</v>
      </c>
      <c r="B13" s="52">
        <v>-0.04648373</v>
      </c>
      <c r="C13" s="52">
        <v>-0.02541144</v>
      </c>
      <c r="D13" s="52">
        <v>0.08889301</v>
      </c>
      <c r="E13" s="52">
        <v>-0.008370817</v>
      </c>
      <c r="F13" s="52">
        <v>-0.0672483</v>
      </c>
      <c r="G13" s="52">
        <v>-0.002449474</v>
      </c>
    </row>
    <row r="14" spans="1:7" ht="12.75">
      <c r="A14" t="s">
        <v>22</v>
      </c>
      <c r="B14" s="52">
        <v>-0.1211059</v>
      </c>
      <c r="C14" s="52">
        <v>-0.02400882</v>
      </c>
      <c r="D14" s="52">
        <v>0.01585981</v>
      </c>
      <c r="E14" s="52">
        <v>-0.04454512</v>
      </c>
      <c r="F14" s="52">
        <v>0.0707665</v>
      </c>
      <c r="G14" s="52">
        <v>-0.02076136</v>
      </c>
    </row>
    <row r="15" spans="1:7" ht="12.75">
      <c r="A15" t="s">
        <v>23</v>
      </c>
      <c r="B15" s="52">
        <v>-0.2808292</v>
      </c>
      <c r="C15" s="52">
        <v>-0.004903836</v>
      </c>
      <c r="D15" s="52">
        <v>0.02306812</v>
      </c>
      <c r="E15" s="52">
        <v>-0.03344102</v>
      </c>
      <c r="F15" s="52">
        <v>-0.320869</v>
      </c>
      <c r="G15" s="52">
        <v>-0.087149</v>
      </c>
    </row>
    <row r="16" spans="1:7" ht="12.75">
      <c r="A16" t="s">
        <v>24</v>
      </c>
      <c r="B16" s="52">
        <v>0.001957788</v>
      </c>
      <c r="C16" s="52">
        <v>0.02751396</v>
      </c>
      <c r="D16" s="52">
        <v>0.01413918</v>
      </c>
      <c r="E16" s="52">
        <v>-0.005944346</v>
      </c>
      <c r="F16" s="52">
        <v>-0.05071777</v>
      </c>
      <c r="G16" s="52">
        <v>0.002105798</v>
      </c>
    </row>
    <row r="17" spans="1:7" ht="12.75">
      <c r="A17" t="s">
        <v>25</v>
      </c>
      <c r="B17" s="52">
        <v>-0.02319481</v>
      </c>
      <c r="C17" s="52">
        <v>-0.007624817</v>
      </c>
      <c r="D17" s="52">
        <v>-0.01368846</v>
      </c>
      <c r="E17" s="52">
        <v>-0.005727643</v>
      </c>
      <c r="F17" s="52">
        <v>-0.003493617</v>
      </c>
      <c r="G17" s="52">
        <v>-0.01033016</v>
      </c>
    </row>
    <row r="18" spans="1:7" ht="12.75">
      <c r="A18" t="s">
        <v>26</v>
      </c>
      <c r="B18" s="52">
        <v>-7.651208E-05</v>
      </c>
      <c r="C18" s="52">
        <v>0.01891812</v>
      </c>
      <c r="D18" s="52">
        <v>0.01255764</v>
      </c>
      <c r="E18" s="52">
        <v>0.02245986</v>
      </c>
      <c r="F18" s="52">
        <v>-0.000557548</v>
      </c>
      <c r="G18" s="52">
        <v>0.01289228</v>
      </c>
    </row>
    <row r="19" spans="1:7" ht="12.75">
      <c r="A19" t="s">
        <v>27</v>
      </c>
      <c r="B19" s="52">
        <v>-0.1892183</v>
      </c>
      <c r="C19" s="52">
        <v>-0.173582</v>
      </c>
      <c r="D19" s="52">
        <v>-0.1767191</v>
      </c>
      <c r="E19" s="52">
        <v>-0.1728895</v>
      </c>
      <c r="F19" s="52">
        <v>-0.136168</v>
      </c>
      <c r="G19" s="52">
        <v>-0.1714392</v>
      </c>
    </row>
    <row r="20" spans="1:7" ht="12.75">
      <c r="A20" t="s">
        <v>28</v>
      </c>
      <c r="B20" s="52">
        <v>0.00153283</v>
      </c>
      <c r="C20" s="52">
        <v>-0.0003868061</v>
      </c>
      <c r="D20" s="52">
        <v>-0.002871514</v>
      </c>
      <c r="E20" s="52">
        <v>0.0001327981</v>
      </c>
      <c r="F20" s="52">
        <v>-0.004294213</v>
      </c>
      <c r="G20" s="52">
        <v>-0.001103355</v>
      </c>
    </row>
    <row r="21" spans="1:7" ht="12.75">
      <c r="A21" t="s">
        <v>29</v>
      </c>
      <c r="B21" s="52">
        <v>11.5366</v>
      </c>
      <c r="C21" s="52">
        <v>34.57494</v>
      </c>
      <c r="D21" s="52">
        <v>89.78112</v>
      </c>
      <c r="E21" s="52">
        <v>-45.25285</v>
      </c>
      <c r="F21" s="52">
        <v>-155.1117</v>
      </c>
      <c r="G21" s="52">
        <v>0.0007863205</v>
      </c>
    </row>
    <row r="22" spans="1:7" ht="12.75">
      <c r="A22" t="s">
        <v>30</v>
      </c>
      <c r="B22" s="52">
        <v>15.58017</v>
      </c>
      <c r="C22" s="52">
        <v>-32.4392</v>
      </c>
      <c r="D22" s="52">
        <v>-11.09204</v>
      </c>
      <c r="E22" s="52">
        <v>41.74338</v>
      </c>
      <c r="F22" s="52">
        <v>-13.26814</v>
      </c>
      <c r="G22" s="52">
        <v>0</v>
      </c>
    </row>
    <row r="23" spans="1:7" ht="12.75">
      <c r="A23" t="s">
        <v>31</v>
      </c>
      <c r="B23" s="52">
        <v>0.9861448</v>
      </c>
      <c r="C23" s="52">
        <v>-1.929076</v>
      </c>
      <c r="D23" s="52">
        <v>-0.05101115</v>
      </c>
      <c r="E23" s="52">
        <v>-1.471287</v>
      </c>
      <c r="F23" s="52">
        <v>2.099547</v>
      </c>
      <c r="G23" s="52">
        <v>-0.4074283</v>
      </c>
    </row>
    <row r="24" spans="1:7" ht="12.75">
      <c r="A24" t="s">
        <v>32</v>
      </c>
      <c r="B24" s="52">
        <v>-1.173692</v>
      </c>
      <c r="C24" s="52">
        <v>-0.5902663</v>
      </c>
      <c r="D24" s="52">
        <v>-1.230648</v>
      </c>
      <c r="E24" s="52">
        <v>-1.328214</v>
      </c>
      <c r="F24" s="52">
        <v>0.3407671</v>
      </c>
      <c r="G24" s="52">
        <v>-0.8820403</v>
      </c>
    </row>
    <row r="25" spans="1:7" ht="12.75">
      <c r="A25" t="s">
        <v>33</v>
      </c>
      <c r="B25" s="52">
        <v>0.172479</v>
      </c>
      <c r="C25" s="52">
        <v>0.2649299</v>
      </c>
      <c r="D25" s="52">
        <v>0.6220453</v>
      </c>
      <c r="E25" s="52">
        <v>0.08909804</v>
      </c>
      <c r="F25" s="52">
        <v>-2.493119</v>
      </c>
      <c r="G25" s="52">
        <v>-0.07295806</v>
      </c>
    </row>
    <row r="26" spans="1:7" ht="12.75">
      <c r="A26" t="s">
        <v>34</v>
      </c>
      <c r="B26" s="52">
        <v>0.08192748</v>
      </c>
      <c r="C26" s="52">
        <v>0.08208758</v>
      </c>
      <c r="D26" s="52">
        <v>-0.100669</v>
      </c>
      <c r="E26" s="52">
        <v>0.8121006</v>
      </c>
      <c r="F26" s="52">
        <v>0.8680879</v>
      </c>
      <c r="G26" s="52">
        <v>0.3185439</v>
      </c>
    </row>
    <row r="27" spans="1:7" ht="12.75">
      <c r="A27" t="s">
        <v>35</v>
      </c>
      <c r="B27" s="52">
        <v>-0.4030179</v>
      </c>
      <c r="C27" s="52">
        <v>-0.2275601</v>
      </c>
      <c r="D27" s="52">
        <v>-0.1035938</v>
      </c>
      <c r="E27" s="52">
        <v>-0.3374888</v>
      </c>
      <c r="F27" s="52">
        <v>0.07606886</v>
      </c>
      <c r="G27" s="52">
        <v>-0.2090534</v>
      </c>
    </row>
    <row r="28" spans="1:7" ht="12.75">
      <c r="A28" t="s">
        <v>36</v>
      </c>
      <c r="B28" s="52">
        <v>-0.3698341</v>
      </c>
      <c r="C28" s="52">
        <v>-0.07899271</v>
      </c>
      <c r="D28" s="52">
        <v>-0.3003203</v>
      </c>
      <c r="E28" s="52">
        <v>-0.1301287</v>
      </c>
      <c r="F28" s="52">
        <v>-0.2155163</v>
      </c>
      <c r="G28" s="52">
        <v>-0.2048642</v>
      </c>
    </row>
    <row r="29" spans="1:7" ht="12.75">
      <c r="A29" t="s">
        <v>37</v>
      </c>
      <c r="B29" s="52">
        <v>-0.05674937</v>
      </c>
      <c r="C29" s="52">
        <v>0.01734959</v>
      </c>
      <c r="D29" s="52">
        <v>-0.02831304</v>
      </c>
      <c r="E29" s="52">
        <v>0.03732112</v>
      </c>
      <c r="F29" s="52">
        <v>-0.09838714</v>
      </c>
      <c r="G29" s="52">
        <v>-0.01500491</v>
      </c>
    </row>
    <row r="30" spans="1:7" ht="12.75">
      <c r="A30" t="s">
        <v>38</v>
      </c>
      <c r="B30" s="52">
        <v>0.08185304</v>
      </c>
      <c r="C30" s="52">
        <v>-0.005099757</v>
      </c>
      <c r="D30" s="52">
        <v>-0.00792283</v>
      </c>
      <c r="E30" s="52">
        <v>0.06060792</v>
      </c>
      <c r="F30" s="52">
        <v>0.2499363</v>
      </c>
      <c r="G30" s="52">
        <v>0.05665665</v>
      </c>
    </row>
    <row r="31" spans="1:7" ht="12.75">
      <c r="A31" t="s">
        <v>39</v>
      </c>
      <c r="B31" s="52">
        <v>-0.01749125</v>
      </c>
      <c r="C31" s="52">
        <v>-0.00733478</v>
      </c>
      <c r="D31" s="52">
        <v>-0.03412053</v>
      </c>
      <c r="E31" s="52">
        <v>-0.01261965</v>
      </c>
      <c r="F31" s="52">
        <v>0.001289614</v>
      </c>
      <c r="G31" s="52">
        <v>-0.01536965</v>
      </c>
    </row>
    <row r="32" spans="1:7" ht="12.75">
      <c r="A32" t="s">
        <v>40</v>
      </c>
      <c r="B32" s="52">
        <v>-0.04037011</v>
      </c>
      <c r="C32" s="52">
        <v>-0.002839625</v>
      </c>
      <c r="D32" s="52">
        <v>-0.03685302</v>
      </c>
      <c r="E32" s="52">
        <v>-0.002512642</v>
      </c>
      <c r="F32" s="52">
        <v>-0.02517602</v>
      </c>
      <c r="G32" s="52">
        <v>-0.01935772</v>
      </c>
    </row>
    <row r="33" spans="1:7" ht="12.75">
      <c r="A33" t="s">
        <v>41</v>
      </c>
      <c r="B33" s="52">
        <v>0.04137199</v>
      </c>
      <c r="C33" s="52">
        <v>0.03281461</v>
      </c>
      <c r="D33" s="52">
        <v>0.02244614</v>
      </c>
      <c r="E33" s="52">
        <v>0.05458466</v>
      </c>
      <c r="F33" s="52">
        <v>0.04741886</v>
      </c>
      <c r="G33" s="52">
        <v>0.03874455</v>
      </c>
    </row>
    <row r="34" spans="1:7" ht="12.75">
      <c r="A34" t="s">
        <v>42</v>
      </c>
      <c r="B34" s="52">
        <v>0.01594136</v>
      </c>
      <c r="C34" s="52">
        <v>0.01783597</v>
      </c>
      <c r="D34" s="52">
        <v>0.01796696</v>
      </c>
      <c r="E34" s="52">
        <v>0.01538416</v>
      </c>
      <c r="F34" s="52">
        <v>-0.01888616</v>
      </c>
      <c r="G34" s="52">
        <v>0.01210819</v>
      </c>
    </row>
    <row r="35" spans="1:7" ht="12.75">
      <c r="A35" t="s">
        <v>43</v>
      </c>
      <c r="B35" s="52">
        <v>-0.000666713</v>
      </c>
      <c r="C35" s="52">
        <v>-0.003307759</v>
      </c>
      <c r="D35" s="52">
        <v>-0.003626227</v>
      </c>
      <c r="E35" s="52">
        <v>0.001151951</v>
      </c>
      <c r="F35" s="52">
        <v>0.0004856402</v>
      </c>
      <c r="G35" s="52">
        <v>-0.001422903</v>
      </c>
    </row>
    <row r="36" spans="1:6" ht="12.75">
      <c r="A36" t="s">
        <v>44</v>
      </c>
      <c r="B36" s="52">
        <v>14.19983</v>
      </c>
      <c r="C36" s="52">
        <v>14.21204</v>
      </c>
      <c r="D36" s="52">
        <v>14.24561</v>
      </c>
      <c r="E36" s="52">
        <v>14.26392</v>
      </c>
      <c r="F36" s="52">
        <v>14.29443</v>
      </c>
    </row>
    <row r="37" spans="1:6" ht="12.75">
      <c r="A37" t="s">
        <v>45</v>
      </c>
      <c r="B37" s="52">
        <v>0.1825968</v>
      </c>
      <c r="C37" s="52">
        <v>0.201416</v>
      </c>
      <c r="D37" s="52">
        <v>0.2131144</v>
      </c>
      <c r="E37" s="52">
        <v>0.2217611</v>
      </c>
      <c r="F37" s="52">
        <v>0.2309163</v>
      </c>
    </row>
    <row r="38" spans="1:7" ht="12.75">
      <c r="A38" t="s">
        <v>55</v>
      </c>
      <c r="B38" s="52">
        <v>-0.0001389529</v>
      </c>
      <c r="C38" s="52">
        <v>2.803629E-05</v>
      </c>
      <c r="D38" s="52">
        <v>2.30793E-05</v>
      </c>
      <c r="E38" s="52">
        <v>1.835009E-05</v>
      </c>
      <c r="F38" s="52">
        <v>2.631926E-05</v>
      </c>
      <c r="G38" s="52">
        <v>0.0002037628</v>
      </c>
    </row>
    <row r="39" spans="1:7" ht="12.75">
      <c r="A39" t="s">
        <v>56</v>
      </c>
      <c r="B39" s="52">
        <v>-1.939573E-05</v>
      </c>
      <c r="C39" s="52">
        <v>-5.868646E-05</v>
      </c>
      <c r="D39" s="52">
        <v>-0.0001526023</v>
      </c>
      <c r="E39" s="52">
        <v>7.685325E-05</v>
      </c>
      <c r="F39" s="52">
        <v>0.0002637248</v>
      </c>
      <c r="G39" s="52">
        <v>0.0005569575</v>
      </c>
    </row>
    <row r="40" spans="2:5" ht="12.75">
      <c r="B40" t="s">
        <v>46</v>
      </c>
      <c r="C40" t="s">
        <v>47</v>
      </c>
      <c r="D40" t="s">
        <v>48</v>
      </c>
      <c r="E40">
        <v>3.116877</v>
      </c>
    </row>
    <row r="42" ht="12.75">
      <c r="A42" t="s">
        <v>49</v>
      </c>
    </row>
    <row r="43" spans="1:6" ht="12.75">
      <c r="A43" t="s">
        <v>50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51</v>
      </c>
      <c r="B44">
        <v>12.514</v>
      </c>
      <c r="C44">
        <v>12.514</v>
      </c>
      <c r="D44">
        <v>12.514</v>
      </c>
      <c r="E44">
        <v>12.514</v>
      </c>
      <c r="F44">
        <v>12.514</v>
      </c>
      <c r="J44">
        <v>12.514</v>
      </c>
    </row>
    <row r="50" spans="1:7" ht="12.75">
      <c r="A50" t="s">
        <v>57</v>
      </c>
      <c r="B50">
        <f>-0.017/(B7*B7+B22*B22)*(B21*B22+B6*B7)</f>
        <v>-0.00013895290987551596</v>
      </c>
      <c r="C50">
        <f>-0.017/(C7*C7+C22*C22)*(C21*C22+C6*C7)</f>
        <v>2.803628915057376E-05</v>
      </c>
      <c r="D50">
        <f>-0.017/(D7*D7+D22*D22)*(D21*D22+D6*D7)</f>
        <v>2.3079300086392053E-05</v>
      </c>
      <c r="E50">
        <f>-0.017/(E7*E7+E22*E22)*(E21*E22+E6*E7)</f>
        <v>1.8350093423146208E-05</v>
      </c>
      <c r="F50">
        <f>-0.017/(F7*F7+F22*F22)*(F21*F22+F6*F7)</f>
        <v>2.6319261228930617E-05</v>
      </c>
      <c r="G50">
        <f>(B50*B$4+C50*C$4+D50*D$4+E50*E$4+F50*F$4)/SUM(B$4:F$4)</f>
        <v>1.1729503566692011E-07</v>
      </c>
    </row>
    <row r="51" spans="1:7" ht="12.75">
      <c r="A51" t="s">
        <v>58</v>
      </c>
      <c r="B51">
        <f>-0.017/(B7*B7+B22*B22)*(B21*B7-B6*B22)</f>
        <v>-1.939572900421448E-05</v>
      </c>
      <c r="C51">
        <f>-0.017/(C7*C7+C22*C22)*(C21*C7-C6*C22)</f>
        <v>-5.868645052089867E-05</v>
      </c>
      <c r="D51">
        <f>-0.017/(D7*D7+D22*D22)*(D21*D7-D6*D22)</f>
        <v>-0.000152602304348027</v>
      </c>
      <c r="E51">
        <f>-0.017/(E7*E7+E22*E22)*(E21*E7-E6*E22)</f>
        <v>7.685324550772022E-05</v>
      </c>
      <c r="F51">
        <f>-0.017/(F7*F7+F22*F22)*(F21*F7-F6*F22)</f>
        <v>0.00026372481076426823</v>
      </c>
      <c r="G51">
        <f>(B51*B$4+C51*C$4+D51*D$4+E51*E$4+F51*F$4)/SUM(B$4:F$4)</f>
        <v>4.606909335106918E-08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9999.959954113529</v>
      </c>
      <c r="C62">
        <f>C7+(2/0.017)*(C8*C50-C23*C51)</f>
        <v>9999.98741895891</v>
      </c>
      <c r="D62">
        <f>D7+(2/0.017)*(D8*D50-D23*D51)</f>
        <v>10000.003260800773</v>
      </c>
      <c r="E62">
        <f>E7+(2/0.017)*(E8*E50-E23*E51)</f>
        <v>10000.015435255653</v>
      </c>
      <c r="F62">
        <f>F7+(2/0.017)*(F8*F50-F23*F51)</f>
        <v>9999.934809402903</v>
      </c>
    </row>
    <row r="63" spans="1:6" ht="12.75">
      <c r="A63" t="s">
        <v>66</v>
      </c>
      <c r="B63">
        <f>B8+(3/0.017)*(B9*B50-B24*B51)</f>
        <v>2.5592556682867516</v>
      </c>
      <c r="C63">
        <f>C8+(3/0.017)*(C9*C50-C24*C51)</f>
        <v>0.21731139163504357</v>
      </c>
      <c r="D63">
        <f>D8+(3/0.017)*(D9*D50-D24*D51)</f>
        <v>1.5078684643354614</v>
      </c>
      <c r="E63">
        <f>E8+(3/0.017)*(E9*E50-E24*E51)</f>
        <v>1.0059128889355606</v>
      </c>
      <c r="F63">
        <f>F8+(3/0.017)*(F9*F50-F24*F51)</f>
        <v>-0.04016502765737298</v>
      </c>
    </row>
    <row r="64" spans="1:6" ht="12.75">
      <c r="A64" t="s">
        <v>67</v>
      </c>
      <c r="B64">
        <f>B9+(4/0.017)*(B10*B50-B25*B51)</f>
        <v>0.9939685562779172</v>
      </c>
      <c r="C64">
        <f>C9+(4/0.017)*(C10*C50-C25*C51)</f>
        <v>-0.05015757823593533</v>
      </c>
      <c r="D64">
        <f>D9+(4/0.017)*(D10*D50-D25*D51)</f>
        <v>0.7053913981123695</v>
      </c>
      <c r="E64">
        <f>E9+(4/0.017)*(E10*E50-E25*E51)</f>
        <v>0.025353323433943843</v>
      </c>
      <c r="F64">
        <f>F9+(4/0.017)*(F10*F50-F25*F51)</f>
        <v>-1.6678690370076714</v>
      </c>
    </row>
    <row r="65" spans="1:6" ht="12.75">
      <c r="A65" t="s">
        <v>68</v>
      </c>
      <c r="B65">
        <f>B10+(5/0.017)*(B11*B50-B26*B51)</f>
        <v>-0.5085710883198699</v>
      </c>
      <c r="C65">
        <f>C10+(5/0.017)*(C11*C50-C26*C51)</f>
        <v>0.37490374765499385</v>
      </c>
      <c r="D65">
        <f>D10+(5/0.017)*(D11*D50-D26*D51)</f>
        <v>0.036515233007699016</v>
      </c>
      <c r="E65">
        <f>E10+(5/0.017)*(E11*E50-E26*E51)</f>
        <v>0.20025890197409923</v>
      </c>
      <c r="F65">
        <f>F10+(5/0.017)*(F11*F50-F26*F51)</f>
        <v>-0.6482967553387438</v>
      </c>
    </row>
    <row r="66" spans="1:6" ht="12.75">
      <c r="A66" t="s">
        <v>69</v>
      </c>
      <c r="B66">
        <f>B11+(6/0.017)*(B12*B50-B27*B51)</f>
        <v>3.382365040457913</v>
      </c>
      <c r="C66">
        <f>C11+(6/0.017)*(C12*C50-C27*C51)</f>
        <v>3.316545310695074</v>
      </c>
      <c r="D66">
        <f>D11+(6/0.017)*(D12*D50-D27*D51)</f>
        <v>3.573185885025929</v>
      </c>
      <c r="E66">
        <f>E11+(6/0.017)*(E12*E50-E27*E51)</f>
        <v>3.2069270556182174</v>
      </c>
      <c r="F66">
        <f>F11+(6/0.017)*(F12*F50-F27*F51)</f>
        <v>14.208789791778692</v>
      </c>
    </row>
    <row r="67" spans="1:6" ht="12.75">
      <c r="A67" t="s">
        <v>70</v>
      </c>
      <c r="B67">
        <f>B12+(7/0.017)*(B13*B50-B28*B51)</f>
        <v>0.2078140372327501</v>
      </c>
      <c r="C67">
        <f>C12+(7/0.017)*(C13*C50-C28*C51)</f>
        <v>0.3217674817808533</v>
      </c>
      <c r="D67">
        <f>D12+(7/0.017)*(D13*D50-D28*D51)</f>
        <v>0.5343443723774219</v>
      </c>
      <c r="E67">
        <f>E12+(7/0.017)*(E13*E50-E28*E51)</f>
        <v>0.07890710256370922</v>
      </c>
      <c r="F67">
        <f>F12+(7/0.017)*(F13*F50-F28*F51)</f>
        <v>-0.08279982417561786</v>
      </c>
    </row>
    <row r="68" spans="1:6" ht="12.75">
      <c r="A68" t="s">
        <v>71</v>
      </c>
      <c r="B68">
        <f>B13+(8/0.017)*(B14*B50-B29*B51)</f>
        <v>-0.03908263738521725</v>
      </c>
      <c r="C68">
        <f>C13+(8/0.017)*(C14*C50-C29*C51)</f>
        <v>-0.025249055230395858</v>
      </c>
      <c r="D68">
        <f>D13+(8/0.017)*(D14*D50-D29*D51)</f>
        <v>0.08703202090221425</v>
      </c>
      <c r="E68">
        <f>E13+(8/0.017)*(E14*E50-E29*E51)</f>
        <v>-0.01010524349954275</v>
      </c>
      <c r="F68">
        <f>F13+(8/0.017)*(F14*F50-F29*F51)</f>
        <v>-0.054161404998637794</v>
      </c>
    </row>
    <row r="69" spans="1:6" ht="12.75">
      <c r="A69" t="s">
        <v>72</v>
      </c>
      <c r="B69">
        <f>B14+(9/0.017)*(B15*B50-B30*B51)</f>
        <v>-0.09960668205292827</v>
      </c>
      <c r="C69">
        <f>C14+(9/0.017)*(C15*C50-C30*C51)</f>
        <v>-0.024240052235766404</v>
      </c>
      <c r="D69">
        <f>D14+(9/0.017)*(D15*D50-D30*D51)</f>
        <v>0.015501585620032999</v>
      </c>
      <c r="E69">
        <f>E14+(9/0.017)*(E15*E50-E30*E51)</f>
        <v>-0.04733594651586695</v>
      </c>
      <c r="F69">
        <f>F14+(9/0.017)*(F15*F50-F30*F51)</f>
        <v>0.031399738466647995</v>
      </c>
    </row>
    <row r="70" spans="1:6" ht="12.75">
      <c r="A70" t="s">
        <v>73</v>
      </c>
      <c r="B70">
        <f>B15+(10/0.017)*(B16*B50-B31*B51)</f>
        <v>-0.2811887858143908</v>
      </c>
      <c r="C70">
        <f>C15+(10/0.017)*(C16*C50-C31*C51)</f>
        <v>-0.004703284744302563</v>
      </c>
      <c r="D70">
        <f>D15+(10/0.017)*(D16*D50-D31*D51)</f>
        <v>0.020197208749776194</v>
      </c>
      <c r="E70">
        <f>E15+(10/0.017)*(E16*E50-E31*E51)</f>
        <v>-0.03293467779104001</v>
      </c>
      <c r="F70">
        <f>F15+(10/0.017)*(F16*F50-F31*F51)</f>
        <v>-0.3218542690856987</v>
      </c>
    </row>
    <row r="71" spans="1:6" ht="12.75">
      <c r="A71" t="s">
        <v>74</v>
      </c>
      <c r="B71">
        <f>B16+(11/0.017)*(B17*B50-B32*B51)</f>
        <v>0.003536597701816074</v>
      </c>
      <c r="C71">
        <f>C16+(11/0.017)*(C17*C50-C32*C51)</f>
        <v>0.02726780647364007</v>
      </c>
      <c r="D71">
        <f>D16+(11/0.017)*(D17*D50-D32*D51)</f>
        <v>0.010295795626312382</v>
      </c>
      <c r="E71">
        <f>E16+(11/0.017)*(E17*E50-E32*E51)</f>
        <v>-0.005887403588711742</v>
      </c>
      <c r="F71">
        <f>F16+(11/0.017)*(F17*F50-F32*F51)</f>
        <v>-0.046481093022926676</v>
      </c>
    </row>
    <row r="72" spans="1:6" ht="12.75">
      <c r="A72" t="s">
        <v>75</v>
      </c>
      <c r="B72">
        <f>B17+(12/0.017)*(B18*B50-B33*B51)</f>
        <v>-0.022620877188779975</v>
      </c>
      <c r="C72">
        <f>C17+(12/0.017)*(C18*C50-C33*C51)</f>
        <v>-0.00589105215155329</v>
      </c>
      <c r="D72">
        <f>D17+(12/0.017)*(D18*D50-D33*D51)</f>
        <v>-0.01106599819083155</v>
      </c>
      <c r="E72">
        <f>E17+(12/0.017)*(E18*E50-E33*E51)</f>
        <v>-0.00839790258588093</v>
      </c>
      <c r="F72">
        <f>F17+(12/0.017)*(F18*F50-F33*F51)</f>
        <v>-0.012331408151729645</v>
      </c>
    </row>
    <row r="73" spans="1:6" ht="12.75">
      <c r="A73" t="s">
        <v>76</v>
      </c>
      <c r="B73">
        <f>B18+(13/0.017)*(B19*B50-B34*B51)</f>
        <v>0.020265909091048268</v>
      </c>
      <c r="C73">
        <f>C18+(13/0.017)*(C19*C50-C34*C51)</f>
        <v>0.015997046479900613</v>
      </c>
      <c r="D73">
        <f>D18+(13/0.017)*(D19*D50-D34*D51)</f>
        <v>0.011535416626883066</v>
      </c>
      <c r="E73">
        <f>E18+(13/0.017)*(E19*E50-E34*E51)</f>
        <v>0.019129672098247993</v>
      </c>
      <c r="F73">
        <f>F18+(13/0.017)*(F19*F50-F34*F51)</f>
        <v>0.0005106756186796865</v>
      </c>
    </row>
    <row r="74" spans="1:6" ht="12.75">
      <c r="A74" t="s">
        <v>77</v>
      </c>
      <c r="B74">
        <f>B19+(14/0.017)*(B20*B50-B35*B51)</f>
        <v>-0.18940435388407206</v>
      </c>
      <c r="C74">
        <f>C19+(14/0.017)*(C20*C50-C35*C51)</f>
        <v>-0.17375079490563217</v>
      </c>
      <c r="D74">
        <f>D19+(14/0.017)*(D20*D50-D35*D51)</f>
        <v>-0.1772293943420213</v>
      </c>
      <c r="E74">
        <f>E19+(14/0.017)*(E20*E50-E35*E51)</f>
        <v>-0.17296040120097897</v>
      </c>
      <c r="F74">
        <f>F19+(14/0.017)*(F20*F50-F35*F51)</f>
        <v>-0.13636654955117053</v>
      </c>
    </row>
    <row r="75" spans="1:6" ht="12.75">
      <c r="A75" t="s">
        <v>78</v>
      </c>
      <c r="B75" s="52">
        <f>B20</f>
        <v>0.00153283</v>
      </c>
      <c r="C75" s="52">
        <f>C20</f>
        <v>-0.0003868061</v>
      </c>
      <c r="D75" s="52">
        <f>D20</f>
        <v>-0.002871514</v>
      </c>
      <c r="E75" s="52">
        <f>E20</f>
        <v>0.0001327981</v>
      </c>
      <c r="F75" s="52">
        <f>F20</f>
        <v>-0.004294213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15.558145195171402</v>
      </c>
      <c r="C82">
        <f>C22+(2/0.017)*(C8*C51+C23*C50)</f>
        <v>-32.44710734222163</v>
      </c>
      <c r="D82">
        <f>D22+(2/0.017)*(D8*D51+D23*D50)</f>
        <v>-11.119794639888385</v>
      </c>
      <c r="E82">
        <f>E22+(2/0.017)*(E8*E51+E23*E50)</f>
        <v>41.749135119029766</v>
      </c>
      <c r="F82">
        <f>F22+(2/0.017)*(F8*F51+F23*F50)</f>
        <v>-13.262131095963522</v>
      </c>
    </row>
    <row r="83" spans="1:6" ht="12.75">
      <c r="A83" t="s">
        <v>81</v>
      </c>
      <c r="B83">
        <f>B23+(3/0.017)*(B9*B51+B24*B50)</f>
        <v>1.0115670202434268</v>
      </c>
      <c r="C83">
        <f>C23+(3/0.017)*(C9*C51+C24*C50)</f>
        <v>-1.9314154024242784</v>
      </c>
      <c r="D83">
        <f>D23+(3/0.017)*(D9*D51+D24*D50)</f>
        <v>-0.07441547565085965</v>
      </c>
      <c r="E83">
        <f>E23+(3/0.017)*(E9*E51+E24*E50)</f>
        <v>-1.475234180934285</v>
      </c>
      <c r="F83">
        <f>F23+(3/0.017)*(F9*F51+F24*F50)</f>
        <v>2.016506864741384</v>
      </c>
    </row>
    <row r="84" spans="1:6" ht="12.75">
      <c r="A84" t="s">
        <v>82</v>
      </c>
      <c r="B84">
        <f>B24+(4/0.017)*(B10*B51+B25*B50)</f>
        <v>-1.1776413360544382</v>
      </c>
      <c r="C84">
        <f>C24+(4/0.017)*(C10*C51+C25*C50)</f>
        <v>-0.5932981288700939</v>
      </c>
      <c r="D84">
        <f>D24+(4/0.017)*(D10*D51+D25*D50)</f>
        <v>-1.2278722294082292</v>
      </c>
      <c r="E84">
        <f>E24+(4/0.017)*(E10*E51+E25*E50)</f>
        <v>-1.3241880968360868</v>
      </c>
      <c r="F84">
        <f>F24+(4/0.017)*(F10*F51+F25*F50)</f>
        <v>0.2824483365044337</v>
      </c>
    </row>
    <row r="85" spans="1:6" ht="12.75">
      <c r="A85" t="s">
        <v>83</v>
      </c>
      <c r="B85">
        <f>B25+(5/0.017)*(B11*B51+B26*B50)</f>
        <v>0.14976165814569184</v>
      </c>
      <c r="C85">
        <f>C25+(5/0.017)*(C11*C51+C26*C50)</f>
        <v>0.20833480527009748</v>
      </c>
      <c r="D85">
        <f>D25+(5/0.017)*(D11*D51+D26*D50)</f>
        <v>0.46093806529023473</v>
      </c>
      <c r="E85">
        <f>E25+(5/0.017)*(E11*E51+E26*E50)</f>
        <v>0.16575218161820027</v>
      </c>
      <c r="F85">
        <f>F25+(5/0.017)*(F11*F51+F26*F50)</f>
        <v>-1.383653262316541</v>
      </c>
    </row>
    <row r="86" spans="1:6" ht="12.75">
      <c r="A86" t="s">
        <v>84</v>
      </c>
      <c r="B86">
        <f>B26+(6/0.017)*(B12*B51+B27*B50)</f>
        <v>0.10026775116202508</v>
      </c>
      <c r="C86">
        <f>C26+(6/0.017)*(C12*C51+C27*C50)</f>
        <v>0.07312549557692216</v>
      </c>
      <c r="D86">
        <f>D26+(6/0.017)*(D12*D51+D27*D50)</f>
        <v>-0.1312633172275501</v>
      </c>
      <c r="E86">
        <f>E26+(6/0.017)*(E12*E51+E27*E50)</f>
        <v>0.8119451987855926</v>
      </c>
      <c r="F86">
        <f>F26+(6/0.017)*(F12*F51+F27*F50)</f>
        <v>0.8589770177569781</v>
      </c>
    </row>
    <row r="87" spans="1:6" ht="12.75">
      <c r="A87" t="s">
        <v>85</v>
      </c>
      <c r="B87">
        <f>B27+(7/0.017)*(B13*B51+B28*B50)</f>
        <v>-0.3814862663897268</v>
      </c>
      <c r="C87">
        <f>C27+(7/0.017)*(C13*C51+C28*C50)</f>
        <v>-0.22785795215852106</v>
      </c>
      <c r="D87">
        <f>D27+(7/0.017)*(D13*D51+D28*D50)</f>
        <v>-0.11203351902618662</v>
      </c>
      <c r="E87">
        <f>E27+(7/0.017)*(E13*E51+E28*E50)</f>
        <v>-0.33873694045836683</v>
      </c>
      <c r="F87">
        <f>F27+(7/0.017)*(F13*F51+F28*F50)</f>
        <v>0.06643057029802475</v>
      </c>
    </row>
    <row r="88" spans="1:6" ht="12.75">
      <c r="A88" t="s">
        <v>86</v>
      </c>
      <c r="B88">
        <f>B28+(8/0.017)*(B14*B51+B29*B50)</f>
        <v>-0.3650178989118523</v>
      </c>
      <c r="C88">
        <f>C28+(8/0.017)*(C14*C51+C29*C50)</f>
        <v>-0.07810075209464513</v>
      </c>
      <c r="D88">
        <f>D28+(8/0.017)*(D14*D51+D29*D50)</f>
        <v>-0.30176674174072465</v>
      </c>
      <c r="E88">
        <f>E28+(8/0.017)*(E14*E51+E29*E50)</f>
        <v>-0.1314174487081762</v>
      </c>
      <c r="F88">
        <f>F28+(8/0.017)*(F14*F51+F29*F50)</f>
        <v>-0.20795234471448365</v>
      </c>
    </row>
    <row r="89" spans="1:6" ht="12.75">
      <c r="A89" t="s">
        <v>87</v>
      </c>
      <c r="B89">
        <f>B29+(9/0.017)*(B15*B51+B30*B50)</f>
        <v>-0.059887104074963525</v>
      </c>
      <c r="C89">
        <f>C29+(9/0.017)*(C15*C51+C30*C50)</f>
        <v>0.017426254364843675</v>
      </c>
      <c r="D89">
        <f>D29+(9/0.017)*(D15*D51+D30*D50)</f>
        <v>-0.03027350557416015</v>
      </c>
      <c r="E89">
        <f>E29+(9/0.017)*(E15*E51+E30*E50)</f>
        <v>0.03654929592157917</v>
      </c>
      <c r="F89">
        <f>F29+(9/0.017)*(F15*F51+F30*F50)</f>
        <v>-0.1397040104596146</v>
      </c>
    </row>
    <row r="90" spans="1:6" ht="12.75">
      <c r="A90" t="s">
        <v>88</v>
      </c>
      <c r="B90">
        <f>B30+(10/0.017)*(B16*B51+B31*B50)</f>
        <v>0.08326038550550849</v>
      </c>
      <c r="C90">
        <f>C30+(10/0.017)*(C16*C51+C31*C50)</f>
        <v>-0.006170543273594018</v>
      </c>
      <c r="D90">
        <f>D30+(10/0.017)*(D16*D51+D31*D50)</f>
        <v>-0.009655270823863695</v>
      </c>
      <c r="E90">
        <f>E30+(10/0.017)*(E16*E51+E31*E50)</f>
        <v>0.06020297056530104</v>
      </c>
      <c r="F90">
        <f>F30+(10/0.017)*(F16*F51+F31*F50)</f>
        <v>0.24208830434830284</v>
      </c>
    </row>
    <row r="91" spans="1:6" ht="12.75">
      <c r="A91" t="s">
        <v>89</v>
      </c>
      <c r="B91">
        <f>B31+(11/0.017)*(B17*B51+B32*B50)</f>
        <v>-0.013570445908167764</v>
      </c>
      <c r="C91">
        <f>C31+(11/0.017)*(C17*C51+C32*C50)</f>
        <v>-0.007096752360103277</v>
      </c>
      <c r="D91">
        <f>D31+(11/0.017)*(D17*D51+D32*D50)</f>
        <v>-0.033319245591507896</v>
      </c>
      <c r="E91">
        <f>E31+(11/0.017)*(E17*E51+E32*E50)</f>
        <v>-0.012934311580004909</v>
      </c>
      <c r="F91">
        <f>F31+(11/0.017)*(F17*F51+F32*F50)</f>
        <v>0.0002646937045753684</v>
      </c>
    </row>
    <row r="92" spans="1:6" ht="12.75">
      <c r="A92" t="s">
        <v>90</v>
      </c>
      <c r="B92">
        <f>B32+(12/0.017)*(B18*B51+B33*B50)</f>
        <v>-0.04442700956960342</v>
      </c>
      <c r="C92">
        <f>C32+(12/0.017)*(C18*C51+C33*C50)</f>
        <v>-0.002973910236944787</v>
      </c>
      <c r="D92">
        <f>D32+(12/0.017)*(D18*D51+D33*D50)</f>
        <v>-0.037840043717881265</v>
      </c>
      <c r="E92">
        <f>E32+(12/0.017)*(E18*E51+E33*E50)</f>
        <v>-0.0005871737093272723</v>
      </c>
      <c r="F92">
        <f>F32+(12/0.017)*(F18*F51+F33*F50)</f>
        <v>-0.02439885050160511</v>
      </c>
    </row>
    <row r="93" spans="1:6" ht="12.75">
      <c r="A93" t="s">
        <v>91</v>
      </c>
      <c r="B93">
        <f>B33+(13/0.017)*(B19*B51+B34*B50)</f>
        <v>0.04248458239004971</v>
      </c>
      <c r="C93">
        <f>C33+(13/0.017)*(C19*C51+C34*C50)</f>
        <v>0.04098699566263263</v>
      </c>
      <c r="D93">
        <f>D33+(13/0.017)*(D19*D51+D34*D50)</f>
        <v>0.04338562750995677</v>
      </c>
      <c r="E93">
        <f>E33+(13/0.017)*(E19*E51+E34*E50)</f>
        <v>0.0446397988583756</v>
      </c>
      <c r="F93">
        <f>F33+(13/0.017)*(F19*F51+F34*F50)</f>
        <v>0.019577486615270392</v>
      </c>
    </row>
    <row r="94" spans="1:6" ht="12.75">
      <c r="A94" t="s">
        <v>92</v>
      </c>
      <c r="B94">
        <f>B34+(14/0.017)*(B20*B51+B35*B50)</f>
        <v>0.01599316935209249</v>
      </c>
      <c r="C94">
        <f>C34+(14/0.017)*(C20*C51+C35*C50)</f>
        <v>0.01777829246176364</v>
      </c>
      <c r="D94">
        <f>D34+(14/0.017)*(D20*D51+D35*D50)</f>
        <v>0.018258908483032084</v>
      </c>
      <c r="E94">
        <f>E34+(14/0.017)*(E20*E51+E35*E50)</f>
        <v>0.015409973013430354</v>
      </c>
      <c r="F94">
        <f>F34+(14/0.017)*(F20*F51+F35*F50)</f>
        <v>-0.019808273145486555</v>
      </c>
    </row>
    <row r="95" spans="1:6" ht="12.75">
      <c r="A95" t="s">
        <v>93</v>
      </c>
      <c r="B95" s="52">
        <f>B35</f>
        <v>-0.000666713</v>
      </c>
      <c r="C95" s="52">
        <f>C35</f>
        <v>-0.003307759</v>
      </c>
      <c r="D95" s="52">
        <f>D35</f>
        <v>-0.003626227</v>
      </c>
      <c r="E95" s="52">
        <f>E35</f>
        <v>0.001151951</v>
      </c>
      <c r="F95" s="52">
        <f>F35</f>
        <v>0.0004856402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2.559265917093988</v>
      </c>
      <c r="C103">
        <f>C63*10000/C62</f>
        <v>0.21731166503574229</v>
      </c>
      <c r="D103">
        <f>D63*10000/D62</f>
        <v>1.5078679726497564</v>
      </c>
      <c r="E103">
        <f>E63*10000/E62</f>
        <v>1.0059113362856966</v>
      </c>
      <c r="F103">
        <f>F63*10000/F62</f>
        <v>-0.04016528949729347</v>
      </c>
      <c r="G103">
        <f>AVERAGE(C103:E103)</f>
        <v>0.9103636579903984</v>
      </c>
      <c r="H103">
        <f>STDEV(C103:E103)</f>
        <v>0.6505619992754695</v>
      </c>
      <c r="I103">
        <f>(B103*B4+C103*C4+D103*D4+E103*E4+F103*F4)/SUM(B4:F4)</f>
        <v>1.022083333846434</v>
      </c>
      <c r="K103">
        <f>(LN(H103)+LN(H123))/2-LN(K114*K115^3)</f>
        <v>-4.109917999163335</v>
      </c>
    </row>
    <row r="104" spans="1:11" ht="12.75">
      <c r="A104" t="s">
        <v>67</v>
      </c>
      <c r="B104">
        <f>B64*10000/B62</f>
        <v>0.9939725367290534</v>
      </c>
      <c r="C104">
        <f>C64*10000/C62</f>
        <v>-0.05015764133947</v>
      </c>
      <c r="D104">
        <f>D64*10000/D62</f>
        <v>0.7053911680983628</v>
      </c>
      <c r="E104">
        <f>E64*10000/E62</f>
        <v>0.02535328430050136</v>
      </c>
      <c r="F104">
        <f>F64*10000/F62</f>
        <v>-1.6678799100163935</v>
      </c>
      <c r="G104">
        <f>AVERAGE(C104:E104)</f>
        <v>0.22686227035313136</v>
      </c>
      <c r="H104">
        <f>STDEV(C104:E104)</f>
        <v>0.41613447881147864</v>
      </c>
      <c r="I104">
        <f>(B104*B4+C104*C4+D104*D4+E104*E4+F104*F4)/SUM(B4:F4)</f>
        <v>0.0849697297367866</v>
      </c>
      <c r="K104">
        <f>(LN(H104)+LN(H124))/2-LN(K114*K115^4)</f>
        <v>-4.18738808292387</v>
      </c>
    </row>
    <row r="105" spans="1:11" ht="12.75">
      <c r="A105" t="s">
        <v>68</v>
      </c>
      <c r="B105">
        <f>B65*10000/B62</f>
        <v>-0.5085731249460322</v>
      </c>
      <c r="C105">
        <f>C65*10000/C62</f>
        <v>0.3749042193235327</v>
      </c>
      <c r="D105">
        <f>D65*10000/D62</f>
        <v>0.03651522110081289</v>
      </c>
      <c r="E105">
        <f>E65*10000/E62</f>
        <v>0.2002585928698415</v>
      </c>
      <c r="F105">
        <f>F65*10000/F62</f>
        <v>-0.648300981651553</v>
      </c>
      <c r="G105">
        <f>AVERAGE(C105:E105)</f>
        <v>0.20389267776472905</v>
      </c>
      <c r="H105">
        <f>STDEV(C105:E105)</f>
        <v>0.1692237674185024</v>
      </c>
      <c r="I105">
        <f>(B105*B4+C105*C4+D105*D4+E105*E4+F105*F4)/SUM(B4:F4)</f>
        <v>-0.012948234367749233</v>
      </c>
      <c r="K105">
        <f>(LN(H105)+LN(H125))/2-LN(K114*K115^5)</f>
        <v>-4.501859234873728</v>
      </c>
    </row>
    <row r="106" spans="1:11" ht="12.75">
      <c r="A106" t="s">
        <v>69</v>
      </c>
      <c r="B106">
        <f>B66*10000/B62</f>
        <v>3.382378585492797</v>
      </c>
      <c r="C106">
        <f>C66*10000/C62</f>
        <v>3.3165494832596067</v>
      </c>
      <c r="D106">
        <f>D66*10000/D62</f>
        <v>3.573184719881579</v>
      </c>
      <c r="E106">
        <f>E66*10000/E62</f>
        <v>3.2069221056519615</v>
      </c>
      <c r="F106">
        <f>F66*10000/F62</f>
        <v>14.208882420331596</v>
      </c>
      <c r="G106">
        <f>AVERAGE(C106:E106)</f>
        <v>3.365552102931049</v>
      </c>
      <c r="H106">
        <f>STDEV(C106:E106)</f>
        <v>0.18798409027516044</v>
      </c>
      <c r="I106">
        <f>(B106*B4+C106*C4+D106*D4+E106*E4+F106*F4)/SUM(B4:F4)</f>
        <v>4.815248717856493</v>
      </c>
      <c r="K106">
        <f>(LN(H106)+LN(H126))/2-LN(K114*K115^6)</f>
        <v>-3.290702293320757</v>
      </c>
    </row>
    <row r="107" spans="1:11" ht="12.75">
      <c r="A107" t="s">
        <v>70</v>
      </c>
      <c r="B107">
        <f>B67*10000/B62</f>
        <v>0.207814869445817</v>
      </c>
      <c r="C107">
        <f>C67*10000/C62</f>
        <v>0.3217678865983536</v>
      </c>
      <c r="D107">
        <f>D67*10000/D62</f>
        <v>0.5343441981384245</v>
      </c>
      <c r="E107">
        <f>E67*10000/E62</f>
        <v>0.07890698076876713</v>
      </c>
      <c r="F107">
        <f>F67*10000/F62</f>
        <v>-0.08280036395613448</v>
      </c>
      <c r="G107">
        <f>AVERAGE(C107:E107)</f>
        <v>0.3116730218351817</v>
      </c>
      <c r="H107">
        <f>STDEV(C107:E107)</f>
        <v>0.22788636304591423</v>
      </c>
      <c r="I107">
        <f>(B107*B4+C107*C4+D107*D4+E107*E4+F107*F4)/SUM(B4:F4)</f>
        <v>0.2439925952525361</v>
      </c>
      <c r="K107">
        <f>(LN(H107)+LN(H127))/2-LN(K114*K115^7)</f>
        <v>-3.3413444543955313</v>
      </c>
    </row>
    <row r="108" spans="1:9" ht="12.75">
      <c r="A108" t="s">
        <v>71</v>
      </c>
      <c r="B108">
        <f>B68*10000/B62</f>
        <v>-0.03908279389572998</v>
      </c>
      <c r="C108">
        <f>C68*10000/C62</f>
        <v>-0.025249086996375958</v>
      </c>
      <c r="D108">
        <f>D68*10000/D62</f>
        <v>0.0870319925228154</v>
      </c>
      <c r="E108">
        <f>E68*10000/E62</f>
        <v>-0.010105227901865141</v>
      </c>
      <c r="F108">
        <f>F68*10000/F62</f>
        <v>-0.05416175808237272</v>
      </c>
      <c r="G108">
        <f>AVERAGE(C108:E108)</f>
        <v>0.01722589254152477</v>
      </c>
      <c r="H108">
        <f>STDEV(C108:E108)</f>
        <v>0.0609262079323591</v>
      </c>
      <c r="I108">
        <f>(B108*B4+C108*C4+D108*D4+E108*E4+F108*F4)/SUM(B4:F4)</f>
        <v>-0.0004540670087523005</v>
      </c>
    </row>
    <row r="109" spans="1:9" ht="12.75">
      <c r="A109" t="s">
        <v>72</v>
      </c>
      <c r="B109">
        <f>B69*10000/B62</f>
        <v>-0.09960708093831377</v>
      </c>
      <c r="C109">
        <f>C69*10000/C62</f>
        <v>-0.02424008273231409</v>
      </c>
      <c r="D109">
        <f>D69*10000/D62</f>
        <v>0.015501580565276408</v>
      </c>
      <c r="E109">
        <f>E69*10000/E62</f>
        <v>-0.04733587345173612</v>
      </c>
      <c r="F109">
        <f>F69*10000/F62</f>
        <v>0.031399943164752364</v>
      </c>
      <c r="G109">
        <f>AVERAGE(C109:E109)</f>
        <v>-0.01869145853959127</v>
      </c>
      <c r="H109">
        <f>STDEV(C109:E109)</f>
        <v>0.031784065656537595</v>
      </c>
      <c r="I109">
        <f>(B109*B4+C109*C4+D109*D4+E109*E4+F109*F4)/SUM(B4:F4)</f>
        <v>-0.023716330900752362</v>
      </c>
    </row>
    <row r="110" spans="1:11" ht="12.75">
      <c r="A110" t="s">
        <v>73</v>
      </c>
      <c r="B110">
        <f>B70*10000/B62</f>
        <v>-0.2811899118643195</v>
      </c>
      <c r="C110">
        <f>C70*10000/C62</f>
        <v>-0.00470329066153187</v>
      </c>
      <c r="D110">
        <f>D70*10000/D62</f>
        <v>0.020197202163870952</v>
      </c>
      <c r="E110">
        <f>E70*10000/E62</f>
        <v>-0.03293462695560132</v>
      </c>
      <c r="F110">
        <f>F70*10000/F62</f>
        <v>-0.321856367286575</v>
      </c>
      <c r="G110">
        <f>AVERAGE(C110:E110)</f>
        <v>-0.00581357181775408</v>
      </c>
      <c r="H110">
        <f>STDEV(C110:E110)</f>
        <v>0.02658330979354522</v>
      </c>
      <c r="I110">
        <f>(B110*B4+C110*C4+D110*D4+E110*E4+F110*F4)/SUM(B4:F4)</f>
        <v>-0.08784879584738857</v>
      </c>
      <c r="K110">
        <f>EXP(AVERAGE(K103:K107))</f>
        <v>0.02052231572532685</v>
      </c>
    </row>
    <row r="111" spans="1:9" ht="12.75">
      <c r="A111" t="s">
        <v>74</v>
      </c>
      <c r="B111">
        <f>B71*10000/B62</f>
        <v>0.003536611864491796</v>
      </c>
      <c r="C111">
        <f>C71*10000/C62</f>
        <v>0.027267840779422597</v>
      </c>
      <c r="D111">
        <f>D71*10000/D62</f>
        <v>0.010295792269059642</v>
      </c>
      <c r="E111">
        <f>E71*10000/E62</f>
        <v>-0.005887394501367817</v>
      </c>
      <c r="F111">
        <f>F71*10000/F62</f>
        <v>-0.04648139603792284</v>
      </c>
      <c r="G111">
        <f>AVERAGE(C111:E111)</f>
        <v>0.010558746182371473</v>
      </c>
      <c r="H111">
        <f>STDEV(C111:E111)</f>
        <v>0.016579181680696334</v>
      </c>
      <c r="I111">
        <f>(B111*B4+C111*C4+D111*D4+E111*E4+F111*F4)/SUM(B4:F4)</f>
        <v>0.0019303901000594572</v>
      </c>
    </row>
    <row r="112" spans="1:9" ht="12.75">
      <c r="A112" t="s">
        <v>75</v>
      </c>
      <c r="B112">
        <f>B72*10000/B62</f>
        <v>-0.02262096777645072</v>
      </c>
      <c r="C112">
        <f>C72*10000/C62</f>
        <v>-0.0058910595631195325</v>
      </c>
      <c r="D112">
        <f>D72*10000/D62</f>
        <v>-0.01106599458243118</v>
      </c>
      <c r="E112">
        <f>E72*10000/E62</f>
        <v>-0.008397889623523601</v>
      </c>
      <c r="F112">
        <f>F72*10000/F62</f>
        <v>-0.012331488541439756</v>
      </c>
      <c r="G112">
        <f>AVERAGE(C112:E112)</f>
        <v>-0.008451647923024773</v>
      </c>
      <c r="H112">
        <f>STDEV(C112:E112)</f>
        <v>0.0025878863150452405</v>
      </c>
      <c r="I112">
        <f>(B112*B4+C112*C4+D112*D4+E112*E4+F112*F4)/SUM(B4:F4)</f>
        <v>-0.011019934378311605</v>
      </c>
    </row>
    <row r="113" spans="1:9" ht="12.75">
      <c r="A113" t="s">
        <v>76</v>
      </c>
      <c r="B113">
        <f>B73*10000/B62</f>
        <v>0.02026599024800274</v>
      </c>
      <c r="C113">
        <f>C73*10000/C62</f>
        <v>0.01599706660587584</v>
      </c>
      <c r="D113">
        <f>D73*10000/D62</f>
        <v>0.011535412865414747</v>
      </c>
      <c r="E113">
        <f>E73*10000/E62</f>
        <v>0.019129642571155632</v>
      </c>
      <c r="F113">
        <f>F73*10000/F62</f>
        <v>0.0005106789478262399</v>
      </c>
      <c r="G113">
        <f>AVERAGE(C113:E113)</f>
        <v>0.015554040680815407</v>
      </c>
      <c r="H113">
        <f>STDEV(C113:E113)</f>
        <v>0.003816449290059551</v>
      </c>
      <c r="I113">
        <f>(B113*B4+C113*C4+D113*D4+E113*E4+F113*F4)/SUM(B4:F4)</f>
        <v>0.014228145254814265</v>
      </c>
    </row>
    <row r="114" spans="1:11" ht="12.75">
      <c r="A114" t="s">
        <v>77</v>
      </c>
      <c r="B114">
        <f>B74*10000/B62</f>
        <v>-0.18940511237363478</v>
      </c>
      <c r="C114">
        <f>C74*10000/C62</f>
        <v>-0.1737510135024962</v>
      </c>
      <c r="D114">
        <f>D74*10000/D62</f>
        <v>-0.17722933655106554</v>
      </c>
      <c r="E114">
        <f>E74*10000/E62</f>
        <v>-0.17296013423259</v>
      </c>
      <c r="F114">
        <f>F74*10000/F62</f>
        <v>-0.13636743853864483</v>
      </c>
      <c r="G114">
        <f>AVERAGE(C114:E114)</f>
        <v>-0.1746468280953839</v>
      </c>
      <c r="H114">
        <f>STDEV(C114:E114)</f>
        <v>0.0022712078169221566</v>
      </c>
      <c r="I114">
        <f>(B114*B4+C114*C4+D114*D4+E114*E4+F114*F4)/SUM(B4:F4)</f>
        <v>-0.17167344435975057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0.0015328361383781977</v>
      </c>
      <c r="C115">
        <f>C75*10000/C62</f>
        <v>-0.00038680658664295607</v>
      </c>
      <c r="D115">
        <f>D75*10000/D62</f>
        <v>-0.002871513063656798</v>
      </c>
      <c r="E115">
        <f>E75*10000/E62</f>
        <v>0.00013279789502305403</v>
      </c>
      <c r="F115">
        <f>F75*10000/F62</f>
        <v>-0.00429424099441345</v>
      </c>
      <c r="G115">
        <f>AVERAGE(C115:E115)</f>
        <v>-0.0010418405850922334</v>
      </c>
      <c r="H115">
        <f>STDEV(C115:E115)</f>
        <v>0.0016057002330616692</v>
      </c>
      <c r="I115">
        <f>(B115*B4+C115*C4+D115*D4+E115*E4+F115*F4)/SUM(B4:F4)</f>
        <v>-0.001103286573983866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15.558207499392525</v>
      </c>
      <c r="C122">
        <f>C82*10000/C62</f>
        <v>-32.44714816411206</v>
      </c>
      <c r="D122">
        <f>D82*10000/D62</f>
        <v>-11.11979101394607</v>
      </c>
      <c r="E122">
        <f>E82*10000/E62</f>
        <v>41.74907067827185</v>
      </c>
      <c r="F122">
        <f>F82*10000/F62</f>
        <v>-13.262217553151634</v>
      </c>
      <c r="G122">
        <f>AVERAGE(C122:E122)</f>
        <v>-0.6059561665954263</v>
      </c>
      <c r="H122">
        <f>STDEV(C122:E122)</f>
        <v>38.199152674172694</v>
      </c>
      <c r="I122">
        <f>(B122*B4+C122*C4+D122*D4+E122*E4+F122*F4)/SUM(B4:F4)</f>
        <v>0.042063158443193346</v>
      </c>
    </row>
    <row r="123" spans="1:9" ht="12.75">
      <c r="A123" t="s">
        <v>81</v>
      </c>
      <c r="B123">
        <f>B83*10000/B62</f>
        <v>1.0115710711694543</v>
      </c>
      <c r="C123">
        <f>C83*10000/C62</f>
        <v>-1.9314178323489894</v>
      </c>
      <c r="D123">
        <f>D83*10000/D62</f>
        <v>-0.07441545138546352</v>
      </c>
      <c r="E123">
        <f>E83*10000/E62</f>
        <v>-1.4752319038761266</v>
      </c>
      <c r="F123">
        <f>F83*10000/F62</f>
        <v>2.0165200105557384</v>
      </c>
      <c r="G123">
        <f>AVERAGE(C123:E123)</f>
        <v>-1.16035506253686</v>
      </c>
      <c r="H123">
        <f>STDEV(C123:E123)</f>
        <v>0.9677163993830507</v>
      </c>
      <c r="I123">
        <f>(B123*B4+C123*C4+D123*D4+E123*E4+F123*F4)/SUM(B4:F4)</f>
        <v>-0.4220609056676726</v>
      </c>
    </row>
    <row r="124" spans="1:9" ht="12.75">
      <c r="A124" t="s">
        <v>82</v>
      </c>
      <c r="B124">
        <f>B84*10000/B62</f>
        <v>-1.1776460520424485</v>
      </c>
      <c r="C124">
        <f>C84*10000/C62</f>
        <v>-0.5932988753018468</v>
      </c>
      <c r="D124">
        <f>D84*10000/D62</f>
        <v>-1.2278718290236883</v>
      </c>
      <c r="E124">
        <f>E84*10000/E62</f>
        <v>-1.324186052921061</v>
      </c>
      <c r="F124">
        <f>F84*10000/F62</f>
        <v>0.2824501778140079</v>
      </c>
      <c r="G124">
        <f>AVERAGE(C124:E124)</f>
        <v>-1.048452252415532</v>
      </c>
      <c r="H124">
        <f>STDEV(C124:E124)</f>
        <v>0.3971052189970972</v>
      </c>
      <c r="I124">
        <f>(B124*B4+C124*C4+D124*D4+E124*E4+F124*F4)/SUM(B4:F4)</f>
        <v>-0.8894839255816983</v>
      </c>
    </row>
    <row r="125" spans="1:9" ht="12.75">
      <c r="A125" t="s">
        <v>83</v>
      </c>
      <c r="B125">
        <f>B85*10000/B62</f>
        <v>0.1497622578819295</v>
      </c>
      <c r="C125">
        <f>C85*10000/C62</f>
        <v>0.20833506737730179</v>
      </c>
      <c r="D125">
        <f>D85*10000/D62</f>
        <v>0.4609379149875638</v>
      </c>
      <c r="E125">
        <f>E85*10000/E62</f>
        <v>0.16575192577586534</v>
      </c>
      <c r="F125">
        <f>F85*10000/F62</f>
        <v>-1.3836622824935785</v>
      </c>
      <c r="G125">
        <f>AVERAGE(C125:E125)</f>
        <v>0.27834163604691026</v>
      </c>
      <c r="H125">
        <f>STDEV(C125:E125)</f>
        <v>0.15955996302140377</v>
      </c>
      <c r="I125">
        <f>(B125*B4+C125*C4+D125*D4+E125*E4+F125*F4)/SUM(B4:F4)</f>
        <v>0.03790044267490977</v>
      </c>
    </row>
    <row r="126" spans="1:9" ht="12.75">
      <c r="A126" t="s">
        <v>84</v>
      </c>
      <c r="B126">
        <f>B86*10000/B62</f>
        <v>0.10026815269473104</v>
      </c>
      <c r="C126">
        <f>C86*10000/C62</f>
        <v>0.07312558757652436</v>
      </c>
      <c r="D126">
        <f>D86*10000/D62</f>
        <v>-0.13126327442521143</v>
      </c>
      <c r="E126">
        <f>E86*10000/E62</f>
        <v>0.8119439455293551</v>
      </c>
      <c r="F126">
        <f>F86*10000/F62</f>
        <v>0.8589826175159513</v>
      </c>
      <c r="G126">
        <f>AVERAGE(C126:E126)</f>
        <v>0.25126875289355605</v>
      </c>
      <c r="H126">
        <f>STDEV(C126:E126)</f>
        <v>0.49619674067398306</v>
      </c>
      <c r="I126">
        <f>(B126*B4+C126*C4+D126*D4+E126*E4+F126*F4)/SUM(B4:F4)</f>
        <v>0.31051611619195</v>
      </c>
    </row>
    <row r="127" spans="1:9" ht="12.75">
      <c r="A127" t="s">
        <v>85</v>
      </c>
      <c r="B127">
        <f>B87*10000/B62</f>
        <v>-0.3814877940914161</v>
      </c>
      <c r="C127">
        <f>C87*10000/C62</f>
        <v>-0.22785823882790757</v>
      </c>
      <c r="D127">
        <f>D87*10000/D62</f>
        <v>-0.1120334824943</v>
      </c>
      <c r="E127">
        <f>E87*10000/E62</f>
        <v>-0.33873641761004636</v>
      </c>
      <c r="F127">
        <f>F87*10000/F62</f>
        <v>0.06643100336570226</v>
      </c>
      <c r="G127">
        <f>AVERAGE(C127:E127)</f>
        <v>-0.22620937964408463</v>
      </c>
      <c r="H127">
        <f>STDEV(C127:E127)</f>
        <v>0.11336046158153927</v>
      </c>
      <c r="I127">
        <f>(B127*B4+C127*C4+D127*D4+E127*E4+F127*F4)/SUM(B4:F4)</f>
        <v>-0.20962277328249335</v>
      </c>
    </row>
    <row r="128" spans="1:9" ht="12.75">
      <c r="A128" t="s">
        <v>86</v>
      </c>
      <c r="B128">
        <f>B88*10000/B62</f>
        <v>-0.36501936066424</v>
      </c>
      <c r="C128">
        <f>C88*10000/C62</f>
        <v>-0.07810085035364588</v>
      </c>
      <c r="D128">
        <f>D88*10000/D62</f>
        <v>-0.30176664334063424</v>
      </c>
      <c r="E128">
        <f>E88*10000/E62</f>
        <v>-0.1314172458622975</v>
      </c>
      <c r="F128">
        <f>F88*10000/F62</f>
        <v>-0.20795370037707328</v>
      </c>
      <c r="G128">
        <f>AVERAGE(C128:E128)</f>
        <v>-0.1704282465188592</v>
      </c>
      <c r="H128">
        <f>STDEV(C128:E128)</f>
        <v>0.11682461370487934</v>
      </c>
      <c r="I128">
        <f>(B128*B4+C128*C4+D128*D4+E128*E4+F128*F4)/SUM(B4:F4)</f>
        <v>-0.20359239161045878</v>
      </c>
    </row>
    <row r="129" spans="1:9" ht="12.75">
      <c r="A129" t="s">
        <v>87</v>
      </c>
      <c r="B129">
        <f>B89*10000/B62</f>
        <v>-0.05988734389914101</v>
      </c>
      <c r="C129">
        <f>C89*10000/C62</f>
        <v>0.017426276288913477</v>
      </c>
      <c r="D129">
        <f>D89*10000/D62</f>
        <v>-0.03027349570257633</v>
      </c>
      <c r="E129">
        <f>E89*10000/E62</f>
        <v>0.0365492395068936</v>
      </c>
      <c r="F129">
        <f>F89*10000/F62</f>
        <v>-0.1397049212043377</v>
      </c>
      <c r="G129">
        <f>AVERAGE(C129:E129)</f>
        <v>0.007900673364410249</v>
      </c>
      <c r="H129">
        <f>STDEV(C129:E129)</f>
        <v>0.034414710786598385</v>
      </c>
      <c r="I129">
        <f>(B129*B4+C129*C4+D129*D4+E129*E4+F129*F4)/SUM(B4:F4)</f>
        <v>-0.021610096571429413</v>
      </c>
    </row>
    <row r="130" spans="1:9" ht="12.75">
      <c r="A130" t="s">
        <v>88</v>
      </c>
      <c r="B130">
        <f>B90*10000/B62</f>
        <v>0.08326071893043827</v>
      </c>
      <c r="C130">
        <f>C90*10000/C62</f>
        <v>-0.006170551036789632</v>
      </c>
      <c r="D130">
        <f>D90*10000/D62</f>
        <v>-0.009655267675473264</v>
      </c>
      <c r="E130">
        <f>E90*10000/E62</f>
        <v>0.0602028776406203</v>
      </c>
      <c r="F130">
        <f>F90*10000/F62</f>
        <v>0.24208988254670227</v>
      </c>
      <c r="G130">
        <f>AVERAGE(C130:E130)</f>
        <v>0.014792352976119133</v>
      </c>
      <c r="H130">
        <f>STDEV(C130:E130)</f>
        <v>0.039365246414088804</v>
      </c>
      <c r="I130">
        <f>(B130*B4+C130*C4+D130*D4+E130*E4+F130*F4)/SUM(B4:F4)</f>
        <v>0.05503737035092241</v>
      </c>
    </row>
    <row r="131" spans="1:9" ht="12.75">
      <c r="A131" t="s">
        <v>89</v>
      </c>
      <c r="B131">
        <f>B91*10000/B62</f>
        <v>-0.013570500252439012</v>
      </c>
      <c r="C131">
        <f>C91*10000/C62</f>
        <v>-0.007096761288567815</v>
      </c>
      <c r="D131">
        <f>D91*10000/D62</f>
        <v>-0.03331923472676926</v>
      </c>
      <c r="E131">
        <f>E91*10000/E62</f>
        <v>-0.012934291615595131</v>
      </c>
      <c r="F131">
        <f>F91*10000/F62</f>
        <v>0.0002646954301406824</v>
      </c>
      <c r="G131">
        <f>AVERAGE(C131:E131)</f>
        <v>-0.017783429210310734</v>
      </c>
      <c r="H131">
        <f>STDEV(C131:E131)</f>
        <v>0.013767357403062444</v>
      </c>
      <c r="I131">
        <f>(B131*B4+C131*C4+D131*D4+E131*E4+F131*F4)/SUM(B4:F4)</f>
        <v>-0.014764148221133151</v>
      </c>
    </row>
    <row r="132" spans="1:9" ht="12.75">
      <c r="A132" t="s">
        <v>90</v>
      </c>
      <c r="B132">
        <f>B92*10000/B62</f>
        <v>-0.04442718748221404</v>
      </c>
      <c r="C132">
        <f>C92*10000/C62</f>
        <v>-0.0029739139784381832</v>
      </c>
      <c r="D132">
        <f>D92*10000/D62</f>
        <v>-0.0378400313790009</v>
      </c>
      <c r="E132">
        <f>E92*10000/E62</f>
        <v>-0.0005871728030110397</v>
      </c>
      <c r="F132">
        <f>F92*10000/F62</f>
        <v>-0.02439900956020529</v>
      </c>
      <c r="G132">
        <f>AVERAGE(C132:E132)</f>
        <v>-0.013800372720150042</v>
      </c>
      <c r="H132">
        <f>STDEV(C132:E132)</f>
        <v>0.02085312985345766</v>
      </c>
      <c r="I132">
        <f>(B132*B4+C132*C4+D132*D4+E132*E4+F132*F4)/SUM(B4:F4)</f>
        <v>-0.019646644010533162</v>
      </c>
    </row>
    <row r="133" spans="1:9" ht="12.75">
      <c r="A133" t="s">
        <v>91</v>
      </c>
      <c r="B133">
        <f>B93*10000/B62</f>
        <v>0.04248475252400734</v>
      </c>
      <c r="C133">
        <f>C93*10000/C62</f>
        <v>0.04098704722860516</v>
      </c>
      <c r="D133">
        <f>D93*10000/D62</f>
        <v>0.04338561336277261</v>
      </c>
      <c r="E133">
        <f>E93*10000/E62</f>
        <v>0.04463972995581118</v>
      </c>
      <c r="F133">
        <f>F93*10000/F62</f>
        <v>0.019577614242906615</v>
      </c>
      <c r="G133">
        <f>AVERAGE(C133:E133)</f>
        <v>0.043004130182396315</v>
      </c>
      <c r="H133">
        <f>STDEV(C133:E133)</f>
        <v>0.001855982176393646</v>
      </c>
      <c r="I133">
        <f>(B133*B4+C133*C4+D133*D4+E133*E4+F133*F4)/SUM(B4:F4)</f>
        <v>0.03980208676704541</v>
      </c>
    </row>
    <row r="134" spans="1:9" ht="12.75">
      <c r="A134" t="s">
        <v>92</v>
      </c>
      <c r="B134">
        <f>B94*10000/B62</f>
        <v>0.015993233398413388</v>
      </c>
      <c r="C134">
        <f>C94*10000/C62</f>
        <v>0.017778314828734574</v>
      </c>
      <c r="D134">
        <f>D94*10000/D62</f>
        <v>0.018258902529167734</v>
      </c>
      <c r="E134">
        <f>E94*10000/E62</f>
        <v>0.015409949227779761</v>
      </c>
      <c r="F134">
        <f>F94*10000/F62</f>
        <v>-0.019808402277643758</v>
      </c>
      <c r="G134">
        <f>AVERAGE(C134:E134)</f>
        <v>0.017149055528560688</v>
      </c>
      <c r="H134">
        <f>STDEV(C134:E134)</f>
        <v>0.001525158738792085</v>
      </c>
      <c r="I134">
        <f>(B134*B4+C134*C4+D134*D4+E134*E4+F134*F4)/SUM(B4:F4)</f>
        <v>0.012049093540561343</v>
      </c>
    </row>
    <row r="135" spans="1:9" ht="12.75">
      <c r="A135" t="s">
        <v>93</v>
      </c>
      <c r="B135">
        <f>B95*10000/B62</f>
        <v>-0.0006667156699220027</v>
      </c>
      <c r="C135">
        <f>C95*10000/C62</f>
        <v>-0.0033077631615104253</v>
      </c>
      <c r="D135">
        <f>D95*10000/D62</f>
        <v>-0.0036262258175600052</v>
      </c>
      <c r="E135">
        <f>E95*10000/E62</f>
        <v>0.001151949221936926</v>
      </c>
      <c r="F135">
        <f>F95*10000/F62</f>
        <v>0.0004856433659381002</v>
      </c>
      <c r="G135">
        <f>AVERAGE(C135:E135)</f>
        <v>-0.001927346585711168</v>
      </c>
      <c r="H135">
        <f>STDEV(C135:E135)</f>
        <v>0.00267149801030693</v>
      </c>
      <c r="I135">
        <f>(B135*B4+C135*C4+D135*D4+E135*E4+F135*F4)/SUM(B4:F4)</f>
        <v>-0.001422931842591103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ACCEL</dc:creator>
  <cp:keywords/>
  <dc:description/>
  <cp:lastModifiedBy>hagen</cp:lastModifiedBy>
  <cp:lastPrinted>2004-01-05T09:04:00Z</cp:lastPrinted>
  <dcterms:created xsi:type="dcterms:W3CDTF">2004-01-05T09:04:00Z</dcterms:created>
  <dcterms:modified xsi:type="dcterms:W3CDTF">2005-10-05T15:29:09Z</dcterms:modified>
  <cp:category/>
  <cp:version/>
  <cp:contentType/>
  <cp:contentStatus/>
</cp:coreProperties>
</file>